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403010030/Documentos Compartilhados/2_Produtos IG_Rel. &amp; Apres/6_Capital Social/RELATÓRIO INVESTIDOR INDIVIDUAL/2026/06_2026/"/>
    </mc:Choice>
  </mc:AlternateContent>
  <xr:revisionPtr revIDLastSave="74" documentId="8_{AE05D38B-00A4-4E4A-9B09-095F97B395F0}" xr6:coauthVersionLast="47" xr6:coauthVersionMax="47" xr10:uidLastSave="{DFC4A9D8-02FA-4E01-9EB0-A01E8A24C7B7}"/>
  <bookViews>
    <workbookView xWindow="28680" yWindow="-120" windowWidth="29040" windowHeight="15720" xr2:uid="{DE7A2230-12E9-4414-ADB7-2AA7C2582047}"/>
  </bookViews>
  <sheets>
    <sheet name="Shareholding Structu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6" i="2" l="1"/>
  <c r="CT36" i="2" s="1"/>
  <c r="CO36" i="2"/>
  <c r="CP35" i="2"/>
  <c r="CQ35" i="2" s="1"/>
  <c r="CO35" i="2"/>
  <c r="EL34" i="2"/>
  <c r="EM34" i="2" s="1"/>
  <c r="DD34" i="2"/>
  <c r="CV34" i="2"/>
  <c r="EL33" i="2"/>
  <c r="EM33" i="2" s="1"/>
  <c r="CV33" i="2"/>
  <c r="EL32" i="2"/>
  <c r="EM32" i="2" s="1"/>
  <c r="CV32" i="2"/>
  <c r="EL31" i="2"/>
  <c r="EM31" i="2" s="1"/>
  <c r="EL30" i="2"/>
  <c r="EM30" i="2" s="1"/>
  <c r="EL29" i="2"/>
  <c r="EM29" i="2" s="1"/>
  <c r="EM28" i="2"/>
  <c r="EM27" i="2"/>
  <c r="EM26" i="2"/>
  <c r="FM24" i="2"/>
  <c r="FK24" i="2"/>
  <c r="FI24" i="2"/>
  <c r="FG24" i="2"/>
  <c r="FE24" i="2"/>
  <c r="FC24" i="2"/>
  <c r="FA24" i="2"/>
  <c r="EY24" i="2"/>
  <c r="EW24" i="2"/>
  <c r="EU24" i="2"/>
  <c r="ES24" i="2"/>
  <c r="EQ24" i="2"/>
  <c r="EO24" i="2"/>
  <c r="EM24" i="2"/>
  <c r="EK24" i="2"/>
  <c r="EI24" i="2"/>
  <c r="EG24" i="2"/>
  <c r="EE24" i="2"/>
  <c r="EC24" i="2"/>
  <c r="EA24" i="2"/>
  <c r="DY24" i="2"/>
  <c r="DW24" i="2"/>
  <c r="DU24" i="2"/>
  <c r="DS24" i="2"/>
  <c r="DQ24" i="2"/>
  <c r="DO24" i="2"/>
  <c r="DM24" i="2"/>
  <c r="DK24" i="2"/>
  <c r="DI24" i="2"/>
  <c r="DG24" i="2"/>
  <c r="DE24" i="2"/>
  <c r="DC24" i="2"/>
  <c r="DA24" i="2"/>
  <c r="CY24" i="2"/>
  <c r="CW24" i="2"/>
  <c r="CU24" i="2"/>
  <c r="CS24" i="2"/>
  <c r="CQ24" i="2"/>
  <c r="CO24" i="2"/>
  <c r="FL23" i="2"/>
  <c r="FM23" i="2" s="1"/>
  <c r="FJ23" i="2"/>
  <c r="FK23" i="2" s="1"/>
  <c r="FH23" i="2"/>
  <c r="FI23" i="2" s="1"/>
  <c r="FF23" i="2"/>
  <c r="FG23" i="2" s="1"/>
  <c r="FD23" i="2"/>
  <c r="FE23" i="2" s="1"/>
  <c r="FB23" i="2"/>
  <c r="FC23" i="2" s="1"/>
  <c r="EZ23" i="2"/>
  <c r="FA23" i="2" s="1"/>
  <c r="EX23" i="2"/>
  <c r="EY23" i="2" s="1"/>
  <c r="EV23" i="2"/>
  <c r="EW23" i="2" s="1"/>
  <c r="ET23" i="2"/>
  <c r="EU23" i="2" s="1"/>
  <c r="ER23" i="2"/>
  <c r="ES23" i="2" s="1"/>
  <c r="EP23" i="2"/>
  <c r="EQ23" i="2" s="1"/>
  <c r="EN23" i="2"/>
  <c r="EO23" i="2" s="1"/>
  <c r="EL23" i="2"/>
  <c r="EM23" i="2" s="1"/>
  <c r="EJ23" i="2"/>
  <c r="EK23" i="2" s="1"/>
  <c r="EH23" i="2"/>
  <c r="EI23" i="2" s="1"/>
  <c r="EF23" i="2"/>
  <c r="EG23" i="2" s="1"/>
  <c r="ED23" i="2"/>
  <c r="EE23" i="2" s="1"/>
  <c r="EB23" i="2"/>
  <c r="EC23" i="2" s="1"/>
  <c r="DZ23" i="2"/>
  <c r="EA23" i="2" s="1"/>
  <c r="DX23" i="2"/>
  <c r="DY23" i="2" s="1"/>
  <c r="DV23" i="2"/>
  <c r="DW23" i="2" s="1"/>
  <c r="DT23" i="2"/>
  <c r="DU23" i="2" s="1"/>
  <c r="DR23" i="2"/>
  <c r="DS23" i="2" s="1"/>
  <c r="DP23" i="2"/>
  <c r="DQ23" i="2" s="1"/>
  <c r="DN23" i="2"/>
  <c r="DO23" i="2" s="1"/>
  <c r="DL23" i="2"/>
  <c r="DM23" i="2" s="1"/>
  <c r="DJ23" i="2"/>
  <c r="DK23" i="2" s="1"/>
  <c r="DH23" i="2"/>
  <c r="DI23" i="2" s="1"/>
  <c r="DF23" i="2"/>
  <c r="DG23" i="2" s="1"/>
  <c r="DD23" i="2"/>
  <c r="DE23" i="2" s="1"/>
  <c r="DB23" i="2"/>
  <c r="DC23" i="2" s="1"/>
  <c r="CZ23" i="2"/>
  <c r="DA23" i="2" s="1"/>
  <c r="CX23" i="2"/>
  <c r="CY23" i="2" s="1"/>
  <c r="CV23" i="2"/>
  <c r="CW23" i="2" s="1"/>
  <c r="CT23" i="2"/>
  <c r="CU23" i="2" s="1"/>
  <c r="CR23" i="2"/>
  <c r="CS23" i="2" s="1"/>
  <c r="CP23" i="2"/>
  <c r="CQ23" i="2" s="1"/>
  <c r="CN23" i="2"/>
  <c r="CO23" i="2" s="1"/>
  <c r="EM22" i="2"/>
  <c r="DS22" i="2"/>
  <c r="EM21" i="2"/>
  <c r="DS21" i="2"/>
  <c r="EM20" i="2"/>
  <c r="EM19" i="2"/>
  <c r="EM18" i="2"/>
  <c r="EM17" i="2"/>
  <c r="EM16" i="2"/>
  <c r="EM15" i="2"/>
  <c r="FL12" i="2"/>
  <c r="FM12" i="2" s="1"/>
  <c r="FJ12" i="2"/>
  <c r="FK12" i="2" s="1"/>
  <c r="FH12" i="2"/>
  <c r="FI12" i="2" s="1"/>
  <c r="FF12" i="2"/>
  <c r="FG12" i="2" s="1"/>
  <c r="FD12" i="2"/>
  <c r="FE12" i="2" s="1"/>
  <c r="FB12" i="2"/>
  <c r="FC12" i="2" s="1"/>
  <c r="EZ12" i="2"/>
  <c r="FA12" i="2" s="1"/>
  <c r="EX12" i="2"/>
  <c r="EY12" i="2" s="1"/>
  <c r="EV12" i="2"/>
  <c r="EW12" i="2" s="1"/>
  <c r="ET12" i="2"/>
  <c r="EU12" i="2" s="1"/>
  <c r="ER12" i="2"/>
  <c r="ES12" i="2" s="1"/>
  <c r="EP12" i="2"/>
  <c r="EQ12" i="2" s="1"/>
  <c r="EN12" i="2"/>
  <c r="EO12" i="2" s="1"/>
  <c r="EL12" i="2"/>
  <c r="EJ12" i="2"/>
  <c r="EK12" i="2" s="1"/>
  <c r="EH12" i="2"/>
  <c r="EI12" i="2" s="1"/>
  <c r="EF12" i="2"/>
  <c r="EG12" i="2" s="1"/>
  <c r="ED12" i="2"/>
  <c r="EE12" i="2" s="1"/>
  <c r="EB12" i="2"/>
  <c r="EC12" i="2" s="1"/>
  <c r="DZ12" i="2"/>
  <c r="EA12" i="2" s="1"/>
  <c r="DX12" i="2"/>
  <c r="DY12" i="2" s="1"/>
  <c r="DV12" i="2"/>
  <c r="DW12" i="2" s="1"/>
  <c r="DT12" i="2"/>
  <c r="DU12" i="2" s="1"/>
  <c r="DR12" i="2"/>
  <c r="DS12" i="2" s="1"/>
  <c r="DP12" i="2"/>
  <c r="DQ12" i="2" s="1"/>
  <c r="DN12" i="2"/>
  <c r="DO12" i="2" s="1"/>
  <c r="DL12" i="2"/>
  <c r="DM12" i="2" s="1"/>
  <c r="DJ12" i="2"/>
  <c r="DK12" i="2" s="1"/>
  <c r="DH12" i="2"/>
  <c r="DI12" i="2" s="1"/>
  <c r="DF12" i="2"/>
  <c r="DG12" i="2" s="1"/>
  <c r="DD12" i="2"/>
  <c r="DE12" i="2" s="1"/>
  <c r="DB12" i="2"/>
  <c r="DC12" i="2" s="1"/>
  <c r="CZ12" i="2"/>
  <c r="DA12" i="2" s="1"/>
  <c r="CX12" i="2"/>
  <c r="CY12" i="2" s="1"/>
  <c r="CV12" i="2"/>
  <c r="CW12" i="2" s="1"/>
  <c r="CT12" i="2"/>
  <c r="CU12" i="2" s="1"/>
  <c r="CR12" i="2"/>
  <c r="CS12" i="2" s="1"/>
  <c r="CP12" i="2"/>
  <c r="CQ12" i="2" s="1"/>
  <c r="CN12" i="2"/>
  <c r="CO12" i="2" s="1"/>
  <c r="EM11" i="2"/>
  <c r="EM10" i="2"/>
  <c r="EM9" i="2"/>
  <c r="EM8" i="2"/>
  <c r="EM7" i="2"/>
  <c r="EM6" i="2"/>
  <c r="EM5" i="2"/>
  <c r="EM4" i="2"/>
  <c r="EM3" i="2"/>
  <c r="FF40" i="2"/>
  <c r="FD40" i="2"/>
  <c r="FB40" i="2"/>
  <c r="EZ40" i="2"/>
  <c r="EX40" i="2"/>
  <c r="EV40" i="2"/>
  <c r="ET40" i="2"/>
  <c r="ER40" i="2"/>
  <c r="EP40" i="2"/>
  <c r="CR35" i="2" l="1"/>
  <c r="CS35" i="2" s="1"/>
  <c r="CV36" i="2"/>
  <c r="CX36" i="2" s="1"/>
  <c r="CX35" i="2" s="1"/>
  <c r="CY35" i="2" s="1"/>
  <c r="CT35" i="2"/>
  <c r="CU35" i="2" s="1"/>
  <c r="EL35" i="2"/>
  <c r="EM35" i="2" s="1"/>
  <c r="EM25" i="2" s="1"/>
  <c r="EM14" i="2"/>
  <c r="EM12" i="2"/>
  <c r="EM2" i="2" s="1"/>
  <c r="CY36" i="2" l="1"/>
  <c r="CZ36" i="2"/>
  <c r="DA36" i="2" s="1"/>
  <c r="CV35" i="2"/>
  <c r="CW35" i="2" s="1"/>
  <c r="DB36" i="2" l="1"/>
  <c r="DB35" i="2" s="1"/>
  <c r="DC35" i="2" s="1"/>
  <c r="CZ35" i="2"/>
  <c r="DA35" i="2" s="1"/>
  <c r="DD36" i="2" l="1"/>
  <c r="DF36" i="2" s="1"/>
  <c r="DC36" i="2"/>
  <c r="DD35" i="2" l="1"/>
  <c r="DE35" i="2" s="1"/>
  <c r="DE36" i="2"/>
  <c r="DF35" i="2"/>
  <c r="DG35" i="2" s="1"/>
  <c r="DH36" i="2"/>
  <c r="DG36" i="2"/>
  <c r="DI36" i="2" l="1"/>
  <c r="DH35" i="2"/>
  <c r="DI35" i="2" s="1"/>
  <c r="DJ36" i="2"/>
  <c r="DJ35" i="2" l="1"/>
  <c r="DK35" i="2" s="1"/>
  <c r="DL36" i="2"/>
  <c r="DK36" i="2"/>
  <c r="DM36" i="2" l="1"/>
  <c r="DL35" i="2"/>
  <c r="DM35" i="2" s="1"/>
  <c r="DN36" i="2"/>
  <c r="DN35" i="2" l="1"/>
  <c r="DO35" i="2" s="1"/>
  <c r="DP36" i="2"/>
  <c r="DO36" i="2"/>
  <c r="DQ36" i="2" l="1"/>
  <c r="DP35" i="2"/>
  <c r="DQ35" i="2" s="1"/>
  <c r="DR36" i="2"/>
  <c r="DR35" i="2" l="1"/>
  <c r="DS35" i="2" s="1"/>
  <c r="DT36" i="2"/>
  <c r="DS36" i="2"/>
  <c r="DU36" i="2" l="1"/>
  <c r="DT35" i="2"/>
  <c r="DU35" i="2" s="1"/>
  <c r="DV36" i="2"/>
  <c r="DV35" i="2" l="1"/>
  <c r="DW35" i="2" s="1"/>
  <c r="DX36" i="2"/>
  <c r="DW36" i="2"/>
  <c r="DY36" i="2" l="1"/>
  <c r="DX35" i="2"/>
  <c r="DY35" i="2" s="1"/>
  <c r="DZ36" i="2"/>
  <c r="DZ35" i="2" l="1"/>
  <c r="EA35" i="2" s="1"/>
  <c r="EB36" i="2"/>
  <c r="EA36" i="2"/>
  <c r="EC36" i="2" l="1"/>
  <c r="EB35" i="2"/>
  <c r="EC35" i="2" s="1"/>
  <c r="ED36" i="2"/>
  <c r="ED35" i="2" l="1"/>
  <c r="EE35" i="2" s="1"/>
  <c r="EF36" i="2"/>
  <c r="EE36" i="2"/>
  <c r="EG36" i="2" l="1"/>
  <c r="EF35" i="2"/>
  <c r="EG35" i="2" s="1"/>
  <c r="EH36" i="2"/>
  <c r="EH35" i="2" l="1"/>
  <c r="EI35" i="2" s="1"/>
  <c r="EJ36" i="2"/>
  <c r="EI36" i="2"/>
  <c r="EK36" i="2" l="1"/>
  <c r="EJ35" i="2"/>
  <c r="EK35" i="2" s="1"/>
  <c r="EL36" i="2"/>
  <c r="EN36" i="2" l="1"/>
  <c r="EM36" i="2"/>
  <c r="EO36" i="2" l="1"/>
  <c r="EN35" i="2"/>
  <c r="EO35" i="2" s="1"/>
  <c r="EP36" i="2"/>
  <c r="EP35" i="2" l="1"/>
  <c r="EQ35" i="2" s="1"/>
  <c r="ER36" i="2"/>
  <c r="EQ36" i="2"/>
  <c r="EP41" i="2"/>
  <c r="ES36" i="2" l="1"/>
  <c r="ER35" i="2"/>
  <c r="ES35" i="2" s="1"/>
  <c r="ET36" i="2"/>
  <c r="ER41" i="2"/>
  <c r="ET35" i="2" l="1"/>
  <c r="EU35" i="2" s="1"/>
  <c r="EV36" i="2"/>
  <c r="EU36" i="2"/>
  <c r="ET41" i="2"/>
  <c r="EW36" i="2" l="1"/>
  <c r="EV35" i="2"/>
  <c r="EW35" i="2" s="1"/>
  <c r="EX36" i="2"/>
  <c r="EV41" i="2"/>
  <c r="EX35" i="2" l="1"/>
  <c r="EY35" i="2" s="1"/>
  <c r="EZ36" i="2"/>
  <c r="EY36" i="2"/>
  <c r="EX41" i="2"/>
  <c r="FA36" i="2" l="1"/>
  <c r="EZ35" i="2"/>
  <c r="FA35" i="2" s="1"/>
  <c r="FB36" i="2"/>
  <c r="EZ41" i="2"/>
  <c r="FB35" i="2" l="1"/>
  <c r="FC35" i="2" s="1"/>
  <c r="FD36" i="2"/>
  <c r="FC36" i="2"/>
  <c r="FB41" i="2"/>
  <c r="FE36" i="2" l="1"/>
  <c r="FD35" i="2"/>
  <c r="FE35" i="2" s="1"/>
  <c r="FF36" i="2"/>
  <c r="FD41" i="2"/>
  <c r="FF35" i="2" l="1"/>
  <c r="FG35" i="2" s="1"/>
  <c r="FH36" i="2"/>
  <c r="FG36" i="2"/>
  <c r="FF41" i="2"/>
  <c r="FI36" i="2" l="1"/>
  <c r="FH35" i="2"/>
  <c r="FI35" i="2" s="1"/>
  <c r="FJ36" i="2"/>
  <c r="FJ35" i="2" l="1"/>
  <c r="FK35" i="2" s="1"/>
  <c r="FL36" i="2"/>
  <c r="FK36" i="2"/>
  <c r="FM36" i="2" l="1"/>
  <c r="FL35" i="2"/>
  <c r="FM35" i="2" s="1"/>
</calcChain>
</file>

<file path=xl/sharedStrings.xml><?xml version="1.0" encoding="utf-8"?>
<sst xmlns="http://schemas.openxmlformats.org/spreadsheetml/2006/main" count="1348" uniqueCount="530">
  <si>
    <t>Shareholding Structure</t>
  </si>
  <si>
    <t>12/31/25</t>
  </si>
  <si>
    <t>%</t>
  </si>
  <si>
    <t>11/30/25</t>
  </si>
  <si>
    <t>10/31/25</t>
  </si>
  <si>
    <t>09/30/25</t>
  </si>
  <si>
    <t>08/31/25</t>
  </si>
  <si>
    <t>07/31/25</t>
  </si>
  <si>
    <t>06/30/25</t>
  </si>
  <si>
    <t>05/31/25</t>
  </si>
  <si>
    <t>04/30/25</t>
  </si>
  <si>
    <t>03/31/25</t>
  </si>
  <si>
    <t>02/28/25</t>
  </si>
  <si>
    <t>01/31/25</t>
  </si>
  <si>
    <t>12/31/24</t>
  </si>
  <si>
    <t>11/30/24</t>
  </si>
  <si>
    <t>10/31/24</t>
  </si>
  <si>
    <t>09/30/24</t>
  </si>
  <si>
    <t>08/31/24</t>
  </si>
  <si>
    <t>07/31/24</t>
  </si>
  <si>
    <t>06/30/24</t>
  </si>
  <si>
    <t>05/31/24</t>
  </si>
  <si>
    <t>04/30/24</t>
  </si>
  <si>
    <t>03/31/24</t>
  </si>
  <si>
    <t>02/29/24</t>
  </si>
  <si>
    <t>01/31/24</t>
  </si>
  <si>
    <t>12/31/23</t>
  </si>
  <si>
    <t>11/30/23</t>
  </si>
  <si>
    <t>10/31/23</t>
  </si>
  <si>
    <t>09/30/23</t>
  </si>
  <si>
    <t>08/31/23</t>
  </si>
  <si>
    <t>07/31/23</t>
  </si>
  <si>
    <t>06/30/23</t>
  </si>
  <si>
    <t>05/31/23</t>
  </si>
  <si>
    <t>04/30/23</t>
  </si>
  <si>
    <t>03/31/23</t>
  </si>
  <si>
    <t>02/28/23</t>
  </si>
  <si>
    <t>01/31/23</t>
  </si>
  <si>
    <t>12/31/22</t>
  </si>
  <si>
    <t>11/30/22</t>
  </si>
  <si>
    <t>10/31/22</t>
  </si>
  <si>
    <t>09/30/22</t>
  </si>
  <si>
    <t>08/31/22</t>
  </si>
  <si>
    <t>07/31/22</t>
  </si>
  <si>
    <t>06/30/22</t>
  </si>
  <si>
    <t>05/31/22</t>
  </si>
  <si>
    <t>04/30/22</t>
  </si>
  <si>
    <t>03/31/22</t>
  </si>
  <si>
    <t>02/28/22</t>
  </si>
  <si>
    <t>01/31/22</t>
  </si>
  <si>
    <t>12/31/21</t>
  </si>
  <si>
    <t>11/30/21</t>
  </si>
  <si>
    <t>10/31/21</t>
  </si>
  <si>
    <t>09/30/21</t>
  </si>
  <si>
    <t>08/31/21</t>
  </si>
  <si>
    <t>07/31/21</t>
  </si>
  <si>
    <t>31/07/2018</t>
  </si>
  <si>
    <t>30/06/2018</t>
  </si>
  <si>
    <t>31/05/2018</t>
  </si>
  <si>
    <t>30/04/2018</t>
  </si>
  <si>
    <t>31/03/2018</t>
  </si>
  <si>
    <t>28/02/2018</t>
  </si>
  <si>
    <t>31/01/2018</t>
  </si>
  <si>
    <t>31/12/2017</t>
  </si>
  <si>
    <t>30/11/2017</t>
  </si>
  <si>
    <t>31/10/2017</t>
  </si>
  <si>
    <t>30/09/2017</t>
  </si>
  <si>
    <t>31/08/2017</t>
  </si>
  <si>
    <t>31/07/2017</t>
  </si>
  <si>
    <t>30/06/2017</t>
  </si>
  <si>
    <t>31/05/2017</t>
  </si>
  <si>
    <t>30/04/2017</t>
  </si>
  <si>
    <t>31/03/2017</t>
  </si>
  <si>
    <t>28/02/2017</t>
  </si>
  <si>
    <t>COMMON SHARES (PETR3, PBR-ADR)</t>
  </si>
  <si>
    <t>7.442.454.142,00</t>
  </si>
  <si>
    <t xml:space="preserve">  Federal Government</t>
  </si>
  <si>
    <t>3.740.470.811,00</t>
  </si>
  <si>
    <t>50,26%</t>
  </si>
  <si>
    <t>50,3%</t>
  </si>
  <si>
    <t xml:space="preserve">  BNDESPar</t>
  </si>
  <si>
    <t>11.700.392,00</t>
  </si>
  <si>
    <t>0,16%</t>
  </si>
  <si>
    <t>0,2%</t>
  </si>
  <si>
    <t xml:space="preserve">  BNDES</t>
  </si>
  <si>
    <t>734.202.699,00</t>
  </si>
  <si>
    <t>9,87%</t>
  </si>
  <si>
    <t>9,9%</t>
  </si>
  <si>
    <t xml:space="preserve">  Caixa Econômica Federal - CEF</t>
  </si>
  <si>
    <t>241.340.371,00</t>
  </si>
  <si>
    <t>3,24%</t>
  </si>
  <si>
    <t>3,2%</t>
  </si>
  <si>
    <t xml:space="preserve">  Fundo de Participação Social - FPS</t>
  </si>
  <si>
    <t>6.000.000,00</t>
  </si>
  <si>
    <t>0,08%</t>
  </si>
  <si>
    <t>0,1%</t>
  </si>
  <si>
    <t xml:space="preserve">  Sovereign Wealth Fund  (FFIE)</t>
  </si>
  <si>
    <t>0,00%</t>
  </si>
  <si>
    <t>0,0%</t>
  </si>
  <si>
    <t xml:space="preserve">  NYSE - ADRs (PBR)</t>
  </si>
  <si>
    <t>1.413.073.384,00</t>
  </si>
  <si>
    <t>18,99%</t>
  </si>
  <si>
    <t>1.411.852.624,00</t>
  </si>
  <si>
    <t>18,97%</t>
  </si>
  <si>
    <t>1.412.069.512,00</t>
  </si>
  <si>
    <t>1.410.502.684,00</t>
  </si>
  <si>
    <t>18,95%</t>
  </si>
  <si>
    <t>1.411.257.618,00</t>
  </si>
  <si>
    <t>18,96%</t>
  </si>
  <si>
    <t>1.412.827.114,00</t>
  </si>
  <si>
    <t>18,98%</t>
  </si>
  <si>
    <t>1.411.308.924,00</t>
  </si>
  <si>
    <t>1.407.071.968,00</t>
  </si>
  <si>
    <t>18,91%</t>
  </si>
  <si>
    <t>1.387.015.974,00</t>
  </si>
  <si>
    <t>18,64%</t>
  </si>
  <si>
    <t>1.384.588.366,00</t>
  </si>
  <si>
    <t>18,60%</t>
  </si>
  <si>
    <t>1.384.062.778,00</t>
  </si>
  <si>
    <t>1.383.782.478,00</t>
  </si>
  <si>
    <t>18,59%</t>
  </si>
  <si>
    <t>1.383.777.404,00</t>
  </si>
  <si>
    <t>1.384.071.004,00</t>
  </si>
  <si>
    <t>1.364.462.754,00</t>
  </si>
  <si>
    <t>18,33%</t>
  </si>
  <si>
    <t>1.358.280.700,00</t>
  </si>
  <si>
    <t>18,25%</t>
  </si>
  <si>
    <t>1.359.005.530,00</t>
  </si>
  <si>
    <t>18,26%</t>
  </si>
  <si>
    <t>1.363.079.610,00</t>
  </si>
  <si>
    <t>18,31%</t>
  </si>
  <si>
    <t>1.393.707.110,00</t>
  </si>
  <si>
    <t>18,7%</t>
  </si>
  <si>
    <t xml:space="preserve">  FMP-FGTS/FIA funds</t>
  </si>
  <si>
    <t>181.903.233,00</t>
  </si>
  <si>
    <t>2,44%</t>
  </si>
  <si>
    <t>179.115.966,00</t>
  </si>
  <si>
    <t>2,41%</t>
  </si>
  <si>
    <t>168.819.375,00</t>
  </si>
  <si>
    <t>2,27%</t>
  </si>
  <si>
    <t>179.890.955,00</t>
  </si>
  <si>
    <t>2,42%</t>
  </si>
  <si>
    <t>179.647.006,00</t>
  </si>
  <si>
    <t>186.560.762,00</t>
  </si>
  <si>
    <t>2,51%</t>
  </si>
  <si>
    <t>193.147.548,00</t>
  </si>
  <si>
    <t>2,60%</t>
  </si>
  <si>
    <t>194.211.116,00</t>
  </si>
  <si>
    <t>2,61%</t>
  </si>
  <si>
    <t>197.422.998,00</t>
  </si>
  <si>
    <t>2,65%</t>
  </si>
  <si>
    <t>200.165.941,00</t>
  </si>
  <si>
    <t>2,69%</t>
  </si>
  <si>
    <t>200.964.801,00</t>
  </si>
  <si>
    <t>2,70%</t>
  </si>
  <si>
    <t>203.006.360,00</t>
  </si>
  <si>
    <t>2,73%</t>
  </si>
  <si>
    <t>209.629.764,00</t>
  </si>
  <si>
    <t>2,82%</t>
  </si>
  <si>
    <t>202.494.886,00</t>
  </si>
  <si>
    <t>2,72%</t>
  </si>
  <si>
    <t>201.748.528,00</t>
  </si>
  <si>
    <t>2,71%</t>
  </si>
  <si>
    <t>206.772.887,00</t>
  </si>
  <si>
    <t>2,78%</t>
  </si>
  <si>
    <t>176.478.151,00</t>
  </si>
  <si>
    <t>2,37%</t>
  </si>
  <si>
    <t>196.968.378,00</t>
  </si>
  <si>
    <t>195.841.109,00</t>
  </si>
  <si>
    <t>2,6%</t>
  </si>
  <si>
    <t xml:space="preserve"> Non-Brazilian investors</t>
  </si>
  <si>
    <t>825.093.689,00</t>
  </si>
  <si>
    <t>11,09%</t>
  </si>
  <si>
    <t>827.415.465,00</t>
  </si>
  <si>
    <t>11,12%</t>
  </si>
  <si>
    <t>840.519.070,00</t>
  </si>
  <si>
    <t>11,29%</t>
  </si>
  <si>
    <t>828.925.717,00</t>
  </si>
  <si>
    <t>11,14%</t>
  </si>
  <si>
    <t>818.940.964,00</t>
  </si>
  <si>
    <t>11,00%</t>
  </si>
  <si>
    <t>790.108.911,00</t>
  </si>
  <si>
    <t>10,62%</t>
  </si>
  <si>
    <t>794.605.058,00</t>
  </si>
  <si>
    <t>10,68%</t>
  </si>
  <si>
    <t>791.808.657,00</t>
  </si>
  <si>
    <t>10,64%</t>
  </si>
  <si>
    <t>794.860.868,00</t>
  </si>
  <si>
    <t>795.177.695,00</t>
  </si>
  <si>
    <t>796.368.159,00</t>
  </si>
  <si>
    <t>10,70%</t>
  </si>
  <si>
    <t>808.048.138,00</t>
  </si>
  <si>
    <t>10,86%</t>
  </si>
  <si>
    <t>808.592.217,00</t>
  </si>
  <si>
    <t>809.595.150,00</t>
  </si>
  <si>
    <t>10,88%</t>
  </si>
  <si>
    <t>829.877.260,00</t>
  </si>
  <si>
    <t>11,15%</t>
  </si>
  <si>
    <t>829.751.724,00</t>
  </si>
  <si>
    <t>829.047.571,00</t>
  </si>
  <si>
    <t>842.404.516,00</t>
  </si>
  <si>
    <t>11,32%</t>
  </si>
  <si>
    <t>832.574.124,00</t>
  </si>
  <si>
    <t>11,2%</t>
  </si>
  <si>
    <t xml:space="preserve">Institutional and others investors (1) </t>
  </si>
  <si>
    <t>288.669.563,00</t>
  </si>
  <si>
    <t>3,88%</t>
  </si>
  <si>
    <t>290.355.814,00</t>
  </si>
  <si>
    <t>3,90%</t>
  </si>
  <si>
    <t>287.331.912,00</t>
  </si>
  <si>
    <t>3,86%</t>
  </si>
  <si>
    <t>289.420.513,00</t>
  </si>
  <si>
    <t>3,89%</t>
  </si>
  <si>
    <t>298.894.281,00</t>
  </si>
  <si>
    <t>4,02%</t>
  </si>
  <si>
    <t>319.243.082,00</t>
  </si>
  <si>
    <t>4,29%</t>
  </si>
  <si>
    <t>309.678.339,00</t>
  </si>
  <si>
    <t>4,16%</t>
  </si>
  <si>
    <t>315.648.128,00</t>
  </si>
  <si>
    <t>4,24%</t>
  </si>
  <si>
    <t>329.440.029,00</t>
  </si>
  <si>
    <t>4,43%</t>
  </si>
  <si>
    <t>328.807.867,00</t>
  </si>
  <si>
    <t>4,42%</t>
  </si>
  <si>
    <t>327.344.131,00</t>
  </si>
  <si>
    <t>4,40%</t>
  </si>
  <si>
    <t>313.902.893,00</t>
  </si>
  <si>
    <t>4,22%</t>
  </si>
  <si>
    <t>306.740.484,00</t>
  </si>
  <si>
    <t>4,12%</t>
  </si>
  <si>
    <t>312.578.829,00</t>
  </si>
  <si>
    <t>4,20%</t>
  </si>
  <si>
    <t>312.651.327,00</t>
  </si>
  <si>
    <t>313.934.558,00</t>
  </si>
  <si>
    <t>344.208.617,00</t>
  </si>
  <si>
    <t>4,62%</t>
  </si>
  <si>
    <t>306.287.365,00</t>
  </si>
  <si>
    <t>286.617.526,00</t>
  </si>
  <si>
    <t>3,9%</t>
  </si>
  <si>
    <t>Shares in treasury (3)</t>
  </si>
  <si>
    <t>PREFERRED SHARES (PETR4, PBR/A-ADR)</t>
  </si>
  <si>
    <t>5.602.042.788,00</t>
  </si>
  <si>
    <t>100,00%</t>
  </si>
  <si>
    <t>1.080.053.496,00</t>
  </si>
  <si>
    <t>19,28%</t>
  </si>
  <si>
    <t>1.084.538.096,00</t>
  </si>
  <si>
    <t>19,36%</t>
  </si>
  <si>
    <t>1.176.670.796,00</t>
  </si>
  <si>
    <t>21,00%</t>
  </si>
  <si>
    <t>1.230.084.496,00</t>
  </si>
  <si>
    <t>21,96%</t>
  </si>
  <si>
    <t>1.250.053.496,00</t>
  </si>
  <si>
    <t>22,31%</t>
  </si>
  <si>
    <t>1.254.203.296,00</t>
  </si>
  <si>
    <t>22,39%</t>
  </si>
  <si>
    <t>1.327.972.966,00</t>
  </si>
  <si>
    <t>23,7%</t>
  </si>
  <si>
    <t>161.596.958,00</t>
  </si>
  <si>
    <t>2,88%</t>
  </si>
  <si>
    <t>2,9%</t>
  </si>
  <si>
    <t>60.389.882,00</t>
  </si>
  <si>
    <t>1,08%</t>
  </si>
  <si>
    <t>61.401.782,00</t>
  </si>
  <si>
    <t>1,10%</t>
  </si>
  <si>
    <t>1,1%</t>
  </si>
  <si>
    <t xml:space="preserve">  NYSE - ADRs (PBR/A)</t>
  </si>
  <si>
    <t>808.821.736,00</t>
  </si>
  <si>
    <t>14,44%</t>
  </si>
  <si>
    <t>779.921.794,00</t>
  </si>
  <si>
    <t>13,92%</t>
  </si>
  <si>
    <t>779.393.294,00</t>
  </si>
  <si>
    <t>13,91%</t>
  </si>
  <si>
    <t>779.250.094,00</t>
  </si>
  <si>
    <t>752.226.094,00</t>
  </si>
  <si>
    <t>13,43%</t>
  </si>
  <si>
    <t>998.048.500,00</t>
  </si>
  <si>
    <t>17,82%</t>
  </si>
  <si>
    <t>1.010.048.500,00</t>
  </si>
  <si>
    <t>18,03%</t>
  </si>
  <si>
    <t>1.033.698.500,00</t>
  </si>
  <si>
    <t>18,45%</t>
  </si>
  <si>
    <t>1.076.898.500,00</t>
  </si>
  <si>
    <t>19,2%</t>
  </si>
  <si>
    <t xml:space="preserve">  Non-Brazilian investors </t>
  </si>
  <si>
    <t>1.736.501.491,00</t>
  </si>
  <si>
    <t>31,00%</t>
  </si>
  <si>
    <t>1.669.139.428,00</t>
  </si>
  <si>
    <t>29,80%</t>
  </si>
  <si>
    <t>1.772.640.896,00</t>
  </si>
  <si>
    <t>31,64%</t>
  </si>
  <si>
    <t>1.743.214.530,00</t>
  </si>
  <si>
    <t>31,12%</t>
  </si>
  <si>
    <t>1.697.505.811,00</t>
  </si>
  <si>
    <t>30,30%</t>
  </si>
  <si>
    <t>1.666.087.827,00</t>
  </si>
  <si>
    <t>29,74%</t>
  </si>
  <si>
    <t>1.624.689.159,00</t>
  </si>
  <si>
    <t>29,00%</t>
  </si>
  <si>
    <t>1.570.229.792,00</t>
  </si>
  <si>
    <t>28,03%</t>
  </si>
  <si>
    <t>1.552.039.089,00</t>
  </si>
  <si>
    <t>27,70%</t>
  </si>
  <si>
    <t>1.535.383.858,00</t>
  </si>
  <si>
    <t>27,41%</t>
  </si>
  <si>
    <t>1.520.973.047,00</t>
  </si>
  <si>
    <t>27,15%</t>
  </si>
  <si>
    <t>1.520.870.057,00</t>
  </si>
  <si>
    <t>1.527.392.781,00</t>
  </si>
  <si>
    <t>27,26%</t>
  </si>
  <si>
    <t>1.485.991.355,00</t>
  </si>
  <si>
    <t>26,53%</t>
  </si>
  <si>
    <t>1.556.538.384,00</t>
  </si>
  <si>
    <t>27,79%</t>
  </si>
  <si>
    <t>1.297.126.908,00</t>
  </si>
  <si>
    <t>23,15%</t>
  </si>
  <si>
    <t>1.330.426.255,00</t>
  </si>
  <si>
    <t>23,75%</t>
  </si>
  <si>
    <t>1.344.777.813,00</t>
  </si>
  <si>
    <t>24,01%</t>
  </si>
  <si>
    <t>1.394.036.118,00</t>
  </si>
  <si>
    <t>24,9%</t>
  </si>
  <si>
    <t xml:space="preserve"> Institutional and others investors (1) (2)</t>
  </si>
  <si>
    <t>1.754.679.225,00</t>
  </si>
  <si>
    <t>31,32%</t>
  </si>
  <si>
    <t>1.822.041.288,00</t>
  </si>
  <si>
    <t>32,52%</t>
  </si>
  <si>
    <t>1.718.539.820,00</t>
  </si>
  <si>
    <t>30,68%</t>
  </si>
  <si>
    <t>1.771.369.628,00</t>
  </si>
  <si>
    <t>31,62%</t>
  </si>
  <si>
    <t>1.725.474.147,00</t>
  </si>
  <si>
    <t>30,80%</t>
  </si>
  <si>
    <t>1.703.478.431,00</t>
  </si>
  <si>
    <t>30,41%</t>
  </si>
  <si>
    <t>1.724.908.099,00</t>
  </si>
  <si>
    <t>30,79%</t>
  </si>
  <si>
    <t>1.779.367.466,00</t>
  </si>
  <si>
    <t>31,76%</t>
  </si>
  <si>
    <t>1.797.701.369,00</t>
  </si>
  <si>
    <t>32,09%</t>
  </si>
  <si>
    <t>1.841.380.600,00</t>
  </si>
  <si>
    <t>32,87%</t>
  </si>
  <si>
    <t>1.855.791.411,00</t>
  </si>
  <si>
    <t>33,13%</t>
  </si>
  <si>
    <t>1.855.894.401,00</t>
  </si>
  <si>
    <t>1.849.371.677,00</t>
  </si>
  <si>
    <t>33,01%</t>
  </si>
  <si>
    <t>1.890.773.103,00</t>
  </si>
  <si>
    <t>33,75%</t>
  </si>
  <si>
    <t>1.820.226.074,00</t>
  </si>
  <si>
    <t>32,49%</t>
  </si>
  <si>
    <t>1.829.665.344,00</t>
  </si>
  <si>
    <t>32,66%</t>
  </si>
  <si>
    <t>1.784.365.997,00</t>
  </si>
  <si>
    <t>31,85%</t>
  </si>
  <si>
    <t>1.746.364.439,00</t>
  </si>
  <si>
    <t>31,17%</t>
  </si>
  <si>
    <t>1.580.136.464,00</t>
  </si>
  <si>
    <t>28,2%</t>
  </si>
  <si>
    <t>TOTAL CAPITAL</t>
  </si>
  <si>
    <t>13.044.496.930,00</t>
  </si>
  <si>
    <t>28,67%</t>
  </si>
  <si>
    <t>28,7%</t>
  </si>
  <si>
    <t>1.091.753.888,00</t>
  </si>
  <si>
    <t>8,37%</t>
  </si>
  <si>
    <t>1.096.238.488,00</t>
  </si>
  <si>
    <t>8,40%</t>
  </si>
  <si>
    <t>1.188.371.188,00</t>
  </si>
  <si>
    <t>9,11%</t>
  </si>
  <si>
    <t>1.241.784.888,00</t>
  </si>
  <si>
    <t>9,52%</t>
  </si>
  <si>
    <t>1.261.753.888,00</t>
  </si>
  <si>
    <t>9,67%</t>
  </si>
  <si>
    <t>1.265.903.688,00</t>
  </si>
  <si>
    <t>9,70%</t>
  </si>
  <si>
    <t>1.339.673.358,00</t>
  </si>
  <si>
    <t>10,3%</t>
  </si>
  <si>
    <t>895.799.657,00</t>
  </si>
  <si>
    <t>6,87%</t>
  </si>
  <si>
    <t>6,9%</t>
  </si>
  <si>
    <t>301.730.253,00</t>
  </si>
  <si>
    <t>2,31%</t>
  </si>
  <si>
    <t>302.742.153,00</t>
  </si>
  <si>
    <t>2,32%</t>
  </si>
  <si>
    <t>2,3%</t>
  </si>
  <si>
    <t>0,05%</t>
  </si>
  <si>
    <t>0,00</t>
  </si>
  <si>
    <t xml:space="preserve">  NYSE - ADRs (All)</t>
  </si>
  <si>
    <t>2.221.895.120,00</t>
  </si>
  <si>
    <t>17,03%</t>
  </si>
  <si>
    <t>2.220.674.360,00</t>
  </si>
  <si>
    <t>17,02%</t>
  </si>
  <si>
    <t>2.220.891.248,00</t>
  </si>
  <si>
    <t>2.190.424.478,00</t>
  </si>
  <si>
    <t>16,79%</t>
  </si>
  <si>
    <t>2.190.650.912,00</t>
  </si>
  <si>
    <t>2.192.220.408,00</t>
  </si>
  <si>
    <t>16,81%</t>
  </si>
  <si>
    <t>2.190.702.218,00</t>
  </si>
  <si>
    <t>2.186.465.262,00</t>
  </si>
  <si>
    <t>16,76%</t>
  </si>
  <si>
    <t>2.166.266.068,00</t>
  </si>
  <si>
    <t>16,61%</t>
  </si>
  <si>
    <t>2.136.814.460,00</t>
  </si>
  <si>
    <t>16,38%</t>
  </si>
  <si>
    <t>2.136.288.872,00</t>
  </si>
  <si>
    <t>2.136.008.572,00</t>
  </si>
  <si>
    <t>16,37%</t>
  </si>
  <si>
    <t>2.136.003.498,00</t>
  </si>
  <si>
    <t>2.136.297.098,00</t>
  </si>
  <si>
    <t>2.116.688.848,00</t>
  </si>
  <si>
    <t>16,23%</t>
  </si>
  <si>
    <t>2.356.329.200,00</t>
  </si>
  <si>
    <t>18,06%</t>
  </si>
  <si>
    <t>2.369.054.030,00</t>
  </si>
  <si>
    <t>18,16%</t>
  </si>
  <si>
    <t>2.396.778.110,00</t>
  </si>
  <si>
    <t>18,37%</t>
  </si>
  <si>
    <t>2.470.605.610,00</t>
  </si>
  <si>
    <t>18,9%</t>
  </si>
  <si>
    <t xml:space="preserve">  FMP - FGTS Petrobras</t>
  </si>
  <si>
    <t>1,39%</t>
  </si>
  <si>
    <t>1,37%</t>
  </si>
  <si>
    <t>1,29%</t>
  </si>
  <si>
    <t>1,38%</t>
  </si>
  <si>
    <t>1,43%</t>
  </si>
  <si>
    <t>1,48%</t>
  </si>
  <si>
    <t>1,49%</t>
  </si>
  <si>
    <t>1,51%</t>
  </si>
  <si>
    <t>1,53%</t>
  </si>
  <si>
    <t>1,54%</t>
  </si>
  <si>
    <t>1,56%</t>
  </si>
  <si>
    <t>1,61%</t>
  </si>
  <si>
    <t>1,55%</t>
  </si>
  <si>
    <t>1,59%</t>
  </si>
  <si>
    <t>1,35%</t>
  </si>
  <si>
    <t>1,5%</t>
  </si>
  <si>
    <t xml:space="preserve">  Non-Brazilian investors</t>
  </si>
  <si>
    <t>2.561.595.180,00</t>
  </si>
  <si>
    <t>19,64%</t>
  </si>
  <si>
    <t>2.496.554.893,00</t>
  </si>
  <si>
    <t>19,14%</t>
  </si>
  <si>
    <t>2.613.159.966,00</t>
  </si>
  <si>
    <t>20,03%</t>
  </si>
  <si>
    <t>2.572.140.247,00</t>
  </si>
  <si>
    <t>19,72%</t>
  </si>
  <si>
    <t>2.516.446.775,00</t>
  </si>
  <si>
    <t>19,29%</t>
  </si>
  <si>
    <t>2.456.196.738,00</t>
  </si>
  <si>
    <t>18,83%</t>
  </si>
  <si>
    <t>2.419.294.217,00</t>
  </si>
  <si>
    <t>18,55%</t>
  </si>
  <si>
    <t>2.362.038.449,00</t>
  </si>
  <si>
    <t>18%</t>
  </si>
  <si>
    <t>2.346.899.957,00</t>
  </si>
  <si>
    <t>17,99%</t>
  </si>
  <si>
    <t>2.330.561.553,00</t>
  </si>
  <si>
    <t>17,87%</t>
  </si>
  <si>
    <t>2.317.341.206,00</t>
  </si>
  <si>
    <t>17,76%</t>
  </si>
  <si>
    <t>2.328.918.195,00</t>
  </si>
  <si>
    <t>17,85%</t>
  </si>
  <si>
    <t>2.335.984.998,00</t>
  </si>
  <si>
    <t>17,91%</t>
  </si>
  <si>
    <t>2.295.586.505,00</t>
  </si>
  <si>
    <t>17,60%</t>
  </si>
  <si>
    <t>2.386.415.644,00</t>
  </si>
  <si>
    <t>18,29%</t>
  </si>
  <si>
    <t>2.126.878.632,00</t>
  </si>
  <si>
    <t>16,30%</t>
  </si>
  <si>
    <t>2.159.473.826,00</t>
  </si>
  <si>
    <t>16,55%</t>
  </si>
  <si>
    <t>2.187.182.329,00</t>
  </si>
  <si>
    <t>16,77%</t>
  </si>
  <si>
    <t>2.226.610.242,00</t>
  </si>
  <si>
    <t>17,1%</t>
  </si>
  <si>
    <t>2.043.348.788,00</t>
  </si>
  <si>
    <t>15,66%</t>
  </si>
  <si>
    <t>2.112.397.102,00</t>
  </si>
  <si>
    <t>16,19%</t>
  </si>
  <si>
    <t>2.005.871.732,00</t>
  </si>
  <si>
    <t>15,38%</t>
  </si>
  <si>
    <t>2.060.790.141,00</t>
  </si>
  <si>
    <t>15,80%</t>
  </si>
  <si>
    <t>2.024.368.428,00</t>
  </si>
  <si>
    <t>15,52%</t>
  </si>
  <si>
    <t>2.022.721.513,00</t>
  </si>
  <si>
    <t>15,51%</t>
  </si>
  <si>
    <t>2.034.586.438,00</t>
  </si>
  <si>
    <t>15,60%</t>
  </si>
  <si>
    <t>2.095.015.594,00</t>
  </si>
  <si>
    <t>16,06%</t>
  </si>
  <si>
    <t>2.127.141.398,00</t>
  </si>
  <si>
    <t>16,31%</t>
  </si>
  <si>
    <t>2.170.188.467,00</t>
  </si>
  <si>
    <t>16,64%</t>
  </si>
  <si>
    <t>2.183.135.542,00</t>
  </si>
  <si>
    <t>16,74%</t>
  </si>
  <si>
    <t>2.169.797.294,00</t>
  </si>
  <si>
    <t>16,63%</t>
  </si>
  <si>
    <t>2.156.112.161,00</t>
  </si>
  <si>
    <t>16,53%</t>
  </si>
  <si>
    <t>2.203.351.932,00</t>
  </si>
  <si>
    <t>16,89%</t>
  </si>
  <si>
    <t>2.132.877.401,00</t>
  </si>
  <si>
    <t>16,35%</t>
  </si>
  <si>
    <t>2.143.599.902,00</t>
  </si>
  <si>
    <t>16,43%</t>
  </si>
  <si>
    <t>2.128.574.614,00</t>
  </si>
  <si>
    <t>16,32%</t>
  </si>
  <si>
    <t>2.052.651.804,00</t>
  </si>
  <si>
    <t>15,74%</t>
  </si>
  <si>
    <t>1.866.753.990,00</t>
  </si>
  <si>
    <t>14,3%</t>
  </si>
  <si>
    <t xml:space="preserve">(1) - Includes BOVESPA (B[3]) custody and other entities </t>
  </si>
  <si>
    <t>(2) -FMP-FGTS/FIA Funds PETR4, PBR/A-ADR:</t>
  </si>
  <si>
    <t>(3) Available from 2020</t>
  </si>
  <si>
    <t>12/31/26</t>
  </si>
  <si>
    <t>11/30/26</t>
  </si>
  <si>
    <t>10/31/26</t>
  </si>
  <si>
    <t>09/30/26</t>
  </si>
  <si>
    <t>08/31/26</t>
  </si>
  <si>
    <t>07/31/26</t>
  </si>
  <si>
    <t>06/30/26</t>
  </si>
  <si>
    <t>05/31/26</t>
  </si>
  <si>
    <t>04/30/26</t>
  </si>
  <si>
    <t>03/31/26</t>
  </si>
  <si>
    <t>02/28/26</t>
  </si>
  <si>
    <t>01/31/26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</si>
</sst>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m/dd/yy;@"/>
    <numFmt numFmtId="166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249977111117893"/>
        <bgColor rgb="FF37629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37629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37629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37629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376295"/>
      </patternFill>
    </fill>
    <fill>
      <patternFill patternType="solid">
        <fgColor rgb="FF002060"/>
        <bgColor rgb="FF376295"/>
      </patternFill>
    </fill>
    <fill>
      <patternFill patternType="solid">
        <fgColor rgb="FF002060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376295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37629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3D85C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D85C6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3D85C6"/>
      </bottom>
      <diagonal/>
    </border>
    <border>
      <left/>
      <right style="medium">
        <color indexed="64"/>
      </right>
      <top/>
      <bottom style="thin">
        <color rgb="FF3D85C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90">
    <xf numFmtId="0" fontId="0" fillId="0" borderId="0" xfId="0"/>
    <xf numFmtId="165" fontId="2" fillId="3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3" fillId="0" borderId="0" xfId="0" applyFont="1"/>
    <xf numFmtId="3" fontId="4" fillId="0" borderId="0" xfId="0" applyNumberFormat="1" applyFont="1"/>
    <xf numFmtId="9" fontId="4" fillId="0" borderId="0" xfId="0" applyNumberFormat="1" applyFont="1"/>
    <xf numFmtId="3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/>
    <xf numFmtId="49" fontId="5" fillId="4" borderId="0" xfId="0" applyNumberFormat="1" applyFont="1" applyFill="1"/>
    <xf numFmtId="0" fontId="7" fillId="0" borderId="0" xfId="0" applyFont="1"/>
    <xf numFmtId="3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5" fillId="4" borderId="0" xfId="0" applyNumberFormat="1" applyFont="1" applyFill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8" fillId="7" borderId="0" xfId="0" applyNumberFormat="1" applyFont="1" applyFill="1" applyAlignment="1">
      <alignment horizontal="center" vertical="center"/>
    </xf>
    <xf numFmtId="14" fontId="8" fillId="8" borderId="0" xfId="0" applyNumberFormat="1" applyFont="1" applyFill="1" applyAlignment="1">
      <alignment horizontal="center" vertical="center"/>
    </xf>
    <xf numFmtId="165" fontId="8" fillId="9" borderId="0" xfId="0" applyNumberFormat="1" applyFont="1" applyFill="1" applyAlignment="1">
      <alignment horizontal="center" vertical="center"/>
    </xf>
    <xf numFmtId="14" fontId="8" fillId="10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3" fontId="9" fillId="0" borderId="0" xfId="0" applyNumberFormat="1" applyFont="1"/>
    <xf numFmtId="0" fontId="9" fillId="0" borderId="0" xfId="0" applyFont="1"/>
    <xf numFmtId="165" fontId="8" fillId="11" borderId="0" xfId="0" applyNumberFormat="1" applyFont="1" applyFill="1" applyAlignment="1">
      <alignment horizontal="center" vertical="center"/>
    </xf>
    <xf numFmtId="14" fontId="8" fillId="12" borderId="0" xfId="0" applyNumberFormat="1" applyFont="1" applyFill="1" applyAlignment="1">
      <alignment horizontal="center" vertical="center"/>
    </xf>
    <xf numFmtId="165" fontId="2" fillId="14" borderId="0" xfId="0" applyNumberFormat="1" applyFont="1" applyFill="1" applyAlignment="1">
      <alignment horizontal="center" vertical="center"/>
    </xf>
    <xf numFmtId="14" fontId="2" fillId="13" borderId="0" xfId="0" applyNumberFormat="1" applyFont="1" applyFill="1" applyAlignment="1">
      <alignment horizontal="center" vertical="center"/>
    </xf>
    <xf numFmtId="49" fontId="11" fillId="0" borderId="0" xfId="0" applyNumberFormat="1" applyFont="1"/>
    <xf numFmtId="3" fontId="11" fillId="0" borderId="0" xfId="0" applyNumberFormat="1" applyFont="1"/>
    <xf numFmtId="49" fontId="11" fillId="4" borderId="0" xfId="0" applyNumberFormat="1" applyFont="1" applyFill="1"/>
    <xf numFmtId="0" fontId="10" fillId="0" borderId="0" xfId="0" applyFont="1"/>
    <xf numFmtId="3" fontId="6" fillId="0" borderId="0" xfId="0" applyNumberFormat="1" applyFont="1"/>
    <xf numFmtId="3" fontId="5" fillId="0" borderId="1" xfId="0" applyNumberFormat="1" applyFont="1" applyBorder="1"/>
    <xf numFmtId="164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3" fontId="12" fillId="0" borderId="0" xfId="0" applyNumberFormat="1" applyFont="1"/>
    <xf numFmtId="3" fontId="13" fillId="15" borderId="0" xfId="0" applyNumberFormat="1" applyFont="1" applyFill="1"/>
    <xf numFmtId="9" fontId="13" fillId="15" borderId="0" xfId="0" applyNumberFormat="1" applyFont="1" applyFill="1"/>
    <xf numFmtId="9" fontId="14" fillId="15" borderId="0" xfId="0" applyNumberFormat="1" applyFont="1" applyFill="1"/>
    <xf numFmtId="3" fontId="14" fillId="15" borderId="0" xfId="0" applyNumberFormat="1" applyFont="1" applyFill="1"/>
    <xf numFmtId="3" fontId="15" fillId="16" borderId="0" xfId="0" applyNumberFormat="1" applyFont="1" applyFill="1"/>
    <xf numFmtId="164" fontId="15" fillId="16" borderId="0" xfId="0" applyNumberFormat="1" applyFont="1" applyFill="1"/>
    <xf numFmtId="164" fontId="16" fillId="16" borderId="0" xfId="0" applyNumberFormat="1" applyFont="1" applyFill="1"/>
    <xf numFmtId="3" fontId="16" fillId="16" borderId="0" xfId="0" applyNumberFormat="1" applyFont="1" applyFill="1"/>
    <xf numFmtId="3" fontId="15" fillId="16" borderId="2" xfId="0" applyNumberFormat="1" applyFont="1" applyFill="1" applyBorder="1"/>
    <xf numFmtId="164" fontId="15" fillId="16" borderId="1" xfId="0" applyNumberFormat="1" applyFont="1" applyFill="1" applyBorder="1"/>
    <xf numFmtId="164" fontId="16" fillId="16" borderId="1" xfId="0" applyNumberFormat="1" applyFont="1" applyFill="1" applyBorder="1"/>
    <xf numFmtId="49" fontId="2" fillId="13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/>
    <xf numFmtId="49" fontId="11" fillId="0" borderId="5" xfId="0" applyNumberFormat="1" applyFont="1" applyBorder="1"/>
    <xf numFmtId="49" fontId="11" fillId="0" borderId="3" xfId="0" applyNumberFormat="1" applyFont="1" applyBorder="1"/>
    <xf numFmtId="165" fontId="2" fillId="17" borderId="0" xfId="0" applyNumberFormat="1" applyFont="1" applyFill="1" applyAlignment="1">
      <alignment horizontal="center" vertical="center"/>
    </xf>
    <xf numFmtId="14" fontId="2" fillId="18" borderId="0" xfId="0" applyNumberFormat="1" applyFont="1" applyFill="1" applyAlignment="1">
      <alignment horizontal="center" vertical="center"/>
    </xf>
    <xf numFmtId="3" fontId="13" fillId="15" borderId="6" xfId="0" applyNumberFormat="1" applyFont="1" applyFill="1" applyBorder="1"/>
    <xf numFmtId="164" fontId="13" fillId="15" borderId="7" xfId="1" applyNumberFormat="1" applyFont="1" applyFill="1" applyBorder="1"/>
    <xf numFmtId="3" fontId="15" fillId="16" borderId="6" xfId="0" applyNumberFormat="1" applyFont="1" applyFill="1" applyBorder="1"/>
    <xf numFmtId="164" fontId="15" fillId="16" borderId="7" xfId="1" applyNumberFormat="1" applyFont="1" applyFill="1" applyBorder="1"/>
    <xf numFmtId="3" fontId="15" fillId="16" borderId="8" xfId="0" applyNumberFormat="1" applyFont="1" applyFill="1" applyBorder="1"/>
    <xf numFmtId="164" fontId="15" fillId="16" borderId="9" xfId="1" applyNumberFormat="1" applyFont="1" applyFill="1" applyBorder="1"/>
    <xf numFmtId="3" fontId="15" fillId="0" borderId="6" xfId="0" applyNumberFormat="1" applyFont="1" applyBorder="1"/>
    <xf numFmtId="49" fontId="15" fillId="4" borderId="7" xfId="0" applyNumberFormat="1" applyFont="1" applyFill="1" applyBorder="1"/>
    <xf numFmtId="3" fontId="6" fillId="0" borderId="6" xfId="0" applyNumberFormat="1" applyFont="1" applyBorder="1"/>
    <xf numFmtId="0" fontId="13" fillId="0" borderId="7" xfId="0" applyFont="1" applyBorder="1"/>
    <xf numFmtId="0" fontId="15" fillId="0" borderId="7" xfId="0" applyFont="1" applyBorder="1"/>
    <xf numFmtId="166" fontId="15" fillId="0" borderId="10" xfId="0" applyNumberFormat="1" applyFont="1" applyBorder="1"/>
    <xf numFmtId="10" fontId="15" fillId="0" borderId="11" xfId="0" applyNumberFormat="1" applyFont="1" applyBorder="1"/>
    <xf numFmtId="14" fontId="18" fillId="19" borderId="0" xfId="0" applyNumberFormat="1" applyFont="1" applyFill="1" applyAlignment="1">
      <alignment horizontal="center" vertical="center"/>
    </xf>
    <xf numFmtId="14" fontId="19" fillId="20" borderId="0" xfId="0" applyNumberFormat="1" applyFont="1" applyFill="1" applyAlignment="1">
      <alignment horizontal="center" vertical="center"/>
    </xf>
    <xf numFmtId="164" fontId="13" fillId="15" borderId="0" xfId="1" applyNumberFormat="1" applyFont="1" applyFill="1" applyBorder="1"/>
    <xf numFmtId="164" fontId="15" fillId="16" borderId="0" xfId="1" applyNumberFormat="1" applyFont="1" applyFill="1" applyBorder="1"/>
    <xf numFmtId="164" fontId="15" fillId="16" borderId="2" xfId="1" applyNumberFormat="1" applyFont="1" applyFill="1" applyBorder="1"/>
    <xf numFmtId="49" fontId="15" fillId="0" borderId="0" xfId="0" applyNumberFormat="1" applyFont="1"/>
    <xf numFmtId="3" fontId="15" fillId="0" borderId="0" xfId="0" applyNumberFormat="1" applyFont="1"/>
    <xf numFmtId="49" fontId="15" fillId="4" borderId="0" xfId="0" applyNumberFormat="1" applyFont="1" applyFill="1"/>
    <xf numFmtId="0" fontId="15" fillId="0" borderId="0" xfId="0" applyFont="1"/>
    <xf numFmtId="0" fontId="13" fillId="0" borderId="0" xfId="0" applyFont="1"/>
    <xf numFmtId="166" fontId="15" fillId="0" borderId="0" xfId="0" applyNumberFormat="1" applyFont="1"/>
    <xf numFmtId="10" fontId="15" fillId="0" borderId="0" xfId="0" applyNumberFormat="1" applyFont="1"/>
    <xf numFmtId="3" fontId="20" fillId="0" borderId="0" xfId="0" applyNumberFormat="1" applyFont="1"/>
    <xf numFmtId="166" fontId="20" fillId="0" borderId="0" xfId="0" applyNumberFormat="1" applyFont="1"/>
    <xf numFmtId="0" fontId="20" fillId="0" borderId="0" xfId="0" applyFont="1"/>
    <xf numFmtId="9" fontId="20" fillId="0" borderId="0" xfId="1" applyFont="1"/>
    <xf numFmtId="14" fontId="18" fillId="14" borderId="0" xfId="0" applyNumberFormat="1" applyFont="1" applyFill="1" applyAlignment="1">
      <alignment horizontal="center" vertical="center"/>
    </xf>
    <xf numFmtId="14" fontId="19" fillId="13" borderId="0" xfId="0" applyNumberFormat="1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8F33-6263-4E1F-B10B-9C42B2571FB8}">
  <dimension ref="A1:IG48"/>
  <sheetViews>
    <sheetView showGridLines="0" tabSelected="1" zoomScaleNormal="10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N2" sqref="N2:O40"/>
    </sheetView>
  </sheetViews>
  <sheetFormatPr defaultRowHeight="10.5" x14ac:dyDescent="0.25"/>
  <cols>
    <col min="1" max="1" width="38.54296875" style="3" bestFit="1" customWidth="1"/>
    <col min="2" max="2" width="7" style="86" bestFit="1" customWidth="1"/>
    <col min="3" max="3" width="2.26953125" style="86" bestFit="1" customWidth="1"/>
    <col min="4" max="4" width="7" style="86" bestFit="1" customWidth="1"/>
    <col min="5" max="5" width="2.26953125" style="86" bestFit="1" customWidth="1"/>
    <col min="6" max="6" width="7" style="86" bestFit="1" customWidth="1"/>
    <col min="7" max="7" width="2.26953125" style="86" bestFit="1" customWidth="1"/>
    <col min="8" max="8" width="7" style="86" bestFit="1" customWidth="1"/>
    <col min="9" max="9" width="2.26953125" style="86" bestFit="1" customWidth="1"/>
    <col min="10" max="10" width="7" style="86" bestFit="1" customWidth="1"/>
    <col min="11" max="11" width="2.26953125" style="86" bestFit="1" customWidth="1"/>
    <col min="12" max="12" width="7" style="86" bestFit="1" customWidth="1"/>
    <col min="13" max="13" width="2.26953125" style="86" bestFit="1" customWidth="1"/>
    <col min="14" max="14" width="11.1796875" style="86" bestFit="1" customWidth="1"/>
    <col min="15" max="15" width="5.1796875" style="86" bestFit="1" customWidth="1"/>
    <col min="16" max="16" width="10.90625" style="86" bestFit="1" customWidth="1"/>
    <col min="17" max="17" width="5.90625" style="86" bestFit="1" customWidth="1"/>
    <col min="18" max="18" width="11.7265625" style="86" bestFit="1" customWidth="1"/>
    <col min="19" max="19" width="6.1796875" style="86" bestFit="1" customWidth="1"/>
    <col min="20" max="20" width="11.7265625" style="86" bestFit="1" customWidth="1"/>
    <col min="21" max="21" width="5.453125" style="86" bestFit="1" customWidth="1"/>
    <col min="22" max="22" width="11.7265625" style="86" bestFit="1" customWidth="1"/>
    <col min="23" max="23" width="5.453125" style="86" bestFit="1" customWidth="1"/>
    <col min="24" max="24" width="11.7265625" style="86" bestFit="1" customWidth="1"/>
    <col min="25" max="25" width="5.453125" style="86" bestFit="1" customWidth="1"/>
    <col min="26" max="26" width="11.7265625" style="86" bestFit="1" customWidth="1"/>
    <col min="27" max="27" width="5.453125" style="86" bestFit="1" customWidth="1"/>
    <col min="28" max="28" width="11.7265625" style="86" bestFit="1" customWidth="1"/>
    <col min="29" max="29" width="5.453125" style="86" bestFit="1" customWidth="1"/>
    <col min="30" max="30" width="11.7265625" style="86" bestFit="1" customWidth="1"/>
    <col min="31" max="31" width="6.1796875" style="86" bestFit="1" customWidth="1"/>
    <col min="32" max="32" width="11.7265625" style="86" bestFit="1" customWidth="1"/>
    <col min="33" max="33" width="5.453125" style="86" bestFit="1" customWidth="1"/>
    <col min="34" max="34" width="11.7265625" style="86" bestFit="1" customWidth="1"/>
    <col min="35" max="35" width="5.453125" style="86" bestFit="1" customWidth="1"/>
    <col min="36" max="36" width="11.7265625" style="86" bestFit="1" customWidth="1"/>
    <col min="37" max="37" width="5.453125" style="86" bestFit="1" customWidth="1"/>
    <col min="38" max="38" width="11.7265625" style="86" bestFit="1" customWidth="1"/>
    <col min="39" max="39" width="5.453125" style="86" bestFit="1" customWidth="1"/>
    <col min="40" max="40" width="11.7265625" style="86" bestFit="1" customWidth="1"/>
    <col min="41" max="41" width="6.1796875" style="86" bestFit="1" customWidth="1"/>
    <col min="42" max="42" width="11.7265625" style="86" bestFit="1" customWidth="1"/>
    <col min="43" max="43" width="6.1796875" style="86" bestFit="1" customWidth="1"/>
    <col min="44" max="44" width="11.7265625" style="86" bestFit="1" customWidth="1"/>
    <col min="45" max="45" width="5.453125" style="86" bestFit="1" customWidth="1"/>
    <col min="46" max="46" width="11.7265625" style="86" bestFit="1" customWidth="1"/>
    <col min="47" max="47" width="5.453125" style="86" bestFit="1" customWidth="1"/>
    <col min="48" max="48" width="11.7265625" style="86" bestFit="1" customWidth="1"/>
    <col min="49" max="49" width="5.453125" style="86" bestFit="1" customWidth="1"/>
    <col min="50" max="50" width="11.7265625" style="3" customWidth="1"/>
    <col min="51" max="51" width="5.453125" style="3" bestFit="1" customWidth="1"/>
    <col min="52" max="52" width="11.7265625" style="3" customWidth="1"/>
    <col min="53" max="53" width="5.453125" style="3" bestFit="1" customWidth="1"/>
    <col min="54" max="54" width="11.7265625" style="3" customWidth="1"/>
    <col min="55" max="55" width="5.453125" style="3" bestFit="1" customWidth="1"/>
    <col min="56" max="56" width="11.7265625" style="3" customWidth="1"/>
    <col min="57" max="57" width="5.453125" style="3" bestFit="1" customWidth="1"/>
    <col min="58" max="58" width="11.7265625" style="3" customWidth="1"/>
    <col min="59" max="59" width="5.453125" style="3" bestFit="1" customWidth="1"/>
    <col min="60" max="60" width="11.7265625" style="3" customWidth="1"/>
    <col min="61" max="61" width="5.453125" style="3" bestFit="1" customWidth="1"/>
    <col min="62" max="62" width="11.7265625" style="3" customWidth="1"/>
    <col min="63" max="63" width="5.453125" style="3" bestFit="1" customWidth="1"/>
    <col min="64" max="64" width="11.7265625" style="3" customWidth="1"/>
    <col min="65" max="65" width="5.453125" style="3" bestFit="1" customWidth="1"/>
    <col min="66" max="66" width="11.7265625" style="3" customWidth="1"/>
    <col min="67" max="67" width="6.1796875" style="3" bestFit="1" customWidth="1"/>
    <col min="68" max="68" width="11.7265625" style="3" customWidth="1"/>
    <col min="69" max="69" width="5.453125" style="3" bestFit="1" customWidth="1"/>
    <col min="70" max="70" width="11.7265625" style="3" customWidth="1"/>
    <col min="71" max="71" width="5.453125" style="3" bestFit="1" customWidth="1"/>
    <col min="72" max="72" width="11.7265625" style="3" customWidth="1"/>
    <col min="73" max="73" width="5.453125" style="3" bestFit="1" customWidth="1"/>
    <col min="74" max="74" width="11.7265625" style="3" customWidth="1"/>
    <col min="75" max="75" width="5.453125" style="3" bestFit="1" customWidth="1"/>
    <col min="76" max="76" width="11.7265625" style="3" customWidth="1"/>
    <col min="77" max="77" width="5.453125" style="3" bestFit="1" customWidth="1"/>
    <col min="78" max="78" width="11.7265625" style="3" customWidth="1"/>
    <col min="79" max="79" width="5.453125" style="3" bestFit="1" customWidth="1"/>
    <col min="80" max="80" width="11.7265625" style="3" customWidth="1"/>
    <col min="81" max="81" width="5.453125" style="3" bestFit="1" customWidth="1"/>
    <col min="82" max="82" width="11.7265625" style="3" customWidth="1"/>
    <col min="83" max="83" width="5.453125" style="3" bestFit="1" customWidth="1"/>
    <col min="84" max="84" width="11.7265625" style="3" customWidth="1"/>
    <col min="85" max="85" width="5.453125" style="3" bestFit="1" customWidth="1"/>
    <col min="86" max="86" width="11.7265625" style="3" customWidth="1"/>
    <col min="87" max="87" width="5.453125" style="3" bestFit="1" customWidth="1"/>
    <col min="88" max="88" width="11.7265625" style="3" customWidth="1"/>
    <col min="89" max="89" width="5.453125" style="3" bestFit="1" customWidth="1"/>
    <col min="90" max="90" width="11.7265625" style="3" customWidth="1"/>
    <col min="91" max="91" width="5.453125" style="3" bestFit="1" customWidth="1"/>
    <col min="92" max="92" width="11.7265625" style="3" customWidth="1"/>
    <col min="93" max="93" width="5.453125" style="3" bestFit="1" customWidth="1"/>
    <col min="94" max="94" width="11.7265625" style="3" customWidth="1"/>
    <col min="95" max="95" width="5.453125" style="3" bestFit="1" customWidth="1"/>
    <col min="96" max="96" width="11.7265625" style="3" customWidth="1"/>
    <col min="97" max="97" width="5.453125" style="3" bestFit="1" customWidth="1"/>
    <col min="98" max="98" width="11.7265625" style="3" customWidth="1"/>
    <col min="99" max="99" width="5.453125" style="3" bestFit="1" customWidth="1"/>
    <col min="100" max="100" width="11.7265625" style="3" customWidth="1"/>
    <col min="101" max="101" width="5.453125" style="3" bestFit="1" customWidth="1"/>
    <col min="102" max="102" width="11.7265625" style="3" customWidth="1"/>
    <col min="103" max="103" width="5.453125" style="3" bestFit="1" customWidth="1"/>
    <col min="104" max="104" width="11.7265625" style="3" customWidth="1"/>
    <col min="105" max="105" width="5.453125" style="3" bestFit="1" customWidth="1"/>
    <col min="106" max="106" width="11.7265625" style="3" customWidth="1"/>
    <col min="107" max="107" width="5.453125" style="3" bestFit="1" customWidth="1"/>
    <col min="108" max="108" width="11.7265625" style="3" customWidth="1"/>
    <col min="109" max="109" width="5.453125" style="3" bestFit="1" customWidth="1"/>
    <col min="110" max="110" width="11.7265625" style="3" customWidth="1"/>
    <col min="111" max="111" width="5.453125" style="3" bestFit="1" customWidth="1"/>
    <col min="112" max="112" width="11.7265625" style="3" customWidth="1"/>
    <col min="113" max="113" width="5.453125" style="3" bestFit="1" customWidth="1"/>
    <col min="114" max="114" width="11.7265625" style="3" customWidth="1"/>
    <col min="115" max="115" width="5.453125" style="3" bestFit="1" customWidth="1"/>
    <col min="116" max="116" width="11.7265625" style="3" customWidth="1"/>
    <col min="117" max="117" width="5.453125" style="3" bestFit="1" customWidth="1"/>
    <col min="118" max="118" width="11.7265625" style="3" customWidth="1"/>
    <col min="119" max="119" width="5.453125" style="3" bestFit="1" customWidth="1"/>
    <col min="120" max="120" width="11.7265625" style="3" customWidth="1"/>
    <col min="121" max="121" width="5.453125" style="3" bestFit="1" customWidth="1"/>
    <col min="122" max="122" width="11.7265625" style="3" customWidth="1"/>
    <col min="123" max="123" width="5.453125" style="3" bestFit="1" customWidth="1"/>
    <col min="124" max="124" width="11.7265625" style="3" customWidth="1"/>
    <col min="125" max="125" width="5.453125" style="3" bestFit="1" customWidth="1"/>
    <col min="126" max="126" width="11.7265625" style="3" customWidth="1"/>
    <col min="127" max="127" width="5.453125" style="3" bestFit="1" customWidth="1"/>
    <col min="128" max="128" width="11.7265625" style="3" customWidth="1"/>
    <col min="129" max="129" width="5.453125" style="3" bestFit="1" customWidth="1"/>
    <col min="130" max="130" width="11.7265625" style="3" customWidth="1"/>
    <col min="131" max="131" width="5.453125" style="3" bestFit="1" customWidth="1"/>
    <col min="132" max="132" width="11.7265625" style="3" customWidth="1"/>
    <col min="133" max="133" width="5.453125" style="3" bestFit="1" customWidth="1"/>
    <col min="134" max="134" width="11.7265625" style="3" customWidth="1"/>
    <col min="135" max="135" width="5.453125" style="3" bestFit="1" customWidth="1"/>
    <col min="136" max="136" width="11.7265625" style="3" customWidth="1"/>
    <col min="137" max="137" width="5.453125" style="3" bestFit="1" customWidth="1"/>
    <col min="138" max="138" width="11.7265625" style="3" customWidth="1"/>
    <col min="139" max="139" width="5.453125" style="3" bestFit="1" customWidth="1"/>
    <col min="140" max="140" width="11.7265625" style="3" customWidth="1"/>
    <col min="141" max="141" width="5.453125" style="3" bestFit="1" customWidth="1"/>
    <col min="142" max="142" width="11.7265625" style="3" customWidth="1"/>
    <col min="143" max="143" width="5.453125" style="3" bestFit="1" customWidth="1"/>
    <col min="144" max="144" width="11.7265625" style="3" bestFit="1" customWidth="1"/>
    <col min="145" max="145" width="5.453125" style="3" bestFit="1" customWidth="1"/>
    <col min="146" max="146" width="11.7265625" style="3" bestFit="1" customWidth="1"/>
    <col min="147" max="147" width="5.453125" style="3" bestFit="1" customWidth="1"/>
    <col min="148" max="148" width="11.7265625" style="3" bestFit="1" customWidth="1"/>
    <col min="149" max="149" width="5.453125" style="3" bestFit="1" customWidth="1"/>
    <col min="150" max="150" width="11.7265625" style="3" bestFit="1" customWidth="1"/>
    <col min="151" max="151" width="5.453125" style="3" bestFit="1" customWidth="1"/>
    <col min="152" max="152" width="11.7265625" style="3" bestFit="1" customWidth="1"/>
    <col min="153" max="153" width="5.453125" style="3" bestFit="1" customWidth="1"/>
    <col min="154" max="154" width="11.7265625" style="3" bestFit="1" customWidth="1"/>
    <col min="155" max="155" width="5.453125" style="3" bestFit="1" customWidth="1"/>
    <col min="156" max="156" width="11.7265625" style="3" bestFit="1" customWidth="1"/>
    <col min="157" max="157" width="5.453125" style="3" bestFit="1" customWidth="1"/>
    <col min="158" max="158" width="11.7265625" style="3" bestFit="1" customWidth="1"/>
    <col min="159" max="159" width="5.453125" style="3" bestFit="1" customWidth="1"/>
    <col min="160" max="160" width="11.7265625" style="3" bestFit="1" customWidth="1"/>
    <col min="161" max="161" width="5.453125" style="3" bestFit="1" customWidth="1"/>
    <col min="162" max="162" width="11.7265625" style="3" bestFit="1" customWidth="1"/>
    <col min="163" max="163" width="5.453125" style="3" bestFit="1" customWidth="1"/>
    <col min="164" max="164" width="11.7265625" style="3" bestFit="1" customWidth="1"/>
    <col min="165" max="165" width="5.453125" style="3" bestFit="1" customWidth="1"/>
    <col min="166" max="166" width="11.7265625" style="3" bestFit="1" customWidth="1"/>
    <col min="167" max="167" width="5.453125" style="3" bestFit="1" customWidth="1"/>
    <col min="168" max="168" width="11.7265625" style="3" bestFit="1" customWidth="1"/>
    <col min="169" max="169" width="5.453125" style="3" bestFit="1" customWidth="1"/>
    <col min="170" max="170" width="11.7265625" style="3" bestFit="1" customWidth="1"/>
    <col min="171" max="171" width="5.1796875" style="3" bestFit="1" customWidth="1"/>
    <col min="172" max="172" width="11.7265625" style="3" bestFit="1" customWidth="1"/>
    <col min="173" max="173" width="5.1796875" style="3" bestFit="1" customWidth="1"/>
    <col min="174" max="174" width="11.7265625" style="3" bestFit="1" customWidth="1"/>
    <col min="175" max="175" width="5.1796875" style="3" bestFit="1" customWidth="1"/>
    <col min="176" max="176" width="11.7265625" style="3" bestFit="1" customWidth="1"/>
    <col min="177" max="177" width="5.1796875" style="3" bestFit="1" customWidth="1"/>
    <col min="178" max="178" width="11.7265625" style="3" bestFit="1" customWidth="1"/>
    <col min="179" max="179" width="5.1796875" style="3" bestFit="1" customWidth="1"/>
    <col min="180" max="180" width="11.7265625" style="3" bestFit="1" customWidth="1"/>
    <col min="181" max="181" width="5.1796875" style="3" bestFit="1" customWidth="1"/>
    <col min="182" max="182" width="11.7265625" style="3" bestFit="1" customWidth="1"/>
    <col min="183" max="183" width="5.1796875" style="3" bestFit="1" customWidth="1"/>
    <col min="184" max="184" width="11.7265625" style="3" bestFit="1" customWidth="1"/>
    <col min="185" max="185" width="5.1796875" style="3" bestFit="1" customWidth="1"/>
    <col min="186" max="186" width="11.7265625" style="3" bestFit="1" customWidth="1"/>
    <col min="187" max="187" width="5.1796875" style="3" bestFit="1" customWidth="1"/>
    <col min="188" max="188" width="11.7265625" style="3" bestFit="1" customWidth="1"/>
    <col min="189" max="189" width="5.1796875" style="3" bestFit="1" customWidth="1"/>
    <col min="190" max="190" width="11.7265625" style="3" bestFit="1" customWidth="1"/>
    <col min="191" max="191" width="5.1796875" style="3" bestFit="1" customWidth="1"/>
    <col min="192" max="192" width="11.7265625" style="3" bestFit="1" customWidth="1"/>
    <col min="193" max="193" width="5.1796875" style="3" bestFit="1" customWidth="1"/>
    <col min="194" max="194" width="11.7265625" style="3" bestFit="1" customWidth="1"/>
    <col min="195" max="195" width="5.1796875" style="3" bestFit="1" customWidth="1"/>
    <col min="196" max="196" width="11.7265625" style="3" bestFit="1" customWidth="1"/>
    <col min="197" max="197" width="5.1796875" style="3" bestFit="1" customWidth="1"/>
    <col min="198" max="198" width="11.7265625" style="3" bestFit="1" customWidth="1"/>
    <col min="199" max="199" width="5.1796875" style="3" bestFit="1" customWidth="1"/>
    <col min="200" max="200" width="11.7265625" style="3" bestFit="1" customWidth="1"/>
    <col min="201" max="201" width="5.1796875" style="3" bestFit="1" customWidth="1"/>
    <col min="202" max="202" width="11.7265625" style="3" bestFit="1" customWidth="1"/>
    <col min="203" max="203" width="5.1796875" style="3" bestFit="1" customWidth="1"/>
    <col min="204" max="204" width="14" style="18" bestFit="1" customWidth="1"/>
    <col min="205" max="205" width="6" style="18" bestFit="1" customWidth="1"/>
    <col min="206" max="206" width="14" style="18" bestFit="1" customWidth="1"/>
    <col min="207" max="207" width="6" style="18" bestFit="1" customWidth="1"/>
    <col min="208" max="208" width="14" style="18" bestFit="1" customWidth="1"/>
    <col min="209" max="209" width="6" style="18" bestFit="1" customWidth="1"/>
    <col min="210" max="210" width="14" style="18" bestFit="1" customWidth="1"/>
    <col min="211" max="211" width="6" style="18" bestFit="1" customWidth="1"/>
    <col min="212" max="212" width="14" style="18" bestFit="1" customWidth="1"/>
    <col min="213" max="213" width="6" style="18" bestFit="1" customWidth="1"/>
    <col min="214" max="214" width="14" style="18" bestFit="1" customWidth="1"/>
    <col min="215" max="215" width="6.81640625" style="18" bestFit="1" customWidth="1"/>
    <col min="216" max="216" width="14" style="18" bestFit="1" customWidth="1"/>
    <col min="217" max="217" width="6" style="18" bestFit="1" customWidth="1"/>
    <col min="218" max="218" width="14" style="18" bestFit="1" customWidth="1"/>
    <col min="219" max="219" width="6.81640625" style="18" bestFit="1" customWidth="1"/>
    <col min="220" max="220" width="14" style="18" bestFit="1" customWidth="1"/>
    <col min="221" max="221" width="6" style="18" bestFit="1" customWidth="1"/>
    <col min="222" max="222" width="14" style="18" bestFit="1" customWidth="1"/>
    <col min="223" max="223" width="6" style="18" bestFit="1" customWidth="1"/>
    <col min="224" max="224" width="14" style="18" bestFit="1" customWidth="1"/>
    <col min="225" max="225" width="6" style="18" bestFit="1" customWidth="1"/>
    <col min="226" max="226" width="14" style="18" bestFit="1" customWidth="1"/>
    <col min="227" max="227" width="6" style="18" bestFit="1" customWidth="1"/>
    <col min="228" max="228" width="14" style="18" bestFit="1" customWidth="1"/>
    <col min="229" max="229" width="6" style="18" bestFit="1" customWidth="1"/>
    <col min="230" max="230" width="14" style="18" bestFit="1" customWidth="1"/>
    <col min="231" max="231" width="6" style="18" bestFit="1" customWidth="1"/>
    <col min="232" max="232" width="14" style="18" bestFit="1" customWidth="1"/>
    <col min="233" max="233" width="6" style="18" bestFit="1" customWidth="1"/>
    <col min="234" max="234" width="14" style="18" bestFit="1" customWidth="1"/>
    <col min="235" max="235" width="6" style="18" bestFit="1" customWidth="1"/>
    <col min="236" max="236" width="14" style="18" bestFit="1" customWidth="1"/>
    <col min="237" max="237" width="6" style="18" bestFit="1" customWidth="1"/>
    <col min="238" max="238" width="14" style="18" bestFit="1" customWidth="1"/>
    <col min="239" max="239" width="6" style="18" bestFit="1" customWidth="1"/>
    <col min="240" max="240" width="14" style="18" bestFit="1" customWidth="1"/>
    <col min="241" max="241" width="5.1796875" style="18" bestFit="1" customWidth="1"/>
    <col min="242" max="242" width="23.54296875" style="3" bestFit="1" customWidth="1"/>
    <col min="243" max="243" width="6.81640625" style="3" bestFit="1" customWidth="1"/>
    <col min="244" max="244" width="23.54296875" style="3" bestFit="1" customWidth="1"/>
    <col min="245" max="245" width="6.81640625" style="3" bestFit="1" customWidth="1"/>
    <col min="246" max="246" width="23.54296875" style="3" bestFit="1" customWidth="1"/>
    <col min="247" max="247" width="6.453125" style="3" bestFit="1" customWidth="1"/>
    <col min="248" max="248" width="23.54296875" style="3" bestFit="1" customWidth="1"/>
    <col min="249" max="249" width="6.453125" style="3" bestFit="1" customWidth="1"/>
    <col min="250" max="250" width="23.54296875" style="3" bestFit="1" customWidth="1"/>
    <col min="251" max="251" width="6.81640625" style="3" bestFit="1" customWidth="1"/>
    <col min="252" max="252" width="23.54296875" style="3" bestFit="1" customWidth="1"/>
    <col min="253" max="253" width="6.81640625" style="3" bestFit="1" customWidth="1"/>
    <col min="254" max="254" width="23.54296875" style="3" bestFit="1" customWidth="1"/>
    <col min="255" max="255" width="6.81640625" style="3" bestFit="1" customWidth="1"/>
    <col min="256" max="256" width="23.54296875" style="3" bestFit="1" customWidth="1"/>
    <col min="257" max="257" width="6.81640625" style="3" bestFit="1" customWidth="1"/>
    <col min="258" max="258" width="23.54296875" style="3" bestFit="1" customWidth="1"/>
    <col min="259" max="259" width="6.81640625" style="3" bestFit="1" customWidth="1"/>
    <col min="260" max="260" width="23.54296875" style="3" bestFit="1" customWidth="1"/>
    <col min="261" max="261" width="11.54296875" style="3" bestFit="1" customWidth="1"/>
    <col min="262" max="262" width="23.54296875" style="3" bestFit="1" customWidth="1"/>
    <col min="263" max="263" width="6.81640625" style="3" bestFit="1" customWidth="1"/>
    <col min="264" max="264" width="23.54296875" style="3" bestFit="1" customWidth="1"/>
    <col min="265" max="265" width="6.81640625" style="3" bestFit="1" customWidth="1"/>
    <col min="266" max="266" width="23.54296875" style="3" bestFit="1" customWidth="1"/>
    <col min="267" max="267" width="6.81640625" style="3" bestFit="1" customWidth="1"/>
    <col min="268" max="268" width="23.54296875" style="3" bestFit="1" customWidth="1"/>
    <col min="269" max="269" width="6.81640625" style="3" bestFit="1" customWidth="1"/>
    <col min="270" max="270" width="23.54296875" style="3" bestFit="1" customWidth="1"/>
    <col min="271" max="271" width="6.81640625" style="3" bestFit="1" customWidth="1"/>
    <col min="272" max="272" width="23.54296875" style="3" bestFit="1" customWidth="1"/>
    <col min="273" max="273" width="6.81640625" style="3" bestFit="1" customWidth="1"/>
    <col min="274" max="274" width="23.54296875" style="3" bestFit="1" customWidth="1"/>
    <col min="275" max="275" width="6.81640625" style="3" bestFit="1" customWidth="1"/>
    <col min="276" max="276" width="23.54296875" style="3" bestFit="1" customWidth="1"/>
    <col min="277" max="277" width="6.81640625" style="3" bestFit="1" customWidth="1"/>
    <col min="278" max="278" width="23.54296875" style="3" bestFit="1" customWidth="1"/>
    <col min="279" max="279" width="6.81640625" style="3" bestFit="1" customWidth="1"/>
    <col min="280" max="280" width="23.54296875" style="3" bestFit="1" customWidth="1"/>
    <col min="281" max="281" width="6.81640625" style="3" bestFit="1" customWidth="1"/>
    <col min="282" max="282" width="23.54296875" style="3" bestFit="1" customWidth="1"/>
    <col min="283" max="283" width="6.81640625" style="3" bestFit="1" customWidth="1"/>
    <col min="284" max="284" width="23.54296875" style="3" bestFit="1" customWidth="1"/>
    <col min="285" max="285" width="6.81640625" style="3" bestFit="1" customWidth="1"/>
    <col min="286" max="286" width="23.54296875" style="3" bestFit="1" customWidth="1"/>
    <col min="287" max="287" width="6.81640625" style="3" bestFit="1" customWidth="1"/>
    <col min="288" max="288" width="23.54296875" style="3" bestFit="1" customWidth="1"/>
    <col min="289" max="289" width="6.81640625" style="3" bestFit="1" customWidth="1"/>
    <col min="290" max="290" width="23.54296875" style="3" bestFit="1" customWidth="1"/>
    <col min="291" max="291" width="6.81640625" style="3" bestFit="1" customWidth="1"/>
    <col min="292" max="292" width="23.54296875" style="3" bestFit="1" customWidth="1"/>
    <col min="293" max="293" width="6.81640625" style="3" bestFit="1" customWidth="1"/>
    <col min="294" max="294" width="23.54296875" style="3" bestFit="1" customWidth="1"/>
    <col min="295" max="295" width="6.81640625" style="3" bestFit="1" customWidth="1"/>
    <col min="296" max="296" width="23.54296875" style="3" bestFit="1" customWidth="1"/>
    <col min="297" max="297" width="6.81640625" style="3" bestFit="1" customWidth="1"/>
    <col min="298" max="298" width="23.54296875" style="3" bestFit="1" customWidth="1"/>
    <col min="299" max="299" width="6.81640625" style="3" bestFit="1" customWidth="1"/>
    <col min="300" max="300" width="23.54296875" style="3" bestFit="1" customWidth="1"/>
    <col min="301" max="301" width="6.81640625" style="3" bestFit="1" customWidth="1"/>
    <col min="302" max="302" width="23.54296875" style="3" bestFit="1" customWidth="1"/>
    <col min="303" max="303" width="6.81640625" style="3" bestFit="1" customWidth="1"/>
    <col min="304" max="304" width="23.54296875" style="3" bestFit="1" customWidth="1"/>
    <col min="305" max="305" width="6.81640625" style="3" bestFit="1" customWidth="1"/>
    <col min="306" max="306" width="23.54296875" style="3" bestFit="1" customWidth="1"/>
    <col min="307" max="307" width="6.81640625" style="3" bestFit="1" customWidth="1"/>
    <col min="308" max="308" width="23.54296875" style="3" bestFit="1" customWidth="1"/>
    <col min="309" max="309" width="6.81640625" style="3" bestFit="1" customWidth="1"/>
    <col min="310" max="310" width="23.54296875" style="3" bestFit="1" customWidth="1"/>
    <col min="311" max="311" width="6.81640625" style="3" bestFit="1" customWidth="1"/>
    <col min="312" max="312" width="23.54296875" style="3" bestFit="1" customWidth="1"/>
    <col min="313" max="313" width="6.81640625" style="3" bestFit="1" customWidth="1"/>
    <col min="314" max="314" width="23.54296875" style="3" bestFit="1" customWidth="1"/>
    <col min="315" max="315" width="6.81640625" style="3" bestFit="1" customWidth="1"/>
    <col min="316" max="316" width="23.54296875" style="3" bestFit="1" customWidth="1"/>
    <col min="317" max="317" width="6.81640625" style="3" bestFit="1" customWidth="1"/>
    <col min="318" max="318" width="23.54296875" style="3" bestFit="1" customWidth="1"/>
    <col min="319" max="319" width="6.81640625" style="3" bestFit="1" customWidth="1"/>
    <col min="320" max="320" width="23.54296875" style="3" bestFit="1" customWidth="1"/>
    <col min="321" max="321" width="6.81640625" style="3" bestFit="1" customWidth="1"/>
    <col min="322" max="322" width="23.54296875" style="3" bestFit="1" customWidth="1"/>
    <col min="323" max="323" width="6.81640625" style="3" bestFit="1" customWidth="1"/>
    <col min="324" max="324" width="23.54296875" style="3" bestFit="1" customWidth="1"/>
    <col min="325" max="325" width="6.81640625" style="3" bestFit="1" customWidth="1"/>
    <col min="326" max="326" width="23.54296875" style="3" bestFit="1" customWidth="1"/>
    <col min="327" max="327" width="6.81640625" style="3" bestFit="1" customWidth="1"/>
    <col min="328" max="328" width="23.54296875" style="3" bestFit="1" customWidth="1"/>
    <col min="329" max="329" width="6.81640625" style="3" bestFit="1" customWidth="1"/>
    <col min="330" max="330" width="23.54296875" style="3" bestFit="1" customWidth="1"/>
    <col min="331" max="331" width="6.81640625" style="3" bestFit="1" customWidth="1"/>
    <col min="332" max="332" width="23.54296875" style="3" bestFit="1" customWidth="1"/>
    <col min="333" max="333" width="6.81640625" style="3" bestFit="1" customWidth="1"/>
    <col min="334" max="334" width="23.54296875" style="3" bestFit="1" customWidth="1"/>
    <col min="335" max="335" width="6.81640625" style="3" bestFit="1" customWidth="1"/>
    <col min="336" max="336" width="23.54296875" style="3" bestFit="1" customWidth="1"/>
    <col min="337" max="337" width="6.81640625" style="3" bestFit="1" customWidth="1"/>
    <col min="338" max="338" width="23.54296875" style="3" bestFit="1" customWidth="1"/>
    <col min="339" max="339" width="6.81640625" style="3" bestFit="1" customWidth="1"/>
    <col min="340" max="340" width="23.54296875" style="3" bestFit="1" customWidth="1"/>
    <col min="341" max="341" width="6.453125" style="3" bestFit="1" customWidth="1"/>
    <col min="342" max="342" width="23.54296875" style="3" bestFit="1" customWidth="1"/>
    <col min="343" max="343" width="6.453125" style="3" bestFit="1" customWidth="1"/>
    <col min="344" max="344" width="23.54296875" style="3" bestFit="1" customWidth="1"/>
    <col min="345" max="345" width="6.81640625" style="3" bestFit="1" customWidth="1"/>
    <col min="346" max="346" width="23.54296875" style="3" bestFit="1" customWidth="1"/>
    <col min="347" max="347" width="6.81640625" style="3" bestFit="1" customWidth="1"/>
    <col min="348" max="348" width="23.54296875" style="3" bestFit="1" customWidth="1"/>
    <col min="349" max="349" width="6.81640625" style="3" bestFit="1" customWidth="1"/>
    <col min="350" max="350" width="23.54296875" style="3" bestFit="1" customWidth="1"/>
    <col min="351" max="351" width="6.81640625" style="3" bestFit="1" customWidth="1"/>
    <col min="352" max="352" width="23.54296875" style="3" bestFit="1" customWidth="1"/>
    <col min="353" max="353" width="6.81640625" style="3" bestFit="1" customWidth="1"/>
    <col min="354" max="354" width="23.54296875" style="3" bestFit="1" customWidth="1"/>
    <col min="355" max="355" width="6.81640625" style="3" bestFit="1" customWidth="1"/>
    <col min="356" max="356" width="23.54296875" style="3" bestFit="1" customWidth="1"/>
    <col min="357" max="357" width="6.81640625" style="3" bestFit="1" customWidth="1"/>
    <col min="358" max="358" width="23.54296875" style="3" bestFit="1" customWidth="1"/>
    <col min="359" max="359" width="6.81640625" style="3" bestFit="1" customWidth="1"/>
    <col min="360" max="360" width="23.54296875" style="3" bestFit="1" customWidth="1"/>
    <col min="361" max="361" width="6.81640625" style="3" bestFit="1" customWidth="1"/>
    <col min="362" max="362" width="23.54296875" style="3" bestFit="1" customWidth="1"/>
    <col min="363" max="363" width="6.81640625" style="3" bestFit="1" customWidth="1"/>
    <col min="364" max="364" width="23.54296875" style="3" bestFit="1" customWidth="1"/>
    <col min="365" max="365" width="6.81640625" style="3" bestFit="1" customWidth="1"/>
    <col min="366" max="366" width="23.54296875" style="3" bestFit="1" customWidth="1"/>
    <col min="367" max="367" width="6.81640625" style="3" bestFit="1" customWidth="1"/>
    <col min="368" max="368" width="23.54296875" style="3" bestFit="1" customWidth="1"/>
    <col min="369" max="369" width="6.81640625" style="3" bestFit="1" customWidth="1"/>
    <col min="370" max="370" width="23.54296875" style="3" bestFit="1" customWidth="1"/>
    <col min="371" max="371" width="6.81640625" style="3" bestFit="1" customWidth="1"/>
    <col min="372" max="372" width="23.54296875" style="3" bestFit="1" customWidth="1"/>
    <col min="373" max="373" width="6.81640625" style="3" bestFit="1" customWidth="1"/>
    <col min="374" max="412" width="9.1796875" style="3"/>
    <col min="413" max="413" width="33.54296875" style="3" customWidth="1"/>
    <col min="414" max="414" width="11.7265625" style="3" customWidth="1"/>
    <col min="415" max="415" width="6.7265625" style="3" customWidth="1"/>
    <col min="416" max="416" width="11.7265625" style="3" customWidth="1"/>
    <col min="417" max="417" width="6.7265625" style="3" customWidth="1"/>
    <col min="418" max="418" width="11.7265625" style="3" customWidth="1"/>
    <col min="419" max="419" width="6.7265625" style="3" customWidth="1"/>
    <col min="420" max="420" width="11.7265625" style="3" customWidth="1"/>
    <col min="421" max="421" width="6.7265625" style="3" customWidth="1"/>
    <col min="422" max="422" width="12.26953125" style="3" bestFit="1" customWidth="1"/>
    <col min="423" max="423" width="6.7265625" style="3" bestFit="1" customWidth="1"/>
    <col min="424" max="424" width="12.26953125" style="3" bestFit="1" customWidth="1"/>
    <col min="425" max="425" width="6.7265625" style="3" bestFit="1" customWidth="1"/>
    <col min="426" max="426" width="11.7265625" style="3" bestFit="1" customWidth="1"/>
    <col min="427" max="427" width="6" style="3" bestFit="1" customWidth="1"/>
    <col min="428" max="428" width="11.7265625" style="3" bestFit="1" customWidth="1"/>
    <col min="429" max="429" width="6" style="3" bestFit="1" customWidth="1"/>
    <col min="430" max="430" width="11.7265625" style="3" bestFit="1" customWidth="1"/>
    <col min="431" max="431" width="6" style="3" bestFit="1" customWidth="1"/>
    <col min="432" max="432" width="11.7265625" style="3" bestFit="1" customWidth="1"/>
    <col min="433" max="433" width="6" style="3" bestFit="1" customWidth="1"/>
    <col min="434" max="434" width="11.7265625" style="3" bestFit="1" customWidth="1"/>
    <col min="435" max="435" width="6" style="3" bestFit="1" customWidth="1"/>
    <col min="436" max="436" width="11.7265625" style="3" bestFit="1" customWidth="1"/>
    <col min="437" max="437" width="6" style="3" bestFit="1" customWidth="1"/>
    <col min="438" max="438" width="11.7265625" style="3" bestFit="1" customWidth="1"/>
    <col min="439" max="439" width="6" style="3" bestFit="1" customWidth="1"/>
    <col min="440" max="440" width="11.7265625" style="3" bestFit="1" customWidth="1"/>
    <col min="441" max="441" width="5.26953125" style="3" bestFit="1" customWidth="1"/>
    <col min="442" max="442" width="16.453125" style="3" bestFit="1" customWidth="1"/>
    <col min="443" max="443" width="6.453125" style="3" customWidth="1"/>
    <col min="444" max="444" width="15" style="3" customWidth="1"/>
    <col min="445" max="445" width="8" style="3" customWidth="1"/>
    <col min="446" max="446" width="15.453125" style="3" customWidth="1"/>
    <col min="447" max="447" width="8.453125" style="3" customWidth="1"/>
    <col min="448" max="448" width="17.54296875" style="3" customWidth="1"/>
    <col min="449" max="449" width="6" style="3" bestFit="1" customWidth="1"/>
    <col min="450" max="450" width="15.81640625" style="3" bestFit="1" customWidth="1"/>
    <col min="451" max="451" width="6" style="3" bestFit="1" customWidth="1"/>
    <col min="452" max="452" width="16.81640625" style="3" bestFit="1" customWidth="1"/>
    <col min="453" max="453" width="6" style="3" bestFit="1" customWidth="1"/>
    <col min="454" max="454" width="17.453125" style="3" customWidth="1"/>
    <col min="455" max="455" width="7.7265625" style="3" bestFit="1" customWidth="1"/>
    <col min="456" max="456" width="17.453125" style="3" customWidth="1"/>
    <col min="457" max="457" width="7.7265625" style="3" bestFit="1" customWidth="1"/>
    <col min="458" max="458" width="17.453125" style="3" customWidth="1"/>
    <col min="459" max="459" width="9" style="3" customWidth="1"/>
    <col min="460" max="460" width="22.54296875" style="3" customWidth="1"/>
    <col min="461" max="461" width="8.1796875" style="3" customWidth="1"/>
    <col min="462" max="462" width="22.54296875" style="3" customWidth="1"/>
    <col min="463" max="463" width="8.1796875" style="3" customWidth="1"/>
    <col min="464" max="464" width="23.54296875" style="3" customWidth="1"/>
    <col min="465" max="465" width="8.1796875" style="3" customWidth="1"/>
    <col min="466" max="466" width="22.54296875" style="3" customWidth="1"/>
    <col min="467" max="467" width="8.1796875" style="3" bestFit="1" customWidth="1"/>
    <col min="468" max="468" width="22.54296875" style="3" customWidth="1"/>
    <col min="469" max="469" width="9.54296875" style="3" customWidth="1"/>
    <col min="470" max="470" width="22.54296875" style="3" customWidth="1"/>
    <col min="471" max="471" width="9.54296875" style="3" customWidth="1"/>
    <col min="472" max="472" width="22.54296875" style="3" customWidth="1"/>
    <col min="473" max="473" width="12.453125" style="3" customWidth="1"/>
    <col min="474" max="474" width="22.54296875" style="3" customWidth="1"/>
    <col min="475" max="475" width="8.7265625" style="3" bestFit="1" customWidth="1"/>
    <col min="476" max="476" width="21" style="3" customWidth="1"/>
    <col min="477" max="477" width="8.7265625" style="3" bestFit="1" customWidth="1"/>
    <col min="478" max="478" width="23.54296875" style="3" bestFit="1" customWidth="1"/>
    <col min="479" max="479" width="11.81640625" style="3" customWidth="1"/>
    <col min="480" max="480" width="23.54296875" style="3" bestFit="1" customWidth="1"/>
    <col min="481" max="481" width="11.26953125" style="3" customWidth="1"/>
    <col min="482" max="482" width="23.1796875" style="3" customWidth="1"/>
    <col min="483" max="483" width="11.453125" style="3" bestFit="1" customWidth="1"/>
    <col min="484" max="484" width="23.54296875" style="3" bestFit="1" customWidth="1"/>
    <col min="485" max="485" width="10.1796875" style="3" customWidth="1"/>
    <col min="486" max="486" width="23.54296875" style="3" bestFit="1" customWidth="1"/>
    <col min="487" max="487" width="10.1796875" style="3" customWidth="1"/>
    <col min="488" max="488" width="23.54296875" style="3" bestFit="1" customWidth="1"/>
    <col min="489" max="489" width="11.453125" style="3" bestFit="1" customWidth="1"/>
    <col min="490" max="490" width="23.54296875" style="3" bestFit="1" customWidth="1"/>
    <col min="491" max="491" width="11.453125" style="3" bestFit="1" customWidth="1"/>
    <col min="492" max="492" width="23.54296875" style="3" bestFit="1" customWidth="1"/>
    <col min="493" max="493" width="7.7265625" style="3" bestFit="1" customWidth="1"/>
    <col min="494" max="494" width="23.54296875" style="3" bestFit="1" customWidth="1"/>
    <col min="495" max="495" width="6.81640625" style="3" bestFit="1" customWidth="1"/>
    <col min="496" max="496" width="23.54296875" style="3" bestFit="1" customWidth="1"/>
    <col min="497" max="497" width="6.81640625" style="3" bestFit="1" customWidth="1"/>
    <col min="498" max="498" width="23.54296875" style="3" bestFit="1" customWidth="1"/>
    <col min="499" max="499" width="6.81640625" style="3" bestFit="1" customWidth="1"/>
    <col min="500" max="500" width="23.54296875" style="3" bestFit="1" customWidth="1"/>
    <col min="501" max="501" width="6.81640625" style="3" bestFit="1" customWidth="1"/>
    <col min="502" max="502" width="23.54296875" style="3" bestFit="1" customWidth="1"/>
    <col min="503" max="503" width="6.453125" style="3" bestFit="1" customWidth="1"/>
    <col min="504" max="504" width="23.54296875" style="3" bestFit="1" customWidth="1"/>
    <col min="505" max="505" width="6.453125" style="3" bestFit="1" customWidth="1"/>
    <col min="506" max="506" width="23.54296875" style="3" bestFit="1" customWidth="1"/>
    <col min="507" max="507" width="6.81640625" style="3" bestFit="1" customWidth="1"/>
    <col min="508" max="508" width="23.54296875" style="3" bestFit="1" customWidth="1"/>
    <col min="509" max="509" width="6.81640625" style="3" bestFit="1" customWidth="1"/>
    <col min="510" max="510" width="23.54296875" style="3" bestFit="1" customWidth="1"/>
    <col min="511" max="511" width="6.81640625" style="3" bestFit="1" customWidth="1"/>
    <col min="512" max="512" width="23.54296875" style="3" bestFit="1" customWidth="1"/>
    <col min="513" max="513" width="6.81640625" style="3" bestFit="1" customWidth="1"/>
    <col min="514" max="514" width="23.54296875" style="3" bestFit="1" customWidth="1"/>
    <col min="515" max="515" width="6.81640625" style="3" bestFit="1" customWidth="1"/>
    <col min="516" max="516" width="23.54296875" style="3" bestFit="1" customWidth="1"/>
    <col min="517" max="517" width="11.54296875" style="3" bestFit="1" customWidth="1"/>
    <col min="518" max="518" width="23.54296875" style="3" bestFit="1" customWidth="1"/>
    <col min="519" max="519" width="6.81640625" style="3" bestFit="1" customWidth="1"/>
    <col min="520" max="520" width="23.54296875" style="3" bestFit="1" customWidth="1"/>
    <col min="521" max="521" width="6.81640625" style="3" bestFit="1" customWidth="1"/>
    <col min="522" max="522" width="23.54296875" style="3" bestFit="1" customWidth="1"/>
    <col min="523" max="523" width="6.81640625" style="3" bestFit="1" customWidth="1"/>
    <col min="524" max="524" width="23.54296875" style="3" bestFit="1" customWidth="1"/>
    <col min="525" max="525" width="6.81640625" style="3" bestFit="1" customWidth="1"/>
    <col min="526" max="526" width="23.54296875" style="3" bestFit="1" customWidth="1"/>
    <col min="527" max="527" width="6.81640625" style="3" bestFit="1" customWidth="1"/>
    <col min="528" max="528" width="23.54296875" style="3" bestFit="1" customWidth="1"/>
    <col min="529" max="529" width="6.81640625" style="3" bestFit="1" customWidth="1"/>
    <col min="530" max="530" width="23.54296875" style="3" bestFit="1" customWidth="1"/>
    <col min="531" max="531" width="6.81640625" style="3" bestFit="1" customWidth="1"/>
    <col min="532" max="532" width="23.54296875" style="3" bestFit="1" customWidth="1"/>
    <col min="533" max="533" width="6.81640625" style="3" bestFit="1" customWidth="1"/>
    <col min="534" max="534" width="23.54296875" style="3" bestFit="1" customWidth="1"/>
    <col min="535" max="535" width="6.81640625" style="3" bestFit="1" customWidth="1"/>
    <col min="536" max="536" width="23.54296875" style="3" bestFit="1" customWidth="1"/>
    <col min="537" max="537" width="6.81640625" style="3" bestFit="1" customWidth="1"/>
    <col min="538" max="538" width="23.54296875" style="3" bestFit="1" customWidth="1"/>
    <col min="539" max="539" width="6.81640625" style="3" bestFit="1" customWidth="1"/>
    <col min="540" max="540" width="23.54296875" style="3" bestFit="1" customWidth="1"/>
    <col min="541" max="541" width="6.81640625" style="3" bestFit="1" customWidth="1"/>
    <col min="542" max="542" width="23.54296875" style="3" bestFit="1" customWidth="1"/>
    <col min="543" max="543" width="6.81640625" style="3" bestFit="1" customWidth="1"/>
    <col min="544" max="544" width="23.54296875" style="3" bestFit="1" customWidth="1"/>
    <col min="545" max="545" width="6.81640625" style="3" bestFit="1" customWidth="1"/>
    <col min="546" max="546" width="23.54296875" style="3" bestFit="1" customWidth="1"/>
    <col min="547" max="547" width="6.81640625" style="3" bestFit="1" customWidth="1"/>
    <col min="548" max="548" width="23.54296875" style="3" bestFit="1" customWidth="1"/>
    <col min="549" max="549" width="6.81640625" style="3" bestFit="1" customWidth="1"/>
    <col min="550" max="550" width="23.54296875" style="3" bestFit="1" customWidth="1"/>
    <col min="551" max="551" width="6.81640625" style="3" bestFit="1" customWidth="1"/>
    <col min="552" max="552" width="23.54296875" style="3" bestFit="1" customWidth="1"/>
    <col min="553" max="553" width="6.81640625" style="3" bestFit="1" customWidth="1"/>
    <col min="554" max="554" width="23.54296875" style="3" bestFit="1" customWidth="1"/>
    <col min="555" max="555" width="6.81640625" style="3" bestFit="1" customWidth="1"/>
    <col min="556" max="556" width="23.54296875" style="3" bestFit="1" customWidth="1"/>
    <col min="557" max="557" width="6.81640625" style="3" bestFit="1" customWidth="1"/>
    <col min="558" max="558" width="23.54296875" style="3" bestFit="1" customWidth="1"/>
    <col min="559" max="559" width="6.81640625" style="3" bestFit="1" customWidth="1"/>
    <col min="560" max="560" width="23.54296875" style="3" bestFit="1" customWidth="1"/>
    <col min="561" max="561" width="6.81640625" style="3" bestFit="1" customWidth="1"/>
    <col min="562" max="562" width="23.54296875" style="3" bestFit="1" customWidth="1"/>
    <col min="563" max="563" width="6.81640625" style="3" bestFit="1" customWidth="1"/>
    <col min="564" max="564" width="23.54296875" style="3" bestFit="1" customWidth="1"/>
    <col min="565" max="565" width="6.81640625" style="3" bestFit="1" customWidth="1"/>
    <col min="566" max="566" width="23.54296875" style="3" bestFit="1" customWidth="1"/>
    <col min="567" max="567" width="6.81640625" style="3" bestFit="1" customWidth="1"/>
    <col min="568" max="568" width="23.54296875" style="3" bestFit="1" customWidth="1"/>
    <col min="569" max="569" width="6.81640625" style="3" bestFit="1" customWidth="1"/>
    <col min="570" max="570" width="23.54296875" style="3" bestFit="1" customWidth="1"/>
    <col min="571" max="571" width="6.81640625" style="3" bestFit="1" customWidth="1"/>
    <col min="572" max="572" width="23.54296875" style="3" bestFit="1" customWidth="1"/>
    <col min="573" max="573" width="6.81640625" style="3" bestFit="1" customWidth="1"/>
    <col min="574" max="574" width="23.54296875" style="3" bestFit="1" customWidth="1"/>
    <col min="575" max="575" width="6.81640625" style="3" bestFit="1" customWidth="1"/>
    <col min="576" max="576" width="23.54296875" style="3" bestFit="1" customWidth="1"/>
    <col min="577" max="577" width="6.81640625" style="3" bestFit="1" customWidth="1"/>
    <col min="578" max="578" width="23.54296875" style="3" bestFit="1" customWidth="1"/>
    <col min="579" max="579" width="6.81640625" style="3" bestFit="1" customWidth="1"/>
    <col min="580" max="580" width="23.54296875" style="3" bestFit="1" customWidth="1"/>
    <col min="581" max="581" width="6.81640625" style="3" bestFit="1" customWidth="1"/>
    <col min="582" max="582" width="23.54296875" style="3" bestFit="1" customWidth="1"/>
    <col min="583" max="583" width="6.81640625" style="3" bestFit="1" customWidth="1"/>
    <col min="584" max="584" width="23.54296875" style="3" bestFit="1" customWidth="1"/>
    <col min="585" max="585" width="6.81640625" style="3" bestFit="1" customWidth="1"/>
    <col min="586" max="586" width="23.54296875" style="3" bestFit="1" customWidth="1"/>
    <col min="587" max="587" width="6.81640625" style="3" bestFit="1" customWidth="1"/>
    <col min="588" max="588" width="23.54296875" style="3" bestFit="1" customWidth="1"/>
    <col min="589" max="589" width="6.81640625" style="3" bestFit="1" customWidth="1"/>
    <col min="590" max="590" width="23.54296875" style="3" bestFit="1" customWidth="1"/>
    <col min="591" max="591" width="6.81640625" style="3" bestFit="1" customWidth="1"/>
    <col min="592" max="592" width="23.54296875" style="3" bestFit="1" customWidth="1"/>
    <col min="593" max="593" width="6.81640625" style="3" bestFit="1" customWidth="1"/>
    <col min="594" max="594" width="23.54296875" style="3" bestFit="1" customWidth="1"/>
    <col min="595" max="595" width="6.81640625" style="3" bestFit="1" customWidth="1"/>
    <col min="596" max="596" width="23.54296875" style="3" bestFit="1" customWidth="1"/>
    <col min="597" max="597" width="6.453125" style="3" bestFit="1" customWidth="1"/>
    <col min="598" max="598" width="23.54296875" style="3" bestFit="1" customWidth="1"/>
    <col min="599" max="599" width="6.453125" style="3" bestFit="1" customWidth="1"/>
    <col min="600" max="600" width="23.54296875" style="3" bestFit="1" customWidth="1"/>
    <col min="601" max="601" width="6.81640625" style="3" bestFit="1" customWidth="1"/>
    <col min="602" max="602" width="23.54296875" style="3" bestFit="1" customWidth="1"/>
    <col min="603" max="603" width="6.81640625" style="3" bestFit="1" customWidth="1"/>
    <col min="604" max="604" width="23.54296875" style="3" bestFit="1" customWidth="1"/>
    <col min="605" max="605" width="6.81640625" style="3" bestFit="1" customWidth="1"/>
    <col min="606" max="606" width="23.54296875" style="3" bestFit="1" customWidth="1"/>
    <col min="607" max="607" width="6.81640625" style="3" bestFit="1" customWidth="1"/>
    <col min="608" max="608" width="23.54296875" style="3" bestFit="1" customWidth="1"/>
    <col min="609" max="609" width="6.81640625" style="3" bestFit="1" customWidth="1"/>
    <col min="610" max="610" width="23.54296875" style="3" bestFit="1" customWidth="1"/>
    <col min="611" max="611" width="6.81640625" style="3" bestFit="1" customWidth="1"/>
    <col min="612" max="612" width="23.54296875" style="3" bestFit="1" customWidth="1"/>
    <col min="613" max="613" width="6.81640625" style="3" bestFit="1" customWidth="1"/>
    <col min="614" max="614" width="23.54296875" style="3" bestFit="1" customWidth="1"/>
    <col min="615" max="615" width="6.81640625" style="3" bestFit="1" customWidth="1"/>
    <col min="616" max="616" width="23.54296875" style="3" bestFit="1" customWidth="1"/>
    <col min="617" max="617" width="6.81640625" style="3" bestFit="1" customWidth="1"/>
    <col min="618" max="618" width="23.54296875" style="3" bestFit="1" customWidth="1"/>
    <col min="619" max="619" width="6.81640625" style="3" bestFit="1" customWidth="1"/>
    <col min="620" max="620" width="23.54296875" style="3" bestFit="1" customWidth="1"/>
    <col min="621" max="621" width="6.81640625" style="3" bestFit="1" customWidth="1"/>
    <col min="622" max="622" width="23.54296875" style="3" bestFit="1" customWidth="1"/>
    <col min="623" max="623" width="6.81640625" style="3" bestFit="1" customWidth="1"/>
    <col min="624" max="624" width="23.54296875" style="3" bestFit="1" customWidth="1"/>
    <col min="625" max="625" width="6.81640625" style="3" bestFit="1" customWidth="1"/>
    <col min="626" max="626" width="23.54296875" style="3" bestFit="1" customWidth="1"/>
    <col min="627" max="627" width="6.81640625" style="3" bestFit="1" customWidth="1"/>
    <col min="628" max="628" width="23.54296875" style="3" bestFit="1" customWidth="1"/>
    <col min="629" max="629" width="6.81640625" style="3" bestFit="1" customWidth="1"/>
    <col min="630" max="668" width="9.1796875" style="3"/>
    <col min="669" max="669" width="33.54296875" style="3" customWidth="1"/>
    <col min="670" max="670" width="11.7265625" style="3" customWidth="1"/>
    <col min="671" max="671" width="6.7265625" style="3" customWidth="1"/>
    <col min="672" max="672" width="11.7265625" style="3" customWidth="1"/>
    <col min="673" max="673" width="6.7265625" style="3" customWidth="1"/>
    <col min="674" max="674" width="11.7265625" style="3" customWidth="1"/>
    <col min="675" max="675" width="6.7265625" style="3" customWidth="1"/>
    <col min="676" max="676" width="11.7265625" style="3" customWidth="1"/>
    <col min="677" max="677" width="6.7265625" style="3" customWidth="1"/>
    <col min="678" max="678" width="12.26953125" style="3" bestFit="1" customWidth="1"/>
    <col min="679" max="679" width="6.7265625" style="3" bestFit="1" customWidth="1"/>
    <col min="680" max="680" width="12.26953125" style="3" bestFit="1" customWidth="1"/>
    <col min="681" max="681" width="6.7265625" style="3" bestFit="1" customWidth="1"/>
    <col min="682" max="682" width="11.7265625" style="3" bestFit="1" customWidth="1"/>
    <col min="683" max="683" width="6" style="3" bestFit="1" customWidth="1"/>
    <col min="684" max="684" width="11.7265625" style="3" bestFit="1" customWidth="1"/>
    <col min="685" max="685" width="6" style="3" bestFit="1" customWidth="1"/>
    <col min="686" max="686" width="11.7265625" style="3" bestFit="1" customWidth="1"/>
    <col min="687" max="687" width="6" style="3" bestFit="1" customWidth="1"/>
    <col min="688" max="688" width="11.7265625" style="3" bestFit="1" customWidth="1"/>
    <col min="689" max="689" width="6" style="3" bestFit="1" customWidth="1"/>
    <col min="690" max="690" width="11.7265625" style="3" bestFit="1" customWidth="1"/>
    <col min="691" max="691" width="6" style="3" bestFit="1" customWidth="1"/>
    <col min="692" max="692" width="11.7265625" style="3" bestFit="1" customWidth="1"/>
    <col min="693" max="693" width="6" style="3" bestFit="1" customWidth="1"/>
    <col min="694" max="694" width="11.7265625" style="3" bestFit="1" customWidth="1"/>
    <col min="695" max="695" width="6" style="3" bestFit="1" customWidth="1"/>
    <col min="696" max="696" width="11.7265625" style="3" bestFit="1" customWidth="1"/>
    <col min="697" max="697" width="5.26953125" style="3" bestFit="1" customWidth="1"/>
    <col min="698" max="698" width="16.453125" style="3" bestFit="1" customWidth="1"/>
    <col min="699" max="699" width="6.453125" style="3" customWidth="1"/>
    <col min="700" max="700" width="15" style="3" customWidth="1"/>
    <col min="701" max="701" width="8" style="3" customWidth="1"/>
    <col min="702" max="702" width="15.453125" style="3" customWidth="1"/>
    <col min="703" max="703" width="8.453125" style="3" customWidth="1"/>
    <col min="704" max="704" width="17.54296875" style="3" customWidth="1"/>
    <col min="705" max="705" width="6" style="3" bestFit="1" customWidth="1"/>
    <col min="706" max="706" width="15.81640625" style="3" bestFit="1" customWidth="1"/>
    <col min="707" max="707" width="6" style="3" bestFit="1" customWidth="1"/>
    <col min="708" max="708" width="16.81640625" style="3" bestFit="1" customWidth="1"/>
    <col min="709" max="709" width="6" style="3" bestFit="1" customWidth="1"/>
    <col min="710" max="710" width="17.453125" style="3" customWidth="1"/>
    <col min="711" max="711" width="7.7265625" style="3" bestFit="1" customWidth="1"/>
    <col min="712" max="712" width="17.453125" style="3" customWidth="1"/>
    <col min="713" max="713" width="7.7265625" style="3" bestFit="1" customWidth="1"/>
    <col min="714" max="714" width="17.453125" style="3" customWidth="1"/>
    <col min="715" max="715" width="9" style="3" customWidth="1"/>
    <col min="716" max="716" width="22.54296875" style="3" customWidth="1"/>
    <col min="717" max="717" width="8.1796875" style="3" customWidth="1"/>
    <col min="718" max="718" width="22.54296875" style="3" customWidth="1"/>
    <col min="719" max="719" width="8.1796875" style="3" customWidth="1"/>
    <col min="720" max="720" width="23.54296875" style="3" customWidth="1"/>
    <col min="721" max="721" width="8.1796875" style="3" customWidth="1"/>
    <col min="722" max="722" width="22.54296875" style="3" customWidth="1"/>
    <col min="723" max="723" width="8.1796875" style="3" bestFit="1" customWidth="1"/>
    <col min="724" max="724" width="22.54296875" style="3" customWidth="1"/>
    <col min="725" max="725" width="9.54296875" style="3" customWidth="1"/>
    <col min="726" max="726" width="22.54296875" style="3" customWidth="1"/>
    <col min="727" max="727" width="9.54296875" style="3" customWidth="1"/>
    <col min="728" max="728" width="22.54296875" style="3" customWidth="1"/>
    <col min="729" max="729" width="12.453125" style="3" customWidth="1"/>
    <col min="730" max="730" width="22.54296875" style="3" customWidth="1"/>
    <col min="731" max="731" width="8.7265625" style="3" bestFit="1" customWidth="1"/>
    <col min="732" max="732" width="21" style="3" customWidth="1"/>
    <col min="733" max="733" width="8.7265625" style="3" bestFit="1" customWidth="1"/>
    <col min="734" max="734" width="23.54296875" style="3" bestFit="1" customWidth="1"/>
    <col min="735" max="735" width="11.81640625" style="3" customWidth="1"/>
    <col min="736" max="736" width="23.54296875" style="3" bestFit="1" customWidth="1"/>
    <col min="737" max="737" width="11.26953125" style="3" customWidth="1"/>
    <col min="738" max="738" width="23.1796875" style="3" customWidth="1"/>
    <col min="739" max="739" width="11.453125" style="3" bestFit="1" customWidth="1"/>
    <col min="740" max="740" width="23.54296875" style="3" bestFit="1" customWidth="1"/>
    <col min="741" max="741" width="10.1796875" style="3" customWidth="1"/>
    <col min="742" max="742" width="23.54296875" style="3" bestFit="1" customWidth="1"/>
    <col min="743" max="743" width="10.1796875" style="3" customWidth="1"/>
    <col min="744" max="744" width="23.54296875" style="3" bestFit="1" customWidth="1"/>
    <col min="745" max="745" width="11.453125" style="3" bestFit="1" customWidth="1"/>
    <col min="746" max="746" width="23.54296875" style="3" bestFit="1" customWidth="1"/>
    <col min="747" max="747" width="11.453125" style="3" bestFit="1" customWidth="1"/>
    <col min="748" max="748" width="23.54296875" style="3" bestFit="1" customWidth="1"/>
    <col min="749" max="749" width="7.7265625" style="3" bestFit="1" customWidth="1"/>
    <col min="750" max="750" width="23.54296875" style="3" bestFit="1" customWidth="1"/>
    <col min="751" max="751" width="6.81640625" style="3" bestFit="1" customWidth="1"/>
    <col min="752" max="752" width="23.54296875" style="3" bestFit="1" customWidth="1"/>
    <col min="753" max="753" width="6.81640625" style="3" bestFit="1" customWidth="1"/>
    <col min="754" max="754" width="23.54296875" style="3" bestFit="1" customWidth="1"/>
    <col min="755" max="755" width="6.81640625" style="3" bestFit="1" customWidth="1"/>
    <col min="756" max="756" width="23.54296875" style="3" bestFit="1" customWidth="1"/>
    <col min="757" max="757" width="6.81640625" style="3" bestFit="1" customWidth="1"/>
    <col min="758" max="758" width="23.54296875" style="3" bestFit="1" customWidth="1"/>
    <col min="759" max="759" width="6.453125" style="3" bestFit="1" customWidth="1"/>
    <col min="760" max="760" width="23.54296875" style="3" bestFit="1" customWidth="1"/>
    <col min="761" max="761" width="6.453125" style="3" bestFit="1" customWidth="1"/>
    <col min="762" max="762" width="23.54296875" style="3" bestFit="1" customWidth="1"/>
    <col min="763" max="763" width="6.81640625" style="3" bestFit="1" customWidth="1"/>
    <col min="764" max="764" width="23.54296875" style="3" bestFit="1" customWidth="1"/>
    <col min="765" max="765" width="6.81640625" style="3" bestFit="1" customWidth="1"/>
    <col min="766" max="766" width="23.54296875" style="3" bestFit="1" customWidth="1"/>
    <col min="767" max="767" width="6.81640625" style="3" bestFit="1" customWidth="1"/>
    <col min="768" max="768" width="23.54296875" style="3" bestFit="1" customWidth="1"/>
    <col min="769" max="769" width="6.81640625" style="3" bestFit="1" customWidth="1"/>
    <col min="770" max="770" width="23.54296875" style="3" bestFit="1" customWidth="1"/>
    <col min="771" max="771" width="6.81640625" style="3" bestFit="1" customWidth="1"/>
    <col min="772" max="772" width="23.54296875" style="3" bestFit="1" customWidth="1"/>
    <col min="773" max="773" width="11.54296875" style="3" bestFit="1" customWidth="1"/>
    <col min="774" max="774" width="23.54296875" style="3" bestFit="1" customWidth="1"/>
    <col min="775" max="775" width="6.81640625" style="3" bestFit="1" customWidth="1"/>
    <col min="776" max="776" width="23.54296875" style="3" bestFit="1" customWidth="1"/>
    <col min="777" max="777" width="6.81640625" style="3" bestFit="1" customWidth="1"/>
    <col min="778" max="778" width="23.54296875" style="3" bestFit="1" customWidth="1"/>
    <col min="779" max="779" width="6.81640625" style="3" bestFit="1" customWidth="1"/>
    <col min="780" max="780" width="23.54296875" style="3" bestFit="1" customWidth="1"/>
    <col min="781" max="781" width="6.81640625" style="3" bestFit="1" customWidth="1"/>
    <col min="782" max="782" width="23.54296875" style="3" bestFit="1" customWidth="1"/>
    <col min="783" max="783" width="6.81640625" style="3" bestFit="1" customWidth="1"/>
    <col min="784" max="784" width="23.54296875" style="3" bestFit="1" customWidth="1"/>
    <col min="785" max="785" width="6.81640625" style="3" bestFit="1" customWidth="1"/>
    <col min="786" max="786" width="23.54296875" style="3" bestFit="1" customWidth="1"/>
    <col min="787" max="787" width="6.81640625" style="3" bestFit="1" customWidth="1"/>
    <col min="788" max="788" width="23.54296875" style="3" bestFit="1" customWidth="1"/>
    <col min="789" max="789" width="6.81640625" style="3" bestFit="1" customWidth="1"/>
    <col min="790" max="790" width="23.54296875" style="3" bestFit="1" customWidth="1"/>
    <col min="791" max="791" width="6.81640625" style="3" bestFit="1" customWidth="1"/>
    <col min="792" max="792" width="23.54296875" style="3" bestFit="1" customWidth="1"/>
    <col min="793" max="793" width="6.81640625" style="3" bestFit="1" customWidth="1"/>
    <col min="794" max="794" width="23.54296875" style="3" bestFit="1" customWidth="1"/>
    <col min="795" max="795" width="6.81640625" style="3" bestFit="1" customWidth="1"/>
    <col min="796" max="796" width="23.54296875" style="3" bestFit="1" customWidth="1"/>
    <col min="797" max="797" width="6.81640625" style="3" bestFit="1" customWidth="1"/>
    <col min="798" max="798" width="23.54296875" style="3" bestFit="1" customWidth="1"/>
    <col min="799" max="799" width="6.81640625" style="3" bestFit="1" customWidth="1"/>
    <col min="800" max="800" width="23.54296875" style="3" bestFit="1" customWidth="1"/>
    <col min="801" max="801" width="6.81640625" style="3" bestFit="1" customWidth="1"/>
    <col min="802" max="802" width="23.54296875" style="3" bestFit="1" customWidth="1"/>
    <col min="803" max="803" width="6.81640625" style="3" bestFit="1" customWidth="1"/>
    <col min="804" max="804" width="23.54296875" style="3" bestFit="1" customWidth="1"/>
    <col min="805" max="805" width="6.81640625" style="3" bestFit="1" customWidth="1"/>
    <col min="806" max="806" width="23.54296875" style="3" bestFit="1" customWidth="1"/>
    <col min="807" max="807" width="6.81640625" style="3" bestFit="1" customWidth="1"/>
    <col min="808" max="808" width="23.54296875" style="3" bestFit="1" customWidth="1"/>
    <col min="809" max="809" width="6.81640625" style="3" bestFit="1" customWidth="1"/>
    <col min="810" max="810" width="23.54296875" style="3" bestFit="1" customWidth="1"/>
    <col min="811" max="811" width="6.81640625" style="3" bestFit="1" customWidth="1"/>
    <col min="812" max="812" width="23.54296875" style="3" bestFit="1" customWidth="1"/>
    <col min="813" max="813" width="6.81640625" style="3" bestFit="1" customWidth="1"/>
    <col min="814" max="814" width="23.54296875" style="3" bestFit="1" customWidth="1"/>
    <col min="815" max="815" width="6.81640625" style="3" bestFit="1" customWidth="1"/>
    <col min="816" max="816" width="23.54296875" style="3" bestFit="1" customWidth="1"/>
    <col min="817" max="817" width="6.81640625" style="3" bestFit="1" customWidth="1"/>
    <col min="818" max="818" width="23.54296875" style="3" bestFit="1" customWidth="1"/>
    <col min="819" max="819" width="6.81640625" style="3" bestFit="1" customWidth="1"/>
    <col min="820" max="820" width="23.54296875" style="3" bestFit="1" customWidth="1"/>
    <col min="821" max="821" width="6.81640625" style="3" bestFit="1" customWidth="1"/>
    <col min="822" max="822" width="23.54296875" style="3" bestFit="1" customWidth="1"/>
    <col min="823" max="823" width="6.81640625" style="3" bestFit="1" customWidth="1"/>
    <col min="824" max="824" width="23.54296875" style="3" bestFit="1" customWidth="1"/>
    <col min="825" max="825" width="6.81640625" style="3" bestFit="1" customWidth="1"/>
    <col min="826" max="826" width="23.54296875" style="3" bestFit="1" customWidth="1"/>
    <col min="827" max="827" width="6.81640625" style="3" bestFit="1" customWidth="1"/>
    <col min="828" max="828" width="23.54296875" style="3" bestFit="1" customWidth="1"/>
    <col min="829" max="829" width="6.81640625" style="3" bestFit="1" customWidth="1"/>
    <col min="830" max="830" width="23.54296875" style="3" bestFit="1" customWidth="1"/>
    <col min="831" max="831" width="6.81640625" style="3" bestFit="1" customWidth="1"/>
    <col min="832" max="832" width="23.54296875" style="3" bestFit="1" customWidth="1"/>
    <col min="833" max="833" width="6.81640625" style="3" bestFit="1" customWidth="1"/>
    <col min="834" max="834" width="23.54296875" style="3" bestFit="1" customWidth="1"/>
    <col min="835" max="835" width="6.81640625" style="3" bestFit="1" customWidth="1"/>
    <col min="836" max="836" width="23.54296875" style="3" bestFit="1" customWidth="1"/>
    <col min="837" max="837" width="6.81640625" style="3" bestFit="1" customWidth="1"/>
    <col min="838" max="838" width="23.54296875" style="3" bestFit="1" customWidth="1"/>
    <col min="839" max="839" width="6.81640625" style="3" bestFit="1" customWidth="1"/>
    <col min="840" max="840" width="23.54296875" style="3" bestFit="1" customWidth="1"/>
    <col min="841" max="841" width="6.81640625" style="3" bestFit="1" customWidth="1"/>
    <col min="842" max="842" width="23.54296875" style="3" bestFit="1" customWidth="1"/>
    <col min="843" max="843" width="6.81640625" style="3" bestFit="1" customWidth="1"/>
    <col min="844" max="844" width="23.54296875" style="3" bestFit="1" customWidth="1"/>
    <col min="845" max="845" width="6.81640625" style="3" bestFit="1" customWidth="1"/>
    <col min="846" max="846" width="23.54296875" style="3" bestFit="1" customWidth="1"/>
    <col min="847" max="847" width="6.81640625" style="3" bestFit="1" customWidth="1"/>
    <col min="848" max="848" width="23.54296875" style="3" bestFit="1" customWidth="1"/>
    <col min="849" max="849" width="6.81640625" style="3" bestFit="1" customWidth="1"/>
    <col min="850" max="850" width="23.54296875" style="3" bestFit="1" customWidth="1"/>
    <col min="851" max="851" width="6.81640625" style="3" bestFit="1" customWidth="1"/>
    <col min="852" max="852" width="23.54296875" style="3" bestFit="1" customWidth="1"/>
    <col min="853" max="853" width="6.453125" style="3" bestFit="1" customWidth="1"/>
    <col min="854" max="854" width="23.54296875" style="3" bestFit="1" customWidth="1"/>
    <col min="855" max="855" width="6.453125" style="3" bestFit="1" customWidth="1"/>
    <col min="856" max="856" width="23.54296875" style="3" bestFit="1" customWidth="1"/>
    <col min="857" max="857" width="6.81640625" style="3" bestFit="1" customWidth="1"/>
    <col min="858" max="858" width="23.54296875" style="3" bestFit="1" customWidth="1"/>
    <col min="859" max="859" width="6.81640625" style="3" bestFit="1" customWidth="1"/>
    <col min="860" max="860" width="23.54296875" style="3" bestFit="1" customWidth="1"/>
    <col min="861" max="861" width="6.81640625" style="3" bestFit="1" customWidth="1"/>
    <col min="862" max="862" width="23.54296875" style="3" bestFit="1" customWidth="1"/>
    <col min="863" max="863" width="6.81640625" style="3" bestFit="1" customWidth="1"/>
    <col min="864" max="864" width="23.54296875" style="3" bestFit="1" customWidth="1"/>
    <col min="865" max="865" width="6.81640625" style="3" bestFit="1" customWidth="1"/>
    <col min="866" max="866" width="23.54296875" style="3" bestFit="1" customWidth="1"/>
    <col min="867" max="867" width="6.81640625" style="3" bestFit="1" customWidth="1"/>
    <col min="868" max="868" width="23.54296875" style="3" bestFit="1" customWidth="1"/>
    <col min="869" max="869" width="6.81640625" style="3" bestFit="1" customWidth="1"/>
    <col min="870" max="870" width="23.54296875" style="3" bestFit="1" customWidth="1"/>
    <col min="871" max="871" width="6.81640625" style="3" bestFit="1" customWidth="1"/>
    <col min="872" max="872" width="23.54296875" style="3" bestFit="1" customWidth="1"/>
    <col min="873" max="873" width="6.81640625" style="3" bestFit="1" customWidth="1"/>
    <col min="874" max="874" width="23.54296875" style="3" bestFit="1" customWidth="1"/>
    <col min="875" max="875" width="6.81640625" style="3" bestFit="1" customWidth="1"/>
    <col min="876" max="876" width="23.54296875" style="3" bestFit="1" customWidth="1"/>
    <col min="877" max="877" width="6.81640625" style="3" bestFit="1" customWidth="1"/>
    <col min="878" max="878" width="23.54296875" style="3" bestFit="1" customWidth="1"/>
    <col min="879" max="879" width="6.81640625" style="3" bestFit="1" customWidth="1"/>
    <col min="880" max="880" width="23.54296875" style="3" bestFit="1" customWidth="1"/>
    <col min="881" max="881" width="6.81640625" style="3" bestFit="1" customWidth="1"/>
    <col min="882" max="882" width="23.54296875" style="3" bestFit="1" customWidth="1"/>
    <col min="883" max="883" width="6.81640625" style="3" bestFit="1" customWidth="1"/>
    <col min="884" max="884" width="23.54296875" style="3" bestFit="1" customWidth="1"/>
    <col min="885" max="885" width="6.81640625" style="3" bestFit="1" customWidth="1"/>
    <col min="886" max="924" width="9.1796875" style="3"/>
    <col min="925" max="925" width="33.54296875" style="3" customWidth="1"/>
    <col min="926" max="926" width="11.7265625" style="3" customWidth="1"/>
    <col min="927" max="927" width="6.7265625" style="3" customWidth="1"/>
    <col min="928" max="928" width="11.7265625" style="3" customWidth="1"/>
    <col min="929" max="929" width="6.7265625" style="3" customWidth="1"/>
    <col min="930" max="930" width="11.7265625" style="3" customWidth="1"/>
    <col min="931" max="931" width="6.7265625" style="3" customWidth="1"/>
    <col min="932" max="932" width="11.7265625" style="3" customWidth="1"/>
    <col min="933" max="933" width="6.7265625" style="3" customWidth="1"/>
    <col min="934" max="934" width="12.26953125" style="3" bestFit="1" customWidth="1"/>
    <col min="935" max="935" width="6.7265625" style="3" bestFit="1" customWidth="1"/>
    <col min="936" max="936" width="12.26953125" style="3" bestFit="1" customWidth="1"/>
    <col min="937" max="937" width="6.7265625" style="3" bestFit="1" customWidth="1"/>
    <col min="938" max="938" width="11.7265625" style="3" bestFit="1" customWidth="1"/>
    <col min="939" max="939" width="6" style="3" bestFit="1" customWidth="1"/>
    <col min="940" max="940" width="11.7265625" style="3" bestFit="1" customWidth="1"/>
    <col min="941" max="941" width="6" style="3" bestFit="1" customWidth="1"/>
    <col min="942" max="942" width="11.7265625" style="3" bestFit="1" customWidth="1"/>
    <col min="943" max="943" width="6" style="3" bestFit="1" customWidth="1"/>
    <col min="944" max="944" width="11.7265625" style="3" bestFit="1" customWidth="1"/>
    <col min="945" max="945" width="6" style="3" bestFit="1" customWidth="1"/>
    <col min="946" max="946" width="11.7265625" style="3" bestFit="1" customWidth="1"/>
    <col min="947" max="947" width="6" style="3" bestFit="1" customWidth="1"/>
    <col min="948" max="948" width="11.7265625" style="3" bestFit="1" customWidth="1"/>
    <col min="949" max="949" width="6" style="3" bestFit="1" customWidth="1"/>
    <col min="950" max="950" width="11.7265625" style="3" bestFit="1" customWidth="1"/>
    <col min="951" max="951" width="6" style="3" bestFit="1" customWidth="1"/>
    <col min="952" max="952" width="11.7265625" style="3" bestFit="1" customWidth="1"/>
    <col min="953" max="953" width="5.26953125" style="3" bestFit="1" customWidth="1"/>
    <col min="954" max="954" width="16.453125" style="3" bestFit="1" customWidth="1"/>
    <col min="955" max="955" width="6.453125" style="3" customWidth="1"/>
    <col min="956" max="956" width="15" style="3" customWidth="1"/>
    <col min="957" max="957" width="8" style="3" customWidth="1"/>
    <col min="958" max="958" width="15.453125" style="3" customWidth="1"/>
    <col min="959" max="959" width="8.453125" style="3" customWidth="1"/>
    <col min="960" max="960" width="17.54296875" style="3" customWidth="1"/>
    <col min="961" max="961" width="6" style="3" bestFit="1" customWidth="1"/>
    <col min="962" max="962" width="15.81640625" style="3" bestFit="1" customWidth="1"/>
    <col min="963" max="963" width="6" style="3" bestFit="1" customWidth="1"/>
    <col min="964" max="964" width="16.81640625" style="3" bestFit="1" customWidth="1"/>
    <col min="965" max="965" width="6" style="3" bestFit="1" customWidth="1"/>
    <col min="966" max="966" width="17.453125" style="3" customWidth="1"/>
    <col min="967" max="967" width="7.7265625" style="3" bestFit="1" customWidth="1"/>
    <col min="968" max="968" width="17.453125" style="3" customWidth="1"/>
    <col min="969" max="969" width="7.7265625" style="3" bestFit="1" customWidth="1"/>
    <col min="970" max="970" width="17.453125" style="3" customWidth="1"/>
    <col min="971" max="971" width="9" style="3" customWidth="1"/>
    <col min="972" max="972" width="22.54296875" style="3" customWidth="1"/>
    <col min="973" max="973" width="8.1796875" style="3" customWidth="1"/>
    <col min="974" max="974" width="22.54296875" style="3" customWidth="1"/>
    <col min="975" max="975" width="8.1796875" style="3" customWidth="1"/>
    <col min="976" max="976" width="23.54296875" style="3" customWidth="1"/>
    <col min="977" max="977" width="8.1796875" style="3" customWidth="1"/>
    <col min="978" max="978" width="22.54296875" style="3" customWidth="1"/>
    <col min="979" max="979" width="8.1796875" style="3" bestFit="1" customWidth="1"/>
    <col min="980" max="980" width="22.54296875" style="3" customWidth="1"/>
    <col min="981" max="981" width="9.54296875" style="3" customWidth="1"/>
    <col min="982" max="982" width="22.54296875" style="3" customWidth="1"/>
    <col min="983" max="983" width="9.54296875" style="3" customWidth="1"/>
    <col min="984" max="984" width="22.54296875" style="3" customWidth="1"/>
    <col min="985" max="985" width="12.453125" style="3" customWidth="1"/>
    <col min="986" max="986" width="22.54296875" style="3" customWidth="1"/>
    <col min="987" max="987" width="8.7265625" style="3" bestFit="1" customWidth="1"/>
    <col min="988" max="988" width="21" style="3" customWidth="1"/>
    <col min="989" max="989" width="8.7265625" style="3" bestFit="1" customWidth="1"/>
    <col min="990" max="990" width="23.54296875" style="3" bestFit="1" customWidth="1"/>
    <col min="991" max="991" width="11.81640625" style="3" customWidth="1"/>
    <col min="992" max="992" width="23.54296875" style="3" bestFit="1" customWidth="1"/>
    <col min="993" max="993" width="11.26953125" style="3" customWidth="1"/>
    <col min="994" max="994" width="23.1796875" style="3" customWidth="1"/>
    <col min="995" max="995" width="11.453125" style="3" bestFit="1" customWidth="1"/>
    <col min="996" max="996" width="23.54296875" style="3" bestFit="1" customWidth="1"/>
    <col min="997" max="997" width="10.1796875" style="3" customWidth="1"/>
    <col min="998" max="998" width="23.54296875" style="3" bestFit="1" customWidth="1"/>
    <col min="999" max="999" width="10.1796875" style="3" customWidth="1"/>
    <col min="1000" max="1000" width="23.54296875" style="3" bestFit="1" customWidth="1"/>
    <col min="1001" max="1001" width="11.453125" style="3" bestFit="1" customWidth="1"/>
    <col min="1002" max="1002" width="23.54296875" style="3" bestFit="1" customWidth="1"/>
    <col min="1003" max="1003" width="11.453125" style="3" bestFit="1" customWidth="1"/>
    <col min="1004" max="1004" width="23.54296875" style="3" bestFit="1" customWidth="1"/>
    <col min="1005" max="1005" width="7.7265625" style="3" bestFit="1" customWidth="1"/>
    <col min="1006" max="1006" width="23.54296875" style="3" bestFit="1" customWidth="1"/>
    <col min="1007" max="1007" width="6.81640625" style="3" bestFit="1" customWidth="1"/>
    <col min="1008" max="1008" width="23.54296875" style="3" bestFit="1" customWidth="1"/>
    <col min="1009" max="1009" width="6.81640625" style="3" bestFit="1" customWidth="1"/>
    <col min="1010" max="1010" width="23.54296875" style="3" bestFit="1" customWidth="1"/>
    <col min="1011" max="1011" width="6.81640625" style="3" bestFit="1" customWidth="1"/>
    <col min="1012" max="1012" width="23.54296875" style="3" bestFit="1" customWidth="1"/>
    <col min="1013" max="1013" width="6.81640625" style="3" bestFit="1" customWidth="1"/>
    <col min="1014" max="1014" width="23.54296875" style="3" bestFit="1" customWidth="1"/>
    <col min="1015" max="1015" width="6.453125" style="3" bestFit="1" customWidth="1"/>
    <col min="1016" max="1016" width="23.54296875" style="3" bestFit="1" customWidth="1"/>
    <col min="1017" max="1017" width="6.453125" style="3" bestFit="1" customWidth="1"/>
    <col min="1018" max="1018" width="23.54296875" style="3" bestFit="1" customWidth="1"/>
    <col min="1019" max="1019" width="6.81640625" style="3" bestFit="1" customWidth="1"/>
    <col min="1020" max="1020" width="23.54296875" style="3" bestFit="1" customWidth="1"/>
    <col min="1021" max="1021" width="6.81640625" style="3" bestFit="1" customWidth="1"/>
    <col min="1022" max="1022" width="23.54296875" style="3" bestFit="1" customWidth="1"/>
    <col min="1023" max="1023" width="6.81640625" style="3" bestFit="1" customWidth="1"/>
    <col min="1024" max="1024" width="23.54296875" style="3" bestFit="1" customWidth="1"/>
    <col min="1025" max="1025" width="6.81640625" style="3" bestFit="1" customWidth="1"/>
    <col min="1026" max="1026" width="23.54296875" style="3" bestFit="1" customWidth="1"/>
    <col min="1027" max="1027" width="6.81640625" style="3" bestFit="1" customWidth="1"/>
    <col min="1028" max="1028" width="23.54296875" style="3" bestFit="1" customWidth="1"/>
    <col min="1029" max="1029" width="11.54296875" style="3" bestFit="1" customWidth="1"/>
    <col min="1030" max="1030" width="23.54296875" style="3" bestFit="1" customWidth="1"/>
    <col min="1031" max="1031" width="6.81640625" style="3" bestFit="1" customWidth="1"/>
    <col min="1032" max="1032" width="23.54296875" style="3" bestFit="1" customWidth="1"/>
    <col min="1033" max="1033" width="6.81640625" style="3" bestFit="1" customWidth="1"/>
    <col min="1034" max="1034" width="23.54296875" style="3" bestFit="1" customWidth="1"/>
    <col min="1035" max="1035" width="6.81640625" style="3" bestFit="1" customWidth="1"/>
    <col min="1036" max="1036" width="23.54296875" style="3" bestFit="1" customWidth="1"/>
    <col min="1037" max="1037" width="6.81640625" style="3" bestFit="1" customWidth="1"/>
    <col min="1038" max="1038" width="23.54296875" style="3" bestFit="1" customWidth="1"/>
    <col min="1039" max="1039" width="6.81640625" style="3" bestFit="1" customWidth="1"/>
    <col min="1040" max="1040" width="23.54296875" style="3" bestFit="1" customWidth="1"/>
    <col min="1041" max="1041" width="6.81640625" style="3" bestFit="1" customWidth="1"/>
    <col min="1042" max="1042" width="23.54296875" style="3" bestFit="1" customWidth="1"/>
    <col min="1043" max="1043" width="6.81640625" style="3" bestFit="1" customWidth="1"/>
    <col min="1044" max="1044" width="23.54296875" style="3" bestFit="1" customWidth="1"/>
    <col min="1045" max="1045" width="6.81640625" style="3" bestFit="1" customWidth="1"/>
    <col min="1046" max="1046" width="23.54296875" style="3" bestFit="1" customWidth="1"/>
    <col min="1047" max="1047" width="6.81640625" style="3" bestFit="1" customWidth="1"/>
    <col min="1048" max="1048" width="23.54296875" style="3" bestFit="1" customWidth="1"/>
    <col min="1049" max="1049" width="6.81640625" style="3" bestFit="1" customWidth="1"/>
    <col min="1050" max="1050" width="23.54296875" style="3" bestFit="1" customWidth="1"/>
    <col min="1051" max="1051" width="6.81640625" style="3" bestFit="1" customWidth="1"/>
    <col min="1052" max="1052" width="23.54296875" style="3" bestFit="1" customWidth="1"/>
    <col min="1053" max="1053" width="6.81640625" style="3" bestFit="1" customWidth="1"/>
    <col min="1054" max="1054" width="23.54296875" style="3" bestFit="1" customWidth="1"/>
    <col min="1055" max="1055" width="6.81640625" style="3" bestFit="1" customWidth="1"/>
    <col min="1056" max="1056" width="23.54296875" style="3" bestFit="1" customWidth="1"/>
    <col min="1057" max="1057" width="6.81640625" style="3" bestFit="1" customWidth="1"/>
    <col min="1058" max="1058" width="23.54296875" style="3" bestFit="1" customWidth="1"/>
    <col min="1059" max="1059" width="6.81640625" style="3" bestFit="1" customWidth="1"/>
    <col min="1060" max="1060" width="23.54296875" style="3" bestFit="1" customWidth="1"/>
    <col min="1061" max="1061" width="6.81640625" style="3" bestFit="1" customWidth="1"/>
    <col min="1062" max="1062" width="23.54296875" style="3" bestFit="1" customWidth="1"/>
    <col min="1063" max="1063" width="6.81640625" style="3" bestFit="1" customWidth="1"/>
    <col min="1064" max="1064" width="23.54296875" style="3" bestFit="1" customWidth="1"/>
    <col min="1065" max="1065" width="6.81640625" style="3" bestFit="1" customWidth="1"/>
    <col min="1066" max="1066" width="23.54296875" style="3" bestFit="1" customWidth="1"/>
    <col min="1067" max="1067" width="6.81640625" style="3" bestFit="1" customWidth="1"/>
    <col min="1068" max="1068" width="23.54296875" style="3" bestFit="1" customWidth="1"/>
    <col min="1069" max="1069" width="6.81640625" style="3" bestFit="1" customWidth="1"/>
    <col min="1070" max="1070" width="23.54296875" style="3" bestFit="1" customWidth="1"/>
    <col min="1071" max="1071" width="6.81640625" style="3" bestFit="1" customWidth="1"/>
    <col min="1072" max="1072" width="23.54296875" style="3" bestFit="1" customWidth="1"/>
    <col min="1073" max="1073" width="6.81640625" style="3" bestFit="1" customWidth="1"/>
    <col min="1074" max="1074" width="23.54296875" style="3" bestFit="1" customWidth="1"/>
    <col min="1075" max="1075" width="6.81640625" style="3" bestFit="1" customWidth="1"/>
    <col min="1076" max="1076" width="23.54296875" style="3" bestFit="1" customWidth="1"/>
    <col min="1077" max="1077" width="6.81640625" style="3" bestFit="1" customWidth="1"/>
    <col min="1078" max="1078" width="23.54296875" style="3" bestFit="1" customWidth="1"/>
    <col min="1079" max="1079" width="6.81640625" style="3" bestFit="1" customWidth="1"/>
    <col min="1080" max="1080" width="23.54296875" style="3" bestFit="1" customWidth="1"/>
    <col min="1081" max="1081" width="6.81640625" style="3" bestFit="1" customWidth="1"/>
    <col min="1082" max="1082" width="23.54296875" style="3" bestFit="1" customWidth="1"/>
    <col min="1083" max="1083" width="6.81640625" style="3" bestFit="1" customWidth="1"/>
    <col min="1084" max="1084" width="23.54296875" style="3" bestFit="1" customWidth="1"/>
    <col min="1085" max="1085" width="6.81640625" style="3" bestFit="1" customWidth="1"/>
    <col min="1086" max="1086" width="23.54296875" style="3" bestFit="1" customWidth="1"/>
    <col min="1087" max="1087" width="6.81640625" style="3" bestFit="1" customWidth="1"/>
    <col min="1088" max="1088" width="23.54296875" style="3" bestFit="1" customWidth="1"/>
    <col min="1089" max="1089" width="6.81640625" style="3" bestFit="1" customWidth="1"/>
    <col min="1090" max="1090" width="23.54296875" style="3" bestFit="1" customWidth="1"/>
    <col min="1091" max="1091" width="6.81640625" style="3" bestFit="1" customWidth="1"/>
    <col min="1092" max="1092" width="23.54296875" style="3" bestFit="1" customWidth="1"/>
    <col min="1093" max="1093" width="6.81640625" style="3" bestFit="1" customWidth="1"/>
    <col min="1094" max="1094" width="23.54296875" style="3" bestFit="1" customWidth="1"/>
    <col min="1095" max="1095" width="6.81640625" style="3" bestFit="1" customWidth="1"/>
    <col min="1096" max="1096" width="23.54296875" style="3" bestFit="1" customWidth="1"/>
    <col min="1097" max="1097" width="6.81640625" style="3" bestFit="1" customWidth="1"/>
    <col min="1098" max="1098" width="23.54296875" style="3" bestFit="1" customWidth="1"/>
    <col min="1099" max="1099" width="6.81640625" style="3" bestFit="1" customWidth="1"/>
    <col min="1100" max="1100" width="23.54296875" style="3" bestFit="1" customWidth="1"/>
    <col min="1101" max="1101" width="6.81640625" style="3" bestFit="1" customWidth="1"/>
    <col min="1102" max="1102" width="23.54296875" style="3" bestFit="1" customWidth="1"/>
    <col min="1103" max="1103" width="6.81640625" style="3" bestFit="1" customWidth="1"/>
    <col min="1104" max="1104" width="23.54296875" style="3" bestFit="1" customWidth="1"/>
    <col min="1105" max="1105" width="6.81640625" style="3" bestFit="1" customWidth="1"/>
    <col min="1106" max="1106" width="23.54296875" style="3" bestFit="1" customWidth="1"/>
    <col min="1107" max="1107" width="6.81640625" style="3" bestFit="1" customWidth="1"/>
    <col min="1108" max="1108" width="23.54296875" style="3" bestFit="1" customWidth="1"/>
    <col min="1109" max="1109" width="6.453125" style="3" bestFit="1" customWidth="1"/>
    <col min="1110" max="1110" width="23.54296875" style="3" bestFit="1" customWidth="1"/>
    <col min="1111" max="1111" width="6.453125" style="3" bestFit="1" customWidth="1"/>
    <col min="1112" max="1112" width="23.54296875" style="3" bestFit="1" customWidth="1"/>
    <col min="1113" max="1113" width="6.81640625" style="3" bestFit="1" customWidth="1"/>
    <col min="1114" max="1114" width="23.54296875" style="3" bestFit="1" customWidth="1"/>
    <col min="1115" max="1115" width="6.81640625" style="3" bestFit="1" customWidth="1"/>
    <col min="1116" max="1116" width="23.54296875" style="3" bestFit="1" customWidth="1"/>
    <col min="1117" max="1117" width="6.81640625" style="3" bestFit="1" customWidth="1"/>
    <col min="1118" max="1118" width="23.54296875" style="3" bestFit="1" customWidth="1"/>
    <col min="1119" max="1119" width="6.81640625" style="3" bestFit="1" customWidth="1"/>
    <col min="1120" max="1120" width="23.54296875" style="3" bestFit="1" customWidth="1"/>
    <col min="1121" max="1121" width="6.81640625" style="3" bestFit="1" customWidth="1"/>
    <col min="1122" max="1122" width="23.54296875" style="3" bestFit="1" customWidth="1"/>
    <col min="1123" max="1123" width="6.81640625" style="3" bestFit="1" customWidth="1"/>
    <col min="1124" max="1124" width="23.54296875" style="3" bestFit="1" customWidth="1"/>
    <col min="1125" max="1125" width="6.81640625" style="3" bestFit="1" customWidth="1"/>
    <col min="1126" max="1126" width="23.54296875" style="3" bestFit="1" customWidth="1"/>
    <col min="1127" max="1127" width="6.81640625" style="3" bestFit="1" customWidth="1"/>
    <col min="1128" max="1128" width="23.54296875" style="3" bestFit="1" customWidth="1"/>
    <col min="1129" max="1129" width="6.81640625" style="3" bestFit="1" customWidth="1"/>
    <col min="1130" max="1130" width="23.54296875" style="3" bestFit="1" customWidth="1"/>
    <col min="1131" max="1131" width="6.81640625" style="3" bestFit="1" customWidth="1"/>
    <col min="1132" max="1132" width="23.54296875" style="3" bestFit="1" customWidth="1"/>
    <col min="1133" max="1133" width="6.81640625" style="3" bestFit="1" customWidth="1"/>
    <col min="1134" max="1134" width="23.54296875" style="3" bestFit="1" customWidth="1"/>
    <col min="1135" max="1135" width="6.81640625" style="3" bestFit="1" customWidth="1"/>
    <col min="1136" max="1136" width="23.54296875" style="3" bestFit="1" customWidth="1"/>
    <col min="1137" max="1137" width="6.81640625" style="3" bestFit="1" customWidth="1"/>
    <col min="1138" max="1138" width="23.54296875" style="3" bestFit="1" customWidth="1"/>
    <col min="1139" max="1139" width="6.81640625" style="3" bestFit="1" customWidth="1"/>
    <col min="1140" max="1140" width="23.54296875" style="3" bestFit="1" customWidth="1"/>
    <col min="1141" max="1141" width="6.81640625" style="3" bestFit="1" customWidth="1"/>
    <col min="1142" max="1180" width="9.1796875" style="3"/>
    <col min="1181" max="1181" width="33.54296875" style="3" customWidth="1"/>
    <col min="1182" max="1182" width="11.7265625" style="3" customWidth="1"/>
    <col min="1183" max="1183" width="6.7265625" style="3" customWidth="1"/>
    <col min="1184" max="1184" width="11.7265625" style="3" customWidth="1"/>
    <col min="1185" max="1185" width="6.7265625" style="3" customWidth="1"/>
    <col min="1186" max="1186" width="11.7265625" style="3" customWidth="1"/>
    <col min="1187" max="1187" width="6.7265625" style="3" customWidth="1"/>
    <col min="1188" max="1188" width="11.7265625" style="3" customWidth="1"/>
    <col min="1189" max="1189" width="6.7265625" style="3" customWidth="1"/>
    <col min="1190" max="1190" width="12.26953125" style="3" bestFit="1" customWidth="1"/>
    <col min="1191" max="1191" width="6.7265625" style="3" bestFit="1" customWidth="1"/>
    <col min="1192" max="1192" width="12.26953125" style="3" bestFit="1" customWidth="1"/>
    <col min="1193" max="1193" width="6.7265625" style="3" bestFit="1" customWidth="1"/>
    <col min="1194" max="1194" width="11.7265625" style="3" bestFit="1" customWidth="1"/>
    <col min="1195" max="1195" width="6" style="3" bestFit="1" customWidth="1"/>
    <col min="1196" max="1196" width="11.7265625" style="3" bestFit="1" customWidth="1"/>
    <col min="1197" max="1197" width="6" style="3" bestFit="1" customWidth="1"/>
    <col min="1198" max="1198" width="11.7265625" style="3" bestFit="1" customWidth="1"/>
    <col min="1199" max="1199" width="6" style="3" bestFit="1" customWidth="1"/>
    <col min="1200" max="1200" width="11.7265625" style="3" bestFit="1" customWidth="1"/>
    <col min="1201" max="1201" width="6" style="3" bestFit="1" customWidth="1"/>
    <col min="1202" max="1202" width="11.7265625" style="3" bestFit="1" customWidth="1"/>
    <col min="1203" max="1203" width="6" style="3" bestFit="1" customWidth="1"/>
    <col min="1204" max="1204" width="11.7265625" style="3" bestFit="1" customWidth="1"/>
    <col min="1205" max="1205" width="6" style="3" bestFit="1" customWidth="1"/>
    <col min="1206" max="1206" width="11.7265625" style="3" bestFit="1" customWidth="1"/>
    <col min="1207" max="1207" width="6" style="3" bestFit="1" customWidth="1"/>
    <col min="1208" max="1208" width="11.7265625" style="3" bestFit="1" customWidth="1"/>
    <col min="1209" max="1209" width="5.26953125" style="3" bestFit="1" customWidth="1"/>
    <col min="1210" max="1210" width="16.453125" style="3" bestFit="1" customWidth="1"/>
    <col min="1211" max="1211" width="6.453125" style="3" customWidth="1"/>
    <col min="1212" max="1212" width="15" style="3" customWidth="1"/>
    <col min="1213" max="1213" width="8" style="3" customWidth="1"/>
    <col min="1214" max="1214" width="15.453125" style="3" customWidth="1"/>
    <col min="1215" max="1215" width="8.453125" style="3" customWidth="1"/>
    <col min="1216" max="1216" width="17.54296875" style="3" customWidth="1"/>
    <col min="1217" max="1217" width="6" style="3" bestFit="1" customWidth="1"/>
    <col min="1218" max="1218" width="15.81640625" style="3" bestFit="1" customWidth="1"/>
    <col min="1219" max="1219" width="6" style="3" bestFit="1" customWidth="1"/>
    <col min="1220" max="1220" width="16.81640625" style="3" bestFit="1" customWidth="1"/>
    <col min="1221" max="1221" width="6" style="3" bestFit="1" customWidth="1"/>
    <col min="1222" max="1222" width="17.453125" style="3" customWidth="1"/>
    <col min="1223" max="1223" width="7.7265625" style="3" bestFit="1" customWidth="1"/>
    <col min="1224" max="1224" width="17.453125" style="3" customWidth="1"/>
    <col min="1225" max="1225" width="7.7265625" style="3" bestFit="1" customWidth="1"/>
    <col min="1226" max="1226" width="17.453125" style="3" customWidth="1"/>
    <col min="1227" max="1227" width="9" style="3" customWidth="1"/>
    <col min="1228" max="1228" width="22.54296875" style="3" customWidth="1"/>
    <col min="1229" max="1229" width="8.1796875" style="3" customWidth="1"/>
    <col min="1230" max="1230" width="22.54296875" style="3" customWidth="1"/>
    <col min="1231" max="1231" width="8.1796875" style="3" customWidth="1"/>
    <col min="1232" max="1232" width="23.54296875" style="3" customWidth="1"/>
    <col min="1233" max="1233" width="8.1796875" style="3" customWidth="1"/>
    <col min="1234" max="1234" width="22.54296875" style="3" customWidth="1"/>
    <col min="1235" max="1235" width="8.1796875" style="3" bestFit="1" customWidth="1"/>
    <col min="1236" max="1236" width="22.54296875" style="3" customWidth="1"/>
    <col min="1237" max="1237" width="9.54296875" style="3" customWidth="1"/>
    <col min="1238" max="1238" width="22.54296875" style="3" customWidth="1"/>
    <col min="1239" max="1239" width="9.54296875" style="3" customWidth="1"/>
    <col min="1240" max="1240" width="22.54296875" style="3" customWidth="1"/>
    <col min="1241" max="1241" width="12.453125" style="3" customWidth="1"/>
    <col min="1242" max="1242" width="22.54296875" style="3" customWidth="1"/>
    <col min="1243" max="1243" width="8.7265625" style="3" bestFit="1" customWidth="1"/>
    <col min="1244" max="1244" width="21" style="3" customWidth="1"/>
    <col min="1245" max="1245" width="8.7265625" style="3" bestFit="1" customWidth="1"/>
    <col min="1246" max="1246" width="23.54296875" style="3" bestFit="1" customWidth="1"/>
    <col min="1247" max="1247" width="11.81640625" style="3" customWidth="1"/>
    <col min="1248" max="1248" width="23.54296875" style="3" bestFit="1" customWidth="1"/>
    <col min="1249" max="1249" width="11.26953125" style="3" customWidth="1"/>
    <col min="1250" max="1250" width="23.1796875" style="3" customWidth="1"/>
    <col min="1251" max="1251" width="11.453125" style="3" bestFit="1" customWidth="1"/>
    <col min="1252" max="1252" width="23.54296875" style="3" bestFit="1" customWidth="1"/>
    <col min="1253" max="1253" width="10.1796875" style="3" customWidth="1"/>
    <col min="1254" max="1254" width="23.54296875" style="3" bestFit="1" customWidth="1"/>
    <col min="1255" max="1255" width="10.1796875" style="3" customWidth="1"/>
    <col min="1256" max="1256" width="23.54296875" style="3" bestFit="1" customWidth="1"/>
    <col min="1257" max="1257" width="11.453125" style="3" bestFit="1" customWidth="1"/>
    <col min="1258" max="1258" width="23.54296875" style="3" bestFit="1" customWidth="1"/>
    <col min="1259" max="1259" width="11.453125" style="3" bestFit="1" customWidth="1"/>
    <col min="1260" max="1260" width="23.54296875" style="3" bestFit="1" customWidth="1"/>
    <col min="1261" max="1261" width="7.7265625" style="3" bestFit="1" customWidth="1"/>
    <col min="1262" max="1262" width="23.54296875" style="3" bestFit="1" customWidth="1"/>
    <col min="1263" max="1263" width="6.81640625" style="3" bestFit="1" customWidth="1"/>
    <col min="1264" max="1264" width="23.54296875" style="3" bestFit="1" customWidth="1"/>
    <col min="1265" max="1265" width="6.81640625" style="3" bestFit="1" customWidth="1"/>
    <col min="1266" max="1266" width="23.54296875" style="3" bestFit="1" customWidth="1"/>
    <col min="1267" max="1267" width="6.81640625" style="3" bestFit="1" customWidth="1"/>
    <col min="1268" max="1268" width="23.54296875" style="3" bestFit="1" customWidth="1"/>
    <col min="1269" max="1269" width="6.81640625" style="3" bestFit="1" customWidth="1"/>
    <col min="1270" max="1270" width="23.54296875" style="3" bestFit="1" customWidth="1"/>
    <col min="1271" max="1271" width="6.453125" style="3" bestFit="1" customWidth="1"/>
    <col min="1272" max="1272" width="23.54296875" style="3" bestFit="1" customWidth="1"/>
    <col min="1273" max="1273" width="6.453125" style="3" bestFit="1" customWidth="1"/>
    <col min="1274" max="1274" width="23.54296875" style="3" bestFit="1" customWidth="1"/>
    <col min="1275" max="1275" width="6.81640625" style="3" bestFit="1" customWidth="1"/>
    <col min="1276" max="1276" width="23.54296875" style="3" bestFit="1" customWidth="1"/>
    <col min="1277" max="1277" width="6.81640625" style="3" bestFit="1" customWidth="1"/>
    <col min="1278" max="1278" width="23.54296875" style="3" bestFit="1" customWidth="1"/>
    <col min="1279" max="1279" width="6.81640625" style="3" bestFit="1" customWidth="1"/>
    <col min="1280" max="1280" width="23.54296875" style="3" bestFit="1" customWidth="1"/>
    <col min="1281" max="1281" width="6.81640625" style="3" bestFit="1" customWidth="1"/>
    <col min="1282" max="1282" width="23.54296875" style="3" bestFit="1" customWidth="1"/>
    <col min="1283" max="1283" width="6.81640625" style="3" bestFit="1" customWidth="1"/>
    <col min="1284" max="1284" width="23.54296875" style="3" bestFit="1" customWidth="1"/>
    <col min="1285" max="1285" width="11.54296875" style="3" bestFit="1" customWidth="1"/>
    <col min="1286" max="1286" width="23.54296875" style="3" bestFit="1" customWidth="1"/>
    <col min="1287" max="1287" width="6.81640625" style="3" bestFit="1" customWidth="1"/>
    <col min="1288" max="1288" width="23.54296875" style="3" bestFit="1" customWidth="1"/>
    <col min="1289" max="1289" width="6.81640625" style="3" bestFit="1" customWidth="1"/>
    <col min="1290" max="1290" width="23.54296875" style="3" bestFit="1" customWidth="1"/>
    <col min="1291" max="1291" width="6.81640625" style="3" bestFit="1" customWidth="1"/>
    <col min="1292" max="1292" width="23.54296875" style="3" bestFit="1" customWidth="1"/>
    <col min="1293" max="1293" width="6.81640625" style="3" bestFit="1" customWidth="1"/>
    <col min="1294" max="1294" width="23.54296875" style="3" bestFit="1" customWidth="1"/>
    <col min="1295" max="1295" width="6.81640625" style="3" bestFit="1" customWidth="1"/>
    <col min="1296" max="1296" width="23.54296875" style="3" bestFit="1" customWidth="1"/>
    <col min="1297" max="1297" width="6.81640625" style="3" bestFit="1" customWidth="1"/>
    <col min="1298" max="1298" width="23.54296875" style="3" bestFit="1" customWidth="1"/>
    <col min="1299" max="1299" width="6.81640625" style="3" bestFit="1" customWidth="1"/>
    <col min="1300" max="1300" width="23.54296875" style="3" bestFit="1" customWidth="1"/>
    <col min="1301" max="1301" width="6.81640625" style="3" bestFit="1" customWidth="1"/>
    <col min="1302" max="1302" width="23.54296875" style="3" bestFit="1" customWidth="1"/>
    <col min="1303" max="1303" width="6.81640625" style="3" bestFit="1" customWidth="1"/>
    <col min="1304" max="1304" width="23.54296875" style="3" bestFit="1" customWidth="1"/>
    <col min="1305" max="1305" width="6.81640625" style="3" bestFit="1" customWidth="1"/>
    <col min="1306" max="1306" width="23.54296875" style="3" bestFit="1" customWidth="1"/>
    <col min="1307" max="1307" width="6.81640625" style="3" bestFit="1" customWidth="1"/>
    <col min="1308" max="1308" width="23.54296875" style="3" bestFit="1" customWidth="1"/>
    <col min="1309" max="1309" width="6.81640625" style="3" bestFit="1" customWidth="1"/>
    <col min="1310" max="1310" width="23.54296875" style="3" bestFit="1" customWidth="1"/>
    <col min="1311" max="1311" width="6.81640625" style="3" bestFit="1" customWidth="1"/>
    <col min="1312" max="1312" width="23.54296875" style="3" bestFit="1" customWidth="1"/>
    <col min="1313" max="1313" width="6.81640625" style="3" bestFit="1" customWidth="1"/>
    <col min="1314" max="1314" width="23.54296875" style="3" bestFit="1" customWidth="1"/>
    <col min="1315" max="1315" width="6.81640625" style="3" bestFit="1" customWidth="1"/>
    <col min="1316" max="1316" width="23.54296875" style="3" bestFit="1" customWidth="1"/>
    <col min="1317" max="1317" width="6.81640625" style="3" bestFit="1" customWidth="1"/>
    <col min="1318" max="1318" width="23.54296875" style="3" bestFit="1" customWidth="1"/>
    <col min="1319" max="1319" width="6.81640625" style="3" bestFit="1" customWidth="1"/>
    <col min="1320" max="1320" width="23.54296875" style="3" bestFit="1" customWidth="1"/>
    <col min="1321" max="1321" width="6.81640625" style="3" bestFit="1" customWidth="1"/>
    <col min="1322" max="1322" width="23.54296875" style="3" bestFit="1" customWidth="1"/>
    <col min="1323" max="1323" width="6.81640625" style="3" bestFit="1" customWidth="1"/>
    <col min="1324" max="1324" width="23.54296875" style="3" bestFit="1" customWidth="1"/>
    <col min="1325" max="1325" width="6.81640625" style="3" bestFit="1" customWidth="1"/>
    <col min="1326" max="1326" width="23.54296875" style="3" bestFit="1" customWidth="1"/>
    <col min="1327" max="1327" width="6.81640625" style="3" bestFit="1" customWidth="1"/>
    <col min="1328" max="1328" width="23.54296875" style="3" bestFit="1" customWidth="1"/>
    <col min="1329" max="1329" width="6.81640625" style="3" bestFit="1" customWidth="1"/>
    <col min="1330" max="1330" width="23.54296875" style="3" bestFit="1" customWidth="1"/>
    <col min="1331" max="1331" width="6.81640625" style="3" bestFit="1" customWidth="1"/>
    <col min="1332" max="1332" width="23.54296875" style="3" bestFit="1" customWidth="1"/>
    <col min="1333" max="1333" width="6.81640625" style="3" bestFit="1" customWidth="1"/>
    <col min="1334" max="1334" width="23.54296875" style="3" bestFit="1" customWidth="1"/>
    <col min="1335" max="1335" width="6.81640625" style="3" bestFit="1" customWidth="1"/>
    <col min="1336" max="1336" width="23.54296875" style="3" bestFit="1" customWidth="1"/>
    <col min="1337" max="1337" width="6.81640625" style="3" bestFit="1" customWidth="1"/>
    <col min="1338" max="1338" width="23.54296875" style="3" bestFit="1" customWidth="1"/>
    <col min="1339" max="1339" width="6.81640625" style="3" bestFit="1" customWidth="1"/>
    <col min="1340" max="1340" width="23.54296875" style="3" bestFit="1" customWidth="1"/>
    <col min="1341" max="1341" width="6.81640625" style="3" bestFit="1" customWidth="1"/>
    <col min="1342" max="1342" width="23.54296875" style="3" bestFit="1" customWidth="1"/>
    <col min="1343" max="1343" width="6.81640625" style="3" bestFit="1" customWidth="1"/>
    <col min="1344" max="1344" width="23.54296875" style="3" bestFit="1" customWidth="1"/>
    <col min="1345" max="1345" width="6.81640625" style="3" bestFit="1" customWidth="1"/>
    <col min="1346" max="1346" width="23.54296875" style="3" bestFit="1" customWidth="1"/>
    <col min="1347" max="1347" width="6.81640625" style="3" bestFit="1" customWidth="1"/>
    <col min="1348" max="1348" width="23.54296875" style="3" bestFit="1" customWidth="1"/>
    <col min="1349" max="1349" width="6.81640625" style="3" bestFit="1" customWidth="1"/>
    <col min="1350" max="1350" width="23.54296875" style="3" bestFit="1" customWidth="1"/>
    <col min="1351" max="1351" width="6.81640625" style="3" bestFit="1" customWidth="1"/>
    <col min="1352" max="1352" width="23.54296875" style="3" bestFit="1" customWidth="1"/>
    <col min="1353" max="1353" width="6.81640625" style="3" bestFit="1" customWidth="1"/>
    <col min="1354" max="1354" width="23.54296875" style="3" bestFit="1" customWidth="1"/>
    <col min="1355" max="1355" width="6.81640625" style="3" bestFit="1" customWidth="1"/>
    <col min="1356" max="1356" width="23.54296875" style="3" bestFit="1" customWidth="1"/>
    <col min="1357" max="1357" width="6.81640625" style="3" bestFit="1" customWidth="1"/>
    <col min="1358" max="1358" width="23.54296875" style="3" bestFit="1" customWidth="1"/>
    <col min="1359" max="1359" width="6.81640625" style="3" bestFit="1" customWidth="1"/>
    <col min="1360" max="1360" width="23.54296875" style="3" bestFit="1" customWidth="1"/>
    <col min="1361" max="1361" width="6.81640625" style="3" bestFit="1" customWidth="1"/>
    <col min="1362" max="1362" width="23.54296875" style="3" bestFit="1" customWidth="1"/>
    <col min="1363" max="1363" width="6.81640625" style="3" bestFit="1" customWidth="1"/>
    <col min="1364" max="1364" width="23.54296875" style="3" bestFit="1" customWidth="1"/>
    <col min="1365" max="1365" width="6.453125" style="3" bestFit="1" customWidth="1"/>
    <col min="1366" max="1366" width="23.54296875" style="3" bestFit="1" customWidth="1"/>
    <col min="1367" max="1367" width="6.453125" style="3" bestFit="1" customWidth="1"/>
    <col min="1368" max="1368" width="23.54296875" style="3" bestFit="1" customWidth="1"/>
    <col min="1369" max="1369" width="6.81640625" style="3" bestFit="1" customWidth="1"/>
    <col min="1370" max="1370" width="23.54296875" style="3" bestFit="1" customWidth="1"/>
    <col min="1371" max="1371" width="6.81640625" style="3" bestFit="1" customWidth="1"/>
    <col min="1372" max="1372" width="23.54296875" style="3" bestFit="1" customWidth="1"/>
    <col min="1373" max="1373" width="6.81640625" style="3" bestFit="1" customWidth="1"/>
    <col min="1374" max="1374" width="23.54296875" style="3" bestFit="1" customWidth="1"/>
    <col min="1375" max="1375" width="6.81640625" style="3" bestFit="1" customWidth="1"/>
    <col min="1376" max="1376" width="23.54296875" style="3" bestFit="1" customWidth="1"/>
    <col min="1377" max="1377" width="6.81640625" style="3" bestFit="1" customWidth="1"/>
    <col min="1378" max="1378" width="23.54296875" style="3" bestFit="1" customWidth="1"/>
    <col min="1379" max="1379" width="6.81640625" style="3" bestFit="1" customWidth="1"/>
    <col min="1380" max="1380" width="23.54296875" style="3" bestFit="1" customWidth="1"/>
    <col min="1381" max="1381" width="6.81640625" style="3" bestFit="1" customWidth="1"/>
    <col min="1382" max="1382" width="23.54296875" style="3" bestFit="1" customWidth="1"/>
    <col min="1383" max="1383" width="6.81640625" style="3" bestFit="1" customWidth="1"/>
    <col min="1384" max="1384" width="23.54296875" style="3" bestFit="1" customWidth="1"/>
    <col min="1385" max="1385" width="6.81640625" style="3" bestFit="1" customWidth="1"/>
    <col min="1386" max="1386" width="23.54296875" style="3" bestFit="1" customWidth="1"/>
    <col min="1387" max="1387" width="6.81640625" style="3" bestFit="1" customWidth="1"/>
    <col min="1388" max="1388" width="23.54296875" style="3" bestFit="1" customWidth="1"/>
    <col min="1389" max="1389" width="6.81640625" style="3" bestFit="1" customWidth="1"/>
    <col min="1390" max="1390" width="23.54296875" style="3" bestFit="1" customWidth="1"/>
    <col min="1391" max="1391" width="6.81640625" style="3" bestFit="1" customWidth="1"/>
    <col min="1392" max="1392" width="23.54296875" style="3" bestFit="1" customWidth="1"/>
    <col min="1393" max="1393" width="6.81640625" style="3" bestFit="1" customWidth="1"/>
    <col min="1394" max="1394" width="23.54296875" style="3" bestFit="1" customWidth="1"/>
    <col min="1395" max="1395" width="6.81640625" style="3" bestFit="1" customWidth="1"/>
    <col min="1396" max="1396" width="23.54296875" style="3" bestFit="1" customWidth="1"/>
    <col min="1397" max="1397" width="6.81640625" style="3" bestFit="1" customWidth="1"/>
    <col min="1398" max="1436" width="9.1796875" style="3"/>
    <col min="1437" max="1437" width="33.54296875" style="3" customWidth="1"/>
    <col min="1438" max="1438" width="11.7265625" style="3" customWidth="1"/>
    <col min="1439" max="1439" width="6.7265625" style="3" customWidth="1"/>
    <col min="1440" max="1440" width="11.7265625" style="3" customWidth="1"/>
    <col min="1441" max="1441" width="6.7265625" style="3" customWidth="1"/>
    <col min="1442" max="1442" width="11.7265625" style="3" customWidth="1"/>
    <col min="1443" max="1443" width="6.7265625" style="3" customWidth="1"/>
    <col min="1444" max="1444" width="11.7265625" style="3" customWidth="1"/>
    <col min="1445" max="1445" width="6.7265625" style="3" customWidth="1"/>
    <col min="1446" max="1446" width="12.26953125" style="3" bestFit="1" customWidth="1"/>
    <col min="1447" max="1447" width="6.7265625" style="3" bestFit="1" customWidth="1"/>
    <col min="1448" max="1448" width="12.26953125" style="3" bestFit="1" customWidth="1"/>
    <col min="1449" max="1449" width="6.7265625" style="3" bestFit="1" customWidth="1"/>
    <col min="1450" max="1450" width="11.7265625" style="3" bestFit="1" customWidth="1"/>
    <col min="1451" max="1451" width="6" style="3" bestFit="1" customWidth="1"/>
    <col min="1452" max="1452" width="11.7265625" style="3" bestFit="1" customWidth="1"/>
    <col min="1453" max="1453" width="6" style="3" bestFit="1" customWidth="1"/>
    <col min="1454" max="1454" width="11.7265625" style="3" bestFit="1" customWidth="1"/>
    <col min="1455" max="1455" width="6" style="3" bestFit="1" customWidth="1"/>
    <col min="1456" max="1456" width="11.7265625" style="3" bestFit="1" customWidth="1"/>
    <col min="1457" max="1457" width="6" style="3" bestFit="1" customWidth="1"/>
    <col min="1458" max="1458" width="11.7265625" style="3" bestFit="1" customWidth="1"/>
    <col min="1459" max="1459" width="6" style="3" bestFit="1" customWidth="1"/>
    <col min="1460" max="1460" width="11.7265625" style="3" bestFit="1" customWidth="1"/>
    <col min="1461" max="1461" width="6" style="3" bestFit="1" customWidth="1"/>
    <col min="1462" max="1462" width="11.7265625" style="3" bestFit="1" customWidth="1"/>
    <col min="1463" max="1463" width="6" style="3" bestFit="1" customWidth="1"/>
    <col min="1464" max="1464" width="11.7265625" style="3" bestFit="1" customWidth="1"/>
    <col min="1465" max="1465" width="5.26953125" style="3" bestFit="1" customWidth="1"/>
    <col min="1466" max="1466" width="16.453125" style="3" bestFit="1" customWidth="1"/>
    <col min="1467" max="1467" width="6.453125" style="3" customWidth="1"/>
    <col min="1468" max="1468" width="15" style="3" customWidth="1"/>
    <col min="1469" max="1469" width="8" style="3" customWidth="1"/>
    <col min="1470" max="1470" width="15.453125" style="3" customWidth="1"/>
    <col min="1471" max="1471" width="8.453125" style="3" customWidth="1"/>
    <col min="1472" max="1472" width="17.54296875" style="3" customWidth="1"/>
    <col min="1473" max="1473" width="6" style="3" bestFit="1" customWidth="1"/>
    <col min="1474" max="1474" width="15.81640625" style="3" bestFit="1" customWidth="1"/>
    <col min="1475" max="1475" width="6" style="3" bestFit="1" customWidth="1"/>
    <col min="1476" max="1476" width="16.81640625" style="3" bestFit="1" customWidth="1"/>
    <col min="1477" max="1477" width="6" style="3" bestFit="1" customWidth="1"/>
    <col min="1478" max="1478" width="17.453125" style="3" customWidth="1"/>
    <col min="1479" max="1479" width="7.7265625" style="3" bestFit="1" customWidth="1"/>
    <col min="1480" max="1480" width="17.453125" style="3" customWidth="1"/>
    <col min="1481" max="1481" width="7.7265625" style="3" bestFit="1" customWidth="1"/>
    <col min="1482" max="1482" width="17.453125" style="3" customWidth="1"/>
    <col min="1483" max="1483" width="9" style="3" customWidth="1"/>
    <col min="1484" max="1484" width="22.54296875" style="3" customWidth="1"/>
    <col min="1485" max="1485" width="8.1796875" style="3" customWidth="1"/>
    <col min="1486" max="1486" width="22.54296875" style="3" customWidth="1"/>
    <col min="1487" max="1487" width="8.1796875" style="3" customWidth="1"/>
    <col min="1488" max="1488" width="23.54296875" style="3" customWidth="1"/>
    <col min="1489" max="1489" width="8.1796875" style="3" customWidth="1"/>
    <col min="1490" max="1490" width="22.54296875" style="3" customWidth="1"/>
    <col min="1491" max="1491" width="8.1796875" style="3" bestFit="1" customWidth="1"/>
    <col min="1492" max="1492" width="22.54296875" style="3" customWidth="1"/>
    <col min="1493" max="1493" width="9.54296875" style="3" customWidth="1"/>
    <col min="1494" max="1494" width="22.54296875" style="3" customWidth="1"/>
    <col min="1495" max="1495" width="9.54296875" style="3" customWidth="1"/>
    <col min="1496" max="1496" width="22.54296875" style="3" customWidth="1"/>
    <col min="1497" max="1497" width="12.453125" style="3" customWidth="1"/>
    <col min="1498" max="1498" width="22.54296875" style="3" customWidth="1"/>
    <col min="1499" max="1499" width="8.7265625" style="3" bestFit="1" customWidth="1"/>
    <col min="1500" max="1500" width="21" style="3" customWidth="1"/>
    <col min="1501" max="1501" width="8.7265625" style="3" bestFit="1" customWidth="1"/>
    <col min="1502" max="1502" width="23.54296875" style="3" bestFit="1" customWidth="1"/>
    <col min="1503" max="1503" width="11.81640625" style="3" customWidth="1"/>
    <col min="1504" max="1504" width="23.54296875" style="3" bestFit="1" customWidth="1"/>
    <col min="1505" max="1505" width="11.26953125" style="3" customWidth="1"/>
    <col min="1506" max="1506" width="23.1796875" style="3" customWidth="1"/>
    <col min="1507" max="1507" width="11.453125" style="3" bestFit="1" customWidth="1"/>
    <col min="1508" max="1508" width="23.54296875" style="3" bestFit="1" customWidth="1"/>
    <col min="1509" max="1509" width="10.1796875" style="3" customWidth="1"/>
    <col min="1510" max="1510" width="23.54296875" style="3" bestFit="1" customWidth="1"/>
    <col min="1511" max="1511" width="10.1796875" style="3" customWidth="1"/>
    <col min="1512" max="1512" width="23.54296875" style="3" bestFit="1" customWidth="1"/>
    <col min="1513" max="1513" width="11.453125" style="3" bestFit="1" customWidth="1"/>
    <col min="1514" max="1514" width="23.54296875" style="3" bestFit="1" customWidth="1"/>
    <col min="1515" max="1515" width="11.453125" style="3" bestFit="1" customWidth="1"/>
    <col min="1516" max="1516" width="23.54296875" style="3" bestFit="1" customWidth="1"/>
    <col min="1517" max="1517" width="7.7265625" style="3" bestFit="1" customWidth="1"/>
    <col min="1518" max="1518" width="23.54296875" style="3" bestFit="1" customWidth="1"/>
    <col min="1519" max="1519" width="6.81640625" style="3" bestFit="1" customWidth="1"/>
    <col min="1520" max="1520" width="23.54296875" style="3" bestFit="1" customWidth="1"/>
    <col min="1521" max="1521" width="6.81640625" style="3" bestFit="1" customWidth="1"/>
    <col min="1522" max="1522" width="23.54296875" style="3" bestFit="1" customWidth="1"/>
    <col min="1523" max="1523" width="6.81640625" style="3" bestFit="1" customWidth="1"/>
    <col min="1524" max="1524" width="23.54296875" style="3" bestFit="1" customWidth="1"/>
    <col min="1525" max="1525" width="6.81640625" style="3" bestFit="1" customWidth="1"/>
    <col min="1526" max="1526" width="23.54296875" style="3" bestFit="1" customWidth="1"/>
    <col min="1527" max="1527" width="6.453125" style="3" bestFit="1" customWidth="1"/>
    <col min="1528" max="1528" width="23.54296875" style="3" bestFit="1" customWidth="1"/>
    <col min="1529" max="1529" width="6.453125" style="3" bestFit="1" customWidth="1"/>
    <col min="1530" max="1530" width="23.54296875" style="3" bestFit="1" customWidth="1"/>
    <col min="1531" max="1531" width="6.81640625" style="3" bestFit="1" customWidth="1"/>
    <col min="1532" max="1532" width="23.54296875" style="3" bestFit="1" customWidth="1"/>
    <col min="1533" max="1533" width="6.81640625" style="3" bestFit="1" customWidth="1"/>
    <col min="1534" max="1534" width="23.54296875" style="3" bestFit="1" customWidth="1"/>
    <col min="1535" max="1535" width="6.81640625" style="3" bestFit="1" customWidth="1"/>
    <col min="1536" max="1536" width="23.54296875" style="3" bestFit="1" customWidth="1"/>
    <col min="1537" max="1537" width="6.81640625" style="3" bestFit="1" customWidth="1"/>
    <col min="1538" max="1538" width="23.54296875" style="3" bestFit="1" customWidth="1"/>
    <col min="1539" max="1539" width="6.81640625" style="3" bestFit="1" customWidth="1"/>
    <col min="1540" max="1540" width="23.54296875" style="3" bestFit="1" customWidth="1"/>
    <col min="1541" max="1541" width="11.54296875" style="3" bestFit="1" customWidth="1"/>
    <col min="1542" max="1542" width="23.54296875" style="3" bestFit="1" customWidth="1"/>
    <col min="1543" max="1543" width="6.81640625" style="3" bestFit="1" customWidth="1"/>
    <col min="1544" max="1544" width="23.54296875" style="3" bestFit="1" customWidth="1"/>
    <col min="1545" max="1545" width="6.81640625" style="3" bestFit="1" customWidth="1"/>
    <col min="1546" max="1546" width="23.54296875" style="3" bestFit="1" customWidth="1"/>
    <col min="1547" max="1547" width="6.81640625" style="3" bestFit="1" customWidth="1"/>
    <col min="1548" max="1548" width="23.54296875" style="3" bestFit="1" customWidth="1"/>
    <col min="1549" max="1549" width="6.81640625" style="3" bestFit="1" customWidth="1"/>
    <col min="1550" max="1550" width="23.54296875" style="3" bestFit="1" customWidth="1"/>
    <col min="1551" max="1551" width="6.81640625" style="3" bestFit="1" customWidth="1"/>
    <col min="1552" max="1552" width="23.54296875" style="3" bestFit="1" customWidth="1"/>
    <col min="1553" max="1553" width="6.81640625" style="3" bestFit="1" customWidth="1"/>
    <col min="1554" max="1554" width="23.54296875" style="3" bestFit="1" customWidth="1"/>
    <col min="1555" max="1555" width="6.81640625" style="3" bestFit="1" customWidth="1"/>
    <col min="1556" max="1556" width="23.54296875" style="3" bestFit="1" customWidth="1"/>
    <col min="1557" max="1557" width="6.81640625" style="3" bestFit="1" customWidth="1"/>
    <col min="1558" max="1558" width="23.54296875" style="3" bestFit="1" customWidth="1"/>
    <col min="1559" max="1559" width="6.81640625" style="3" bestFit="1" customWidth="1"/>
    <col min="1560" max="1560" width="23.54296875" style="3" bestFit="1" customWidth="1"/>
    <col min="1561" max="1561" width="6.81640625" style="3" bestFit="1" customWidth="1"/>
    <col min="1562" max="1562" width="23.54296875" style="3" bestFit="1" customWidth="1"/>
    <col min="1563" max="1563" width="6.81640625" style="3" bestFit="1" customWidth="1"/>
    <col min="1564" max="1564" width="23.54296875" style="3" bestFit="1" customWidth="1"/>
    <col min="1565" max="1565" width="6.81640625" style="3" bestFit="1" customWidth="1"/>
    <col min="1566" max="1566" width="23.54296875" style="3" bestFit="1" customWidth="1"/>
    <col min="1567" max="1567" width="6.81640625" style="3" bestFit="1" customWidth="1"/>
    <col min="1568" max="1568" width="23.54296875" style="3" bestFit="1" customWidth="1"/>
    <col min="1569" max="1569" width="6.81640625" style="3" bestFit="1" customWidth="1"/>
    <col min="1570" max="1570" width="23.54296875" style="3" bestFit="1" customWidth="1"/>
    <col min="1571" max="1571" width="6.81640625" style="3" bestFit="1" customWidth="1"/>
    <col min="1572" max="1572" width="23.54296875" style="3" bestFit="1" customWidth="1"/>
    <col min="1573" max="1573" width="6.81640625" style="3" bestFit="1" customWidth="1"/>
    <col min="1574" max="1574" width="23.54296875" style="3" bestFit="1" customWidth="1"/>
    <col min="1575" max="1575" width="6.81640625" style="3" bestFit="1" customWidth="1"/>
    <col min="1576" max="1576" width="23.54296875" style="3" bestFit="1" customWidth="1"/>
    <col min="1577" max="1577" width="6.81640625" style="3" bestFit="1" customWidth="1"/>
    <col min="1578" max="1578" width="23.54296875" style="3" bestFit="1" customWidth="1"/>
    <col min="1579" max="1579" width="6.81640625" style="3" bestFit="1" customWidth="1"/>
    <col min="1580" max="1580" width="23.54296875" style="3" bestFit="1" customWidth="1"/>
    <col min="1581" max="1581" width="6.81640625" style="3" bestFit="1" customWidth="1"/>
    <col min="1582" max="1582" width="23.54296875" style="3" bestFit="1" customWidth="1"/>
    <col min="1583" max="1583" width="6.81640625" style="3" bestFit="1" customWidth="1"/>
    <col min="1584" max="1584" width="23.54296875" style="3" bestFit="1" customWidth="1"/>
    <col min="1585" max="1585" width="6.81640625" style="3" bestFit="1" customWidth="1"/>
    <col min="1586" max="1586" width="23.54296875" style="3" bestFit="1" customWidth="1"/>
    <col min="1587" max="1587" width="6.81640625" style="3" bestFit="1" customWidth="1"/>
    <col min="1588" max="1588" width="23.54296875" style="3" bestFit="1" customWidth="1"/>
    <col min="1589" max="1589" width="6.81640625" style="3" bestFit="1" customWidth="1"/>
    <col min="1590" max="1590" width="23.54296875" style="3" bestFit="1" customWidth="1"/>
    <col min="1591" max="1591" width="6.81640625" style="3" bestFit="1" customWidth="1"/>
    <col min="1592" max="1592" width="23.54296875" style="3" bestFit="1" customWidth="1"/>
    <col min="1593" max="1593" width="6.81640625" style="3" bestFit="1" customWidth="1"/>
    <col min="1594" max="1594" width="23.54296875" style="3" bestFit="1" customWidth="1"/>
    <col min="1595" max="1595" width="6.81640625" style="3" bestFit="1" customWidth="1"/>
    <col min="1596" max="1596" width="23.54296875" style="3" bestFit="1" customWidth="1"/>
    <col min="1597" max="1597" width="6.81640625" style="3" bestFit="1" customWidth="1"/>
    <col min="1598" max="1598" width="23.54296875" style="3" bestFit="1" customWidth="1"/>
    <col min="1599" max="1599" width="6.81640625" style="3" bestFit="1" customWidth="1"/>
    <col min="1600" max="1600" width="23.54296875" style="3" bestFit="1" customWidth="1"/>
    <col min="1601" max="1601" width="6.81640625" style="3" bestFit="1" customWidth="1"/>
    <col min="1602" max="1602" width="23.54296875" style="3" bestFit="1" customWidth="1"/>
    <col min="1603" max="1603" width="6.81640625" style="3" bestFit="1" customWidth="1"/>
    <col min="1604" max="1604" width="23.54296875" style="3" bestFit="1" customWidth="1"/>
    <col min="1605" max="1605" width="6.81640625" style="3" bestFit="1" customWidth="1"/>
    <col min="1606" max="1606" width="23.54296875" style="3" bestFit="1" customWidth="1"/>
    <col min="1607" max="1607" width="6.81640625" style="3" bestFit="1" customWidth="1"/>
    <col min="1608" max="1608" width="23.54296875" style="3" bestFit="1" customWidth="1"/>
    <col min="1609" max="1609" width="6.81640625" style="3" bestFit="1" customWidth="1"/>
    <col min="1610" max="1610" width="23.54296875" style="3" bestFit="1" customWidth="1"/>
    <col min="1611" max="1611" width="6.81640625" style="3" bestFit="1" customWidth="1"/>
    <col min="1612" max="1612" width="23.54296875" style="3" bestFit="1" customWidth="1"/>
    <col min="1613" max="1613" width="6.81640625" style="3" bestFit="1" customWidth="1"/>
    <col min="1614" max="1614" width="23.54296875" style="3" bestFit="1" customWidth="1"/>
    <col min="1615" max="1615" width="6.81640625" style="3" bestFit="1" customWidth="1"/>
    <col min="1616" max="1616" width="23.54296875" style="3" bestFit="1" customWidth="1"/>
    <col min="1617" max="1617" width="6.81640625" style="3" bestFit="1" customWidth="1"/>
    <col min="1618" max="1618" width="23.54296875" style="3" bestFit="1" customWidth="1"/>
    <col min="1619" max="1619" width="6.81640625" style="3" bestFit="1" customWidth="1"/>
    <col min="1620" max="1620" width="23.54296875" style="3" bestFit="1" customWidth="1"/>
    <col min="1621" max="1621" width="6.453125" style="3" bestFit="1" customWidth="1"/>
    <col min="1622" max="1622" width="23.54296875" style="3" bestFit="1" customWidth="1"/>
    <col min="1623" max="1623" width="6.453125" style="3" bestFit="1" customWidth="1"/>
    <col min="1624" max="1624" width="23.54296875" style="3" bestFit="1" customWidth="1"/>
    <col min="1625" max="1625" width="6.81640625" style="3" bestFit="1" customWidth="1"/>
    <col min="1626" max="1626" width="23.54296875" style="3" bestFit="1" customWidth="1"/>
    <col min="1627" max="1627" width="6.81640625" style="3" bestFit="1" customWidth="1"/>
    <col min="1628" max="1628" width="23.54296875" style="3" bestFit="1" customWidth="1"/>
    <col min="1629" max="1629" width="6.81640625" style="3" bestFit="1" customWidth="1"/>
    <col min="1630" max="1630" width="23.54296875" style="3" bestFit="1" customWidth="1"/>
    <col min="1631" max="1631" width="6.81640625" style="3" bestFit="1" customWidth="1"/>
    <col min="1632" max="1632" width="23.54296875" style="3" bestFit="1" customWidth="1"/>
    <col min="1633" max="1633" width="6.81640625" style="3" bestFit="1" customWidth="1"/>
    <col min="1634" max="1634" width="23.54296875" style="3" bestFit="1" customWidth="1"/>
    <col min="1635" max="1635" width="6.81640625" style="3" bestFit="1" customWidth="1"/>
    <col min="1636" max="1636" width="23.54296875" style="3" bestFit="1" customWidth="1"/>
    <col min="1637" max="1637" width="6.81640625" style="3" bestFit="1" customWidth="1"/>
    <col min="1638" max="1638" width="23.54296875" style="3" bestFit="1" customWidth="1"/>
    <col min="1639" max="1639" width="6.81640625" style="3" bestFit="1" customWidth="1"/>
    <col min="1640" max="1640" width="23.54296875" style="3" bestFit="1" customWidth="1"/>
    <col min="1641" max="1641" width="6.81640625" style="3" bestFit="1" customWidth="1"/>
    <col min="1642" max="1642" width="23.54296875" style="3" bestFit="1" customWidth="1"/>
    <col min="1643" max="1643" width="6.81640625" style="3" bestFit="1" customWidth="1"/>
    <col min="1644" max="1644" width="23.54296875" style="3" bestFit="1" customWidth="1"/>
    <col min="1645" max="1645" width="6.81640625" style="3" bestFit="1" customWidth="1"/>
    <col min="1646" max="1646" width="23.54296875" style="3" bestFit="1" customWidth="1"/>
    <col min="1647" max="1647" width="6.81640625" style="3" bestFit="1" customWidth="1"/>
    <col min="1648" max="1648" width="23.54296875" style="3" bestFit="1" customWidth="1"/>
    <col min="1649" max="1649" width="6.81640625" style="3" bestFit="1" customWidth="1"/>
    <col min="1650" max="1650" width="23.54296875" style="3" bestFit="1" customWidth="1"/>
    <col min="1651" max="1651" width="6.81640625" style="3" bestFit="1" customWidth="1"/>
    <col min="1652" max="1652" width="23.54296875" style="3" bestFit="1" customWidth="1"/>
    <col min="1653" max="1653" width="6.81640625" style="3" bestFit="1" customWidth="1"/>
    <col min="1654" max="1692" width="9.1796875" style="3"/>
    <col min="1693" max="1693" width="33.54296875" style="3" customWidth="1"/>
    <col min="1694" max="1694" width="11.7265625" style="3" customWidth="1"/>
    <col min="1695" max="1695" width="6.7265625" style="3" customWidth="1"/>
    <col min="1696" max="1696" width="11.7265625" style="3" customWidth="1"/>
    <col min="1697" max="1697" width="6.7265625" style="3" customWidth="1"/>
    <col min="1698" max="1698" width="11.7265625" style="3" customWidth="1"/>
    <col min="1699" max="1699" width="6.7265625" style="3" customWidth="1"/>
    <col min="1700" max="1700" width="11.7265625" style="3" customWidth="1"/>
    <col min="1701" max="1701" width="6.7265625" style="3" customWidth="1"/>
    <col min="1702" max="1702" width="12.26953125" style="3" bestFit="1" customWidth="1"/>
    <col min="1703" max="1703" width="6.7265625" style="3" bestFit="1" customWidth="1"/>
    <col min="1704" max="1704" width="12.26953125" style="3" bestFit="1" customWidth="1"/>
    <col min="1705" max="1705" width="6.7265625" style="3" bestFit="1" customWidth="1"/>
    <col min="1706" max="1706" width="11.7265625" style="3" bestFit="1" customWidth="1"/>
    <col min="1707" max="1707" width="6" style="3" bestFit="1" customWidth="1"/>
    <col min="1708" max="1708" width="11.7265625" style="3" bestFit="1" customWidth="1"/>
    <col min="1709" max="1709" width="6" style="3" bestFit="1" customWidth="1"/>
    <col min="1710" max="1710" width="11.7265625" style="3" bestFit="1" customWidth="1"/>
    <col min="1711" max="1711" width="6" style="3" bestFit="1" customWidth="1"/>
    <col min="1712" max="1712" width="11.7265625" style="3" bestFit="1" customWidth="1"/>
    <col min="1713" max="1713" width="6" style="3" bestFit="1" customWidth="1"/>
    <col min="1714" max="1714" width="11.7265625" style="3" bestFit="1" customWidth="1"/>
    <col min="1715" max="1715" width="6" style="3" bestFit="1" customWidth="1"/>
    <col min="1716" max="1716" width="11.7265625" style="3" bestFit="1" customWidth="1"/>
    <col min="1717" max="1717" width="6" style="3" bestFit="1" customWidth="1"/>
    <col min="1718" max="1718" width="11.7265625" style="3" bestFit="1" customWidth="1"/>
    <col min="1719" max="1719" width="6" style="3" bestFit="1" customWidth="1"/>
    <col min="1720" max="1720" width="11.7265625" style="3" bestFit="1" customWidth="1"/>
    <col min="1721" max="1721" width="5.26953125" style="3" bestFit="1" customWidth="1"/>
    <col min="1722" max="1722" width="16.453125" style="3" bestFit="1" customWidth="1"/>
    <col min="1723" max="1723" width="6.453125" style="3" customWidth="1"/>
    <col min="1724" max="1724" width="15" style="3" customWidth="1"/>
    <col min="1725" max="1725" width="8" style="3" customWidth="1"/>
    <col min="1726" max="1726" width="15.453125" style="3" customWidth="1"/>
    <col min="1727" max="1727" width="8.453125" style="3" customWidth="1"/>
    <col min="1728" max="1728" width="17.54296875" style="3" customWidth="1"/>
    <col min="1729" max="1729" width="6" style="3" bestFit="1" customWidth="1"/>
    <col min="1730" max="1730" width="15.81640625" style="3" bestFit="1" customWidth="1"/>
    <col min="1731" max="1731" width="6" style="3" bestFit="1" customWidth="1"/>
    <col min="1732" max="1732" width="16.81640625" style="3" bestFit="1" customWidth="1"/>
    <col min="1733" max="1733" width="6" style="3" bestFit="1" customWidth="1"/>
    <col min="1734" max="1734" width="17.453125" style="3" customWidth="1"/>
    <col min="1735" max="1735" width="7.7265625" style="3" bestFit="1" customWidth="1"/>
    <col min="1736" max="1736" width="17.453125" style="3" customWidth="1"/>
    <col min="1737" max="1737" width="7.7265625" style="3" bestFit="1" customWidth="1"/>
    <col min="1738" max="1738" width="17.453125" style="3" customWidth="1"/>
    <col min="1739" max="1739" width="9" style="3" customWidth="1"/>
    <col min="1740" max="1740" width="22.54296875" style="3" customWidth="1"/>
    <col min="1741" max="1741" width="8.1796875" style="3" customWidth="1"/>
    <col min="1742" max="1742" width="22.54296875" style="3" customWidth="1"/>
    <col min="1743" max="1743" width="8.1796875" style="3" customWidth="1"/>
    <col min="1744" max="1744" width="23.54296875" style="3" customWidth="1"/>
    <col min="1745" max="1745" width="8.1796875" style="3" customWidth="1"/>
    <col min="1746" max="1746" width="22.54296875" style="3" customWidth="1"/>
    <col min="1747" max="1747" width="8.1796875" style="3" bestFit="1" customWidth="1"/>
    <col min="1748" max="1748" width="22.54296875" style="3" customWidth="1"/>
    <col min="1749" max="1749" width="9.54296875" style="3" customWidth="1"/>
    <col min="1750" max="1750" width="22.54296875" style="3" customWidth="1"/>
    <col min="1751" max="1751" width="9.54296875" style="3" customWidth="1"/>
    <col min="1752" max="1752" width="22.54296875" style="3" customWidth="1"/>
    <col min="1753" max="1753" width="12.453125" style="3" customWidth="1"/>
    <col min="1754" max="1754" width="22.54296875" style="3" customWidth="1"/>
    <col min="1755" max="1755" width="8.7265625" style="3" bestFit="1" customWidth="1"/>
    <col min="1756" max="1756" width="21" style="3" customWidth="1"/>
    <col min="1757" max="1757" width="8.7265625" style="3" bestFit="1" customWidth="1"/>
    <col min="1758" max="1758" width="23.54296875" style="3" bestFit="1" customWidth="1"/>
    <col min="1759" max="1759" width="11.81640625" style="3" customWidth="1"/>
    <col min="1760" max="1760" width="23.54296875" style="3" bestFit="1" customWidth="1"/>
    <col min="1761" max="1761" width="11.26953125" style="3" customWidth="1"/>
    <col min="1762" max="1762" width="23.1796875" style="3" customWidth="1"/>
    <col min="1763" max="1763" width="11.453125" style="3" bestFit="1" customWidth="1"/>
    <col min="1764" max="1764" width="23.54296875" style="3" bestFit="1" customWidth="1"/>
    <col min="1765" max="1765" width="10.1796875" style="3" customWidth="1"/>
    <col min="1766" max="1766" width="23.54296875" style="3" bestFit="1" customWidth="1"/>
    <col min="1767" max="1767" width="10.1796875" style="3" customWidth="1"/>
    <col min="1768" max="1768" width="23.54296875" style="3" bestFit="1" customWidth="1"/>
    <col min="1769" max="1769" width="11.453125" style="3" bestFit="1" customWidth="1"/>
    <col min="1770" max="1770" width="23.54296875" style="3" bestFit="1" customWidth="1"/>
    <col min="1771" max="1771" width="11.453125" style="3" bestFit="1" customWidth="1"/>
    <col min="1772" max="1772" width="23.54296875" style="3" bestFit="1" customWidth="1"/>
    <col min="1773" max="1773" width="7.7265625" style="3" bestFit="1" customWidth="1"/>
    <col min="1774" max="1774" width="23.54296875" style="3" bestFit="1" customWidth="1"/>
    <col min="1775" max="1775" width="6.81640625" style="3" bestFit="1" customWidth="1"/>
    <col min="1776" max="1776" width="23.54296875" style="3" bestFit="1" customWidth="1"/>
    <col min="1777" max="1777" width="6.81640625" style="3" bestFit="1" customWidth="1"/>
    <col min="1778" max="1778" width="23.54296875" style="3" bestFit="1" customWidth="1"/>
    <col min="1779" max="1779" width="6.81640625" style="3" bestFit="1" customWidth="1"/>
    <col min="1780" max="1780" width="23.54296875" style="3" bestFit="1" customWidth="1"/>
    <col min="1781" max="1781" width="6.81640625" style="3" bestFit="1" customWidth="1"/>
    <col min="1782" max="1782" width="23.54296875" style="3" bestFit="1" customWidth="1"/>
    <col min="1783" max="1783" width="6.453125" style="3" bestFit="1" customWidth="1"/>
    <col min="1784" max="1784" width="23.54296875" style="3" bestFit="1" customWidth="1"/>
    <col min="1785" max="1785" width="6.453125" style="3" bestFit="1" customWidth="1"/>
    <col min="1786" max="1786" width="23.54296875" style="3" bestFit="1" customWidth="1"/>
    <col min="1787" max="1787" width="6.81640625" style="3" bestFit="1" customWidth="1"/>
    <col min="1788" max="1788" width="23.54296875" style="3" bestFit="1" customWidth="1"/>
    <col min="1789" max="1789" width="6.81640625" style="3" bestFit="1" customWidth="1"/>
    <col min="1790" max="1790" width="23.54296875" style="3" bestFit="1" customWidth="1"/>
    <col min="1791" max="1791" width="6.81640625" style="3" bestFit="1" customWidth="1"/>
    <col min="1792" max="1792" width="23.54296875" style="3" bestFit="1" customWidth="1"/>
    <col min="1793" max="1793" width="6.81640625" style="3" bestFit="1" customWidth="1"/>
    <col min="1794" max="1794" width="23.54296875" style="3" bestFit="1" customWidth="1"/>
    <col min="1795" max="1795" width="6.81640625" style="3" bestFit="1" customWidth="1"/>
    <col min="1796" max="1796" width="23.54296875" style="3" bestFit="1" customWidth="1"/>
    <col min="1797" max="1797" width="11.54296875" style="3" bestFit="1" customWidth="1"/>
    <col min="1798" max="1798" width="23.54296875" style="3" bestFit="1" customWidth="1"/>
    <col min="1799" max="1799" width="6.81640625" style="3" bestFit="1" customWidth="1"/>
    <col min="1800" max="1800" width="23.54296875" style="3" bestFit="1" customWidth="1"/>
    <col min="1801" max="1801" width="6.81640625" style="3" bestFit="1" customWidth="1"/>
    <col min="1802" max="1802" width="23.54296875" style="3" bestFit="1" customWidth="1"/>
    <col min="1803" max="1803" width="6.81640625" style="3" bestFit="1" customWidth="1"/>
    <col min="1804" max="1804" width="23.54296875" style="3" bestFit="1" customWidth="1"/>
    <col min="1805" max="1805" width="6.81640625" style="3" bestFit="1" customWidth="1"/>
    <col min="1806" max="1806" width="23.54296875" style="3" bestFit="1" customWidth="1"/>
    <col min="1807" max="1807" width="6.81640625" style="3" bestFit="1" customWidth="1"/>
    <col min="1808" max="1808" width="23.54296875" style="3" bestFit="1" customWidth="1"/>
    <col min="1809" max="1809" width="6.81640625" style="3" bestFit="1" customWidth="1"/>
    <col min="1810" max="1810" width="23.54296875" style="3" bestFit="1" customWidth="1"/>
    <col min="1811" max="1811" width="6.81640625" style="3" bestFit="1" customWidth="1"/>
    <col min="1812" max="1812" width="23.54296875" style="3" bestFit="1" customWidth="1"/>
    <col min="1813" max="1813" width="6.81640625" style="3" bestFit="1" customWidth="1"/>
    <col min="1814" max="1814" width="23.54296875" style="3" bestFit="1" customWidth="1"/>
    <col min="1815" max="1815" width="6.81640625" style="3" bestFit="1" customWidth="1"/>
    <col min="1816" max="1816" width="23.54296875" style="3" bestFit="1" customWidth="1"/>
    <col min="1817" max="1817" width="6.81640625" style="3" bestFit="1" customWidth="1"/>
    <col min="1818" max="1818" width="23.54296875" style="3" bestFit="1" customWidth="1"/>
    <col min="1819" max="1819" width="6.81640625" style="3" bestFit="1" customWidth="1"/>
    <col min="1820" max="1820" width="23.54296875" style="3" bestFit="1" customWidth="1"/>
    <col min="1821" max="1821" width="6.81640625" style="3" bestFit="1" customWidth="1"/>
    <col min="1822" max="1822" width="23.54296875" style="3" bestFit="1" customWidth="1"/>
    <col min="1823" max="1823" width="6.81640625" style="3" bestFit="1" customWidth="1"/>
    <col min="1824" max="1824" width="23.54296875" style="3" bestFit="1" customWidth="1"/>
    <col min="1825" max="1825" width="6.81640625" style="3" bestFit="1" customWidth="1"/>
    <col min="1826" max="1826" width="23.54296875" style="3" bestFit="1" customWidth="1"/>
    <col min="1827" max="1827" width="6.81640625" style="3" bestFit="1" customWidth="1"/>
    <col min="1828" max="1828" width="23.54296875" style="3" bestFit="1" customWidth="1"/>
    <col min="1829" max="1829" width="6.81640625" style="3" bestFit="1" customWidth="1"/>
    <col min="1830" max="1830" width="23.54296875" style="3" bestFit="1" customWidth="1"/>
    <col min="1831" max="1831" width="6.81640625" style="3" bestFit="1" customWidth="1"/>
    <col min="1832" max="1832" width="23.54296875" style="3" bestFit="1" customWidth="1"/>
    <col min="1833" max="1833" width="6.81640625" style="3" bestFit="1" customWidth="1"/>
    <col min="1834" max="1834" width="23.54296875" style="3" bestFit="1" customWidth="1"/>
    <col min="1835" max="1835" width="6.81640625" style="3" bestFit="1" customWidth="1"/>
    <col min="1836" max="1836" width="23.54296875" style="3" bestFit="1" customWidth="1"/>
    <col min="1837" max="1837" width="6.81640625" style="3" bestFit="1" customWidth="1"/>
    <col min="1838" max="1838" width="23.54296875" style="3" bestFit="1" customWidth="1"/>
    <col min="1839" max="1839" width="6.81640625" style="3" bestFit="1" customWidth="1"/>
    <col min="1840" max="1840" width="23.54296875" style="3" bestFit="1" customWidth="1"/>
    <col min="1841" max="1841" width="6.81640625" style="3" bestFit="1" customWidth="1"/>
    <col min="1842" max="1842" width="23.54296875" style="3" bestFit="1" customWidth="1"/>
    <col min="1843" max="1843" width="6.81640625" style="3" bestFit="1" customWidth="1"/>
    <col min="1844" max="1844" width="23.54296875" style="3" bestFit="1" customWidth="1"/>
    <col min="1845" max="1845" width="6.81640625" style="3" bestFit="1" customWidth="1"/>
    <col min="1846" max="1846" width="23.54296875" style="3" bestFit="1" customWidth="1"/>
    <col min="1847" max="1847" width="6.81640625" style="3" bestFit="1" customWidth="1"/>
    <col min="1848" max="1848" width="23.54296875" style="3" bestFit="1" customWidth="1"/>
    <col min="1849" max="1849" width="6.81640625" style="3" bestFit="1" customWidth="1"/>
    <col min="1850" max="1850" width="23.54296875" style="3" bestFit="1" customWidth="1"/>
    <col min="1851" max="1851" width="6.81640625" style="3" bestFit="1" customWidth="1"/>
    <col min="1852" max="1852" width="23.54296875" style="3" bestFit="1" customWidth="1"/>
    <col min="1853" max="1853" width="6.81640625" style="3" bestFit="1" customWidth="1"/>
    <col min="1854" max="1854" width="23.54296875" style="3" bestFit="1" customWidth="1"/>
    <col min="1855" max="1855" width="6.81640625" style="3" bestFit="1" customWidth="1"/>
    <col min="1856" max="1856" width="23.54296875" style="3" bestFit="1" customWidth="1"/>
    <col min="1857" max="1857" width="6.81640625" style="3" bestFit="1" customWidth="1"/>
    <col min="1858" max="1858" width="23.54296875" style="3" bestFit="1" customWidth="1"/>
    <col min="1859" max="1859" width="6.81640625" style="3" bestFit="1" customWidth="1"/>
    <col min="1860" max="1860" width="23.54296875" style="3" bestFit="1" customWidth="1"/>
    <col min="1861" max="1861" width="6.81640625" style="3" bestFit="1" customWidth="1"/>
    <col min="1862" max="1862" width="23.54296875" style="3" bestFit="1" customWidth="1"/>
    <col min="1863" max="1863" width="6.81640625" style="3" bestFit="1" customWidth="1"/>
    <col min="1864" max="1864" width="23.54296875" style="3" bestFit="1" customWidth="1"/>
    <col min="1865" max="1865" width="6.81640625" style="3" bestFit="1" customWidth="1"/>
    <col min="1866" max="1866" width="23.54296875" style="3" bestFit="1" customWidth="1"/>
    <col min="1867" max="1867" width="6.81640625" style="3" bestFit="1" customWidth="1"/>
    <col min="1868" max="1868" width="23.54296875" style="3" bestFit="1" customWidth="1"/>
    <col min="1869" max="1869" width="6.81640625" style="3" bestFit="1" customWidth="1"/>
    <col min="1870" max="1870" width="23.54296875" style="3" bestFit="1" customWidth="1"/>
    <col min="1871" max="1871" width="6.81640625" style="3" bestFit="1" customWidth="1"/>
    <col min="1872" max="1872" width="23.54296875" style="3" bestFit="1" customWidth="1"/>
    <col min="1873" max="1873" width="6.81640625" style="3" bestFit="1" customWidth="1"/>
    <col min="1874" max="1874" width="23.54296875" style="3" bestFit="1" customWidth="1"/>
    <col min="1875" max="1875" width="6.81640625" style="3" bestFit="1" customWidth="1"/>
    <col min="1876" max="1876" width="23.54296875" style="3" bestFit="1" customWidth="1"/>
    <col min="1877" max="1877" width="6.453125" style="3" bestFit="1" customWidth="1"/>
    <col min="1878" max="1878" width="23.54296875" style="3" bestFit="1" customWidth="1"/>
    <col min="1879" max="1879" width="6.453125" style="3" bestFit="1" customWidth="1"/>
    <col min="1880" max="1880" width="23.54296875" style="3" bestFit="1" customWidth="1"/>
    <col min="1881" max="1881" width="6.81640625" style="3" bestFit="1" customWidth="1"/>
    <col min="1882" max="1882" width="23.54296875" style="3" bestFit="1" customWidth="1"/>
    <col min="1883" max="1883" width="6.81640625" style="3" bestFit="1" customWidth="1"/>
    <col min="1884" max="1884" width="23.54296875" style="3" bestFit="1" customWidth="1"/>
    <col min="1885" max="1885" width="6.81640625" style="3" bestFit="1" customWidth="1"/>
    <col min="1886" max="1886" width="23.54296875" style="3" bestFit="1" customWidth="1"/>
    <col min="1887" max="1887" width="6.81640625" style="3" bestFit="1" customWidth="1"/>
    <col min="1888" max="1888" width="23.54296875" style="3" bestFit="1" customWidth="1"/>
    <col min="1889" max="1889" width="6.81640625" style="3" bestFit="1" customWidth="1"/>
    <col min="1890" max="1890" width="23.54296875" style="3" bestFit="1" customWidth="1"/>
    <col min="1891" max="1891" width="6.81640625" style="3" bestFit="1" customWidth="1"/>
    <col min="1892" max="1892" width="23.54296875" style="3" bestFit="1" customWidth="1"/>
    <col min="1893" max="1893" width="6.81640625" style="3" bestFit="1" customWidth="1"/>
    <col min="1894" max="1894" width="23.54296875" style="3" bestFit="1" customWidth="1"/>
    <col min="1895" max="1895" width="6.81640625" style="3" bestFit="1" customWidth="1"/>
    <col min="1896" max="1896" width="23.54296875" style="3" bestFit="1" customWidth="1"/>
    <col min="1897" max="1897" width="6.81640625" style="3" bestFit="1" customWidth="1"/>
    <col min="1898" max="1898" width="23.54296875" style="3" bestFit="1" customWidth="1"/>
    <col min="1899" max="1899" width="6.81640625" style="3" bestFit="1" customWidth="1"/>
    <col min="1900" max="1900" width="23.54296875" style="3" bestFit="1" customWidth="1"/>
    <col min="1901" max="1901" width="6.81640625" style="3" bestFit="1" customWidth="1"/>
    <col min="1902" max="1902" width="23.54296875" style="3" bestFit="1" customWidth="1"/>
    <col min="1903" max="1903" width="6.81640625" style="3" bestFit="1" customWidth="1"/>
    <col min="1904" max="1904" width="23.54296875" style="3" bestFit="1" customWidth="1"/>
    <col min="1905" max="1905" width="6.81640625" style="3" bestFit="1" customWidth="1"/>
    <col min="1906" max="1906" width="23.54296875" style="3" bestFit="1" customWidth="1"/>
    <col min="1907" max="1907" width="6.81640625" style="3" bestFit="1" customWidth="1"/>
    <col min="1908" max="1908" width="23.54296875" style="3" bestFit="1" customWidth="1"/>
    <col min="1909" max="1909" width="6.81640625" style="3" bestFit="1" customWidth="1"/>
    <col min="1910" max="1948" width="9.1796875" style="3"/>
    <col min="1949" max="1949" width="33.54296875" style="3" customWidth="1"/>
    <col min="1950" max="1950" width="11.7265625" style="3" customWidth="1"/>
    <col min="1951" max="1951" width="6.7265625" style="3" customWidth="1"/>
    <col min="1952" max="1952" width="11.7265625" style="3" customWidth="1"/>
    <col min="1953" max="1953" width="6.7265625" style="3" customWidth="1"/>
    <col min="1954" max="1954" width="11.7265625" style="3" customWidth="1"/>
    <col min="1955" max="1955" width="6.7265625" style="3" customWidth="1"/>
    <col min="1956" max="1956" width="11.7265625" style="3" customWidth="1"/>
    <col min="1957" max="1957" width="6.7265625" style="3" customWidth="1"/>
    <col min="1958" max="1958" width="12.26953125" style="3" bestFit="1" customWidth="1"/>
    <col min="1959" max="1959" width="6.7265625" style="3" bestFit="1" customWidth="1"/>
    <col min="1960" max="1960" width="12.26953125" style="3" bestFit="1" customWidth="1"/>
    <col min="1961" max="1961" width="6.7265625" style="3" bestFit="1" customWidth="1"/>
    <col min="1962" max="1962" width="11.7265625" style="3" bestFit="1" customWidth="1"/>
    <col min="1963" max="1963" width="6" style="3" bestFit="1" customWidth="1"/>
    <col min="1964" max="1964" width="11.7265625" style="3" bestFit="1" customWidth="1"/>
    <col min="1965" max="1965" width="6" style="3" bestFit="1" customWidth="1"/>
    <col min="1966" max="1966" width="11.7265625" style="3" bestFit="1" customWidth="1"/>
    <col min="1967" max="1967" width="6" style="3" bestFit="1" customWidth="1"/>
    <col min="1968" max="1968" width="11.7265625" style="3" bestFit="1" customWidth="1"/>
    <col min="1969" max="1969" width="6" style="3" bestFit="1" customWidth="1"/>
    <col min="1970" max="1970" width="11.7265625" style="3" bestFit="1" customWidth="1"/>
    <col min="1971" max="1971" width="6" style="3" bestFit="1" customWidth="1"/>
    <col min="1972" max="1972" width="11.7265625" style="3" bestFit="1" customWidth="1"/>
    <col min="1973" max="1973" width="6" style="3" bestFit="1" customWidth="1"/>
    <col min="1974" max="1974" width="11.7265625" style="3" bestFit="1" customWidth="1"/>
    <col min="1975" max="1975" width="6" style="3" bestFit="1" customWidth="1"/>
    <col min="1976" max="1976" width="11.7265625" style="3" bestFit="1" customWidth="1"/>
    <col min="1977" max="1977" width="5.26953125" style="3" bestFit="1" customWidth="1"/>
    <col min="1978" max="1978" width="16.453125" style="3" bestFit="1" customWidth="1"/>
    <col min="1979" max="1979" width="6.453125" style="3" customWidth="1"/>
    <col min="1980" max="1980" width="15" style="3" customWidth="1"/>
    <col min="1981" max="1981" width="8" style="3" customWidth="1"/>
    <col min="1982" max="1982" width="15.453125" style="3" customWidth="1"/>
    <col min="1983" max="1983" width="8.453125" style="3" customWidth="1"/>
    <col min="1984" max="1984" width="17.54296875" style="3" customWidth="1"/>
    <col min="1985" max="1985" width="6" style="3" bestFit="1" customWidth="1"/>
    <col min="1986" max="1986" width="15.81640625" style="3" bestFit="1" customWidth="1"/>
    <col min="1987" max="1987" width="6" style="3" bestFit="1" customWidth="1"/>
    <col min="1988" max="1988" width="16.81640625" style="3" bestFit="1" customWidth="1"/>
    <col min="1989" max="1989" width="6" style="3" bestFit="1" customWidth="1"/>
    <col min="1990" max="1990" width="17.453125" style="3" customWidth="1"/>
    <col min="1991" max="1991" width="7.7265625" style="3" bestFit="1" customWidth="1"/>
    <col min="1992" max="1992" width="17.453125" style="3" customWidth="1"/>
    <col min="1993" max="1993" width="7.7265625" style="3" bestFit="1" customWidth="1"/>
    <col min="1994" max="1994" width="17.453125" style="3" customWidth="1"/>
    <col min="1995" max="1995" width="9" style="3" customWidth="1"/>
    <col min="1996" max="1996" width="22.54296875" style="3" customWidth="1"/>
    <col min="1997" max="1997" width="8.1796875" style="3" customWidth="1"/>
    <col min="1998" max="1998" width="22.54296875" style="3" customWidth="1"/>
    <col min="1999" max="1999" width="8.1796875" style="3" customWidth="1"/>
    <col min="2000" max="2000" width="23.54296875" style="3" customWidth="1"/>
    <col min="2001" max="2001" width="8.1796875" style="3" customWidth="1"/>
    <col min="2002" max="2002" width="22.54296875" style="3" customWidth="1"/>
    <col min="2003" max="2003" width="8.1796875" style="3" bestFit="1" customWidth="1"/>
    <col min="2004" max="2004" width="22.54296875" style="3" customWidth="1"/>
    <col min="2005" max="2005" width="9.54296875" style="3" customWidth="1"/>
    <col min="2006" max="2006" width="22.54296875" style="3" customWidth="1"/>
    <col min="2007" max="2007" width="9.54296875" style="3" customWidth="1"/>
    <col min="2008" max="2008" width="22.54296875" style="3" customWidth="1"/>
    <col min="2009" max="2009" width="12.453125" style="3" customWidth="1"/>
    <col min="2010" max="2010" width="22.54296875" style="3" customWidth="1"/>
    <col min="2011" max="2011" width="8.7265625" style="3" bestFit="1" customWidth="1"/>
    <col min="2012" max="2012" width="21" style="3" customWidth="1"/>
    <col min="2013" max="2013" width="8.7265625" style="3" bestFit="1" customWidth="1"/>
    <col min="2014" max="2014" width="23.54296875" style="3" bestFit="1" customWidth="1"/>
    <col min="2015" max="2015" width="11.81640625" style="3" customWidth="1"/>
    <col min="2016" max="2016" width="23.54296875" style="3" bestFit="1" customWidth="1"/>
    <col min="2017" max="2017" width="11.26953125" style="3" customWidth="1"/>
    <col min="2018" max="2018" width="23.1796875" style="3" customWidth="1"/>
    <col min="2019" max="2019" width="11.453125" style="3" bestFit="1" customWidth="1"/>
    <col min="2020" max="2020" width="23.54296875" style="3" bestFit="1" customWidth="1"/>
    <col min="2021" max="2021" width="10.1796875" style="3" customWidth="1"/>
    <col min="2022" max="2022" width="23.54296875" style="3" bestFit="1" customWidth="1"/>
    <col min="2023" max="2023" width="10.1796875" style="3" customWidth="1"/>
    <col min="2024" max="2024" width="23.54296875" style="3" bestFit="1" customWidth="1"/>
    <col min="2025" max="2025" width="11.453125" style="3" bestFit="1" customWidth="1"/>
    <col min="2026" max="2026" width="23.54296875" style="3" bestFit="1" customWidth="1"/>
    <col min="2027" max="2027" width="11.453125" style="3" bestFit="1" customWidth="1"/>
    <col min="2028" max="2028" width="23.54296875" style="3" bestFit="1" customWidth="1"/>
    <col min="2029" max="2029" width="7.7265625" style="3" bestFit="1" customWidth="1"/>
    <col min="2030" max="2030" width="23.54296875" style="3" bestFit="1" customWidth="1"/>
    <col min="2031" max="2031" width="6.81640625" style="3" bestFit="1" customWidth="1"/>
    <col min="2032" max="2032" width="23.54296875" style="3" bestFit="1" customWidth="1"/>
    <col min="2033" max="2033" width="6.81640625" style="3" bestFit="1" customWidth="1"/>
    <col min="2034" max="2034" width="23.54296875" style="3" bestFit="1" customWidth="1"/>
    <col min="2035" max="2035" width="6.81640625" style="3" bestFit="1" customWidth="1"/>
    <col min="2036" max="2036" width="23.54296875" style="3" bestFit="1" customWidth="1"/>
    <col min="2037" max="2037" width="6.81640625" style="3" bestFit="1" customWidth="1"/>
    <col min="2038" max="2038" width="23.54296875" style="3" bestFit="1" customWidth="1"/>
    <col min="2039" max="2039" width="6.453125" style="3" bestFit="1" customWidth="1"/>
    <col min="2040" max="2040" width="23.54296875" style="3" bestFit="1" customWidth="1"/>
    <col min="2041" max="2041" width="6.453125" style="3" bestFit="1" customWidth="1"/>
    <col min="2042" max="2042" width="23.54296875" style="3" bestFit="1" customWidth="1"/>
    <col min="2043" max="2043" width="6.81640625" style="3" bestFit="1" customWidth="1"/>
    <col min="2044" max="2044" width="23.54296875" style="3" bestFit="1" customWidth="1"/>
    <col min="2045" max="2045" width="6.81640625" style="3" bestFit="1" customWidth="1"/>
    <col min="2046" max="2046" width="23.54296875" style="3" bestFit="1" customWidth="1"/>
    <col min="2047" max="2047" width="6.81640625" style="3" bestFit="1" customWidth="1"/>
    <col min="2048" max="2048" width="23.54296875" style="3" bestFit="1" customWidth="1"/>
    <col min="2049" max="2049" width="6.81640625" style="3" bestFit="1" customWidth="1"/>
    <col min="2050" max="2050" width="23.54296875" style="3" bestFit="1" customWidth="1"/>
    <col min="2051" max="2051" width="6.81640625" style="3" bestFit="1" customWidth="1"/>
    <col min="2052" max="2052" width="23.54296875" style="3" bestFit="1" customWidth="1"/>
    <col min="2053" max="2053" width="11.54296875" style="3" bestFit="1" customWidth="1"/>
    <col min="2054" max="2054" width="23.54296875" style="3" bestFit="1" customWidth="1"/>
    <col min="2055" max="2055" width="6.81640625" style="3" bestFit="1" customWidth="1"/>
    <col min="2056" max="2056" width="23.54296875" style="3" bestFit="1" customWidth="1"/>
    <col min="2057" max="2057" width="6.81640625" style="3" bestFit="1" customWidth="1"/>
    <col min="2058" max="2058" width="23.54296875" style="3" bestFit="1" customWidth="1"/>
    <col min="2059" max="2059" width="6.81640625" style="3" bestFit="1" customWidth="1"/>
    <col min="2060" max="2060" width="23.54296875" style="3" bestFit="1" customWidth="1"/>
    <col min="2061" max="2061" width="6.81640625" style="3" bestFit="1" customWidth="1"/>
    <col min="2062" max="2062" width="23.54296875" style="3" bestFit="1" customWidth="1"/>
    <col min="2063" max="2063" width="6.81640625" style="3" bestFit="1" customWidth="1"/>
    <col min="2064" max="2064" width="23.54296875" style="3" bestFit="1" customWidth="1"/>
    <col min="2065" max="2065" width="6.81640625" style="3" bestFit="1" customWidth="1"/>
    <col min="2066" max="2066" width="23.54296875" style="3" bestFit="1" customWidth="1"/>
    <col min="2067" max="2067" width="6.81640625" style="3" bestFit="1" customWidth="1"/>
    <col min="2068" max="2068" width="23.54296875" style="3" bestFit="1" customWidth="1"/>
    <col min="2069" max="2069" width="6.81640625" style="3" bestFit="1" customWidth="1"/>
    <col min="2070" max="2070" width="23.54296875" style="3" bestFit="1" customWidth="1"/>
    <col min="2071" max="2071" width="6.81640625" style="3" bestFit="1" customWidth="1"/>
    <col min="2072" max="2072" width="23.54296875" style="3" bestFit="1" customWidth="1"/>
    <col min="2073" max="2073" width="6.81640625" style="3" bestFit="1" customWidth="1"/>
    <col min="2074" max="2074" width="23.54296875" style="3" bestFit="1" customWidth="1"/>
    <col min="2075" max="2075" width="6.81640625" style="3" bestFit="1" customWidth="1"/>
    <col min="2076" max="2076" width="23.54296875" style="3" bestFit="1" customWidth="1"/>
    <col min="2077" max="2077" width="6.81640625" style="3" bestFit="1" customWidth="1"/>
    <col min="2078" max="2078" width="23.54296875" style="3" bestFit="1" customWidth="1"/>
    <col min="2079" max="2079" width="6.81640625" style="3" bestFit="1" customWidth="1"/>
    <col min="2080" max="2080" width="23.54296875" style="3" bestFit="1" customWidth="1"/>
    <col min="2081" max="2081" width="6.81640625" style="3" bestFit="1" customWidth="1"/>
    <col min="2082" max="2082" width="23.54296875" style="3" bestFit="1" customWidth="1"/>
    <col min="2083" max="2083" width="6.81640625" style="3" bestFit="1" customWidth="1"/>
    <col min="2084" max="2084" width="23.54296875" style="3" bestFit="1" customWidth="1"/>
    <col min="2085" max="2085" width="6.81640625" style="3" bestFit="1" customWidth="1"/>
    <col min="2086" max="2086" width="23.54296875" style="3" bestFit="1" customWidth="1"/>
    <col min="2087" max="2087" width="6.81640625" style="3" bestFit="1" customWidth="1"/>
    <col min="2088" max="2088" width="23.54296875" style="3" bestFit="1" customWidth="1"/>
    <col min="2089" max="2089" width="6.81640625" style="3" bestFit="1" customWidth="1"/>
    <col min="2090" max="2090" width="23.54296875" style="3" bestFit="1" customWidth="1"/>
    <col min="2091" max="2091" width="6.81640625" style="3" bestFit="1" customWidth="1"/>
    <col min="2092" max="2092" width="23.54296875" style="3" bestFit="1" customWidth="1"/>
    <col min="2093" max="2093" width="6.81640625" style="3" bestFit="1" customWidth="1"/>
    <col min="2094" max="2094" width="23.54296875" style="3" bestFit="1" customWidth="1"/>
    <col min="2095" max="2095" width="6.81640625" style="3" bestFit="1" customWidth="1"/>
    <col min="2096" max="2096" width="23.54296875" style="3" bestFit="1" customWidth="1"/>
    <col min="2097" max="2097" width="6.81640625" style="3" bestFit="1" customWidth="1"/>
    <col min="2098" max="2098" width="23.54296875" style="3" bestFit="1" customWidth="1"/>
    <col min="2099" max="2099" width="6.81640625" style="3" bestFit="1" customWidth="1"/>
    <col min="2100" max="2100" width="23.54296875" style="3" bestFit="1" customWidth="1"/>
    <col min="2101" max="2101" width="6.81640625" style="3" bestFit="1" customWidth="1"/>
    <col min="2102" max="2102" width="23.54296875" style="3" bestFit="1" customWidth="1"/>
    <col min="2103" max="2103" width="6.81640625" style="3" bestFit="1" customWidth="1"/>
    <col min="2104" max="2104" width="23.54296875" style="3" bestFit="1" customWidth="1"/>
    <col min="2105" max="2105" width="6.81640625" style="3" bestFit="1" customWidth="1"/>
    <col min="2106" max="2106" width="23.54296875" style="3" bestFit="1" customWidth="1"/>
    <col min="2107" max="2107" width="6.81640625" style="3" bestFit="1" customWidth="1"/>
    <col min="2108" max="2108" width="23.54296875" style="3" bestFit="1" customWidth="1"/>
    <col min="2109" max="2109" width="6.81640625" style="3" bestFit="1" customWidth="1"/>
    <col min="2110" max="2110" width="23.54296875" style="3" bestFit="1" customWidth="1"/>
    <col min="2111" max="2111" width="6.81640625" style="3" bestFit="1" customWidth="1"/>
    <col min="2112" max="2112" width="23.54296875" style="3" bestFit="1" customWidth="1"/>
    <col min="2113" max="2113" width="6.81640625" style="3" bestFit="1" customWidth="1"/>
    <col min="2114" max="2114" width="23.54296875" style="3" bestFit="1" customWidth="1"/>
    <col min="2115" max="2115" width="6.81640625" style="3" bestFit="1" customWidth="1"/>
    <col min="2116" max="2116" width="23.54296875" style="3" bestFit="1" customWidth="1"/>
    <col min="2117" max="2117" width="6.81640625" style="3" bestFit="1" customWidth="1"/>
    <col min="2118" max="2118" width="23.54296875" style="3" bestFit="1" customWidth="1"/>
    <col min="2119" max="2119" width="6.81640625" style="3" bestFit="1" customWidth="1"/>
    <col min="2120" max="2120" width="23.54296875" style="3" bestFit="1" customWidth="1"/>
    <col min="2121" max="2121" width="6.81640625" style="3" bestFit="1" customWidth="1"/>
    <col min="2122" max="2122" width="23.54296875" style="3" bestFit="1" customWidth="1"/>
    <col min="2123" max="2123" width="6.81640625" style="3" bestFit="1" customWidth="1"/>
    <col min="2124" max="2124" width="23.54296875" style="3" bestFit="1" customWidth="1"/>
    <col min="2125" max="2125" width="6.81640625" style="3" bestFit="1" customWidth="1"/>
    <col min="2126" max="2126" width="23.54296875" style="3" bestFit="1" customWidth="1"/>
    <col min="2127" max="2127" width="6.81640625" style="3" bestFit="1" customWidth="1"/>
    <col min="2128" max="2128" width="23.54296875" style="3" bestFit="1" customWidth="1"/>
    <col min="2129" max="2129" width="6.81640625" style="3" bestFit="1" customWidth="1"/>
    <col min="2130" max="2130" width="23.54296875" style="3" bestFit="1" customWidth="1"/>
    <col min="2131" max="2131" width="6.81640625" style="3" bestFit="1" customWidth="1"/>
    <col min="2132" max="2132" width="23.54296875" style="3" bestFit="1" customWidth="1"/>
    <col min="2133" max="2133" width="6.453125" style="3" bestFit="1" customWidth="1"/>
    <col min="2134" max="2134" width="23.54296875" style="3" bestFit="1" customWidth="1"/>
    <col min="2135" max="2135" width="6.453125" style="3" bestFit="1" customWidth="1"/>
    <col min="2136" max="2136" width="23.54296875" style="3" bestFit="1" customWidth="1"/>
    <col min="2137" max="2137" width="6.81640625" style="3" bestFit="1" customWidth="1"/>
    <col min="2138" max="2138" width="23.54296875" style="3" bestFit="1" customWidth="1"/>
    <col min="2139" max="2139" width="6.81640625" style="3" bestFit="1" customWidth="1"/>
    <col min="2140" max="2140" width="23.54296875" style="3" bestFit="1" customWidth="1"/>
    <col min="2141" max="2141" width="6.81640625" style="3" bestFit="1" customWidth="1"/>
    <col min="2142" max="2142" width="23.54296875" style="3" bestFit="1" customWidth="1"/>
    <col min="2143" max="2143" width="6.81640625" style="3" bestFit="1" customWidth="1"/>
    <col min="2144" max="2144" width="23.54296875" style="3" bestFit="1" customWidth="1"/>
    <col min="2145" max="2145" width="6.81640625" style="3" bestFit="1" customWidth="1"/>
    <col min="2146" max="2146" width="23.54296875" style="3" bestFit="1" customWidth="1"/>
    <col min="2147" max="2147" width="6.81640625" style="3" bestFit="1" customWidth="1"/>
    <col min="2148" max="2148" width="23.54296875" style="3" bestFit="1" customWidth="1"/>
    <col min="2149" max="2149" width="6.81640625" style="3" bestFit="1" customWidth="1"/>
    <col min="2150" max="2150" width="23.54296875" style="3" bestFit="1" customWidth="1"/>
    <col min="2151" max="2151" width="6.81640625" style="3" bestFit="1" customWidth="1"/>
    <col min="2152" max="2152" width="23.54296875" style="3" bestFit="1" customWidth="1"/>
    <col min="2153" max="2153" width="6.81640625" style="3" bestFit="1" customWidth="1"/>
    <col min="2154" max="2154" width="23.54296875" style="3" bestFit="1" customWidth="1"/>
    <col min="2155" max="2155" width="6.81640625" style="3" bestFit="1" customWidth="1"/>
    <col min="2156" max="2156" width="23.54296875" style="3" bestFit="1" customWidth="1"/>
    <col min="2157" max="2157" width="6.81640625" style="3" bestFit="1" customWidth="1"/>
    <col min="2158" max="2158" width="23.54296875" style="3" bestFit="1" customWidth="1"/>
    <col min="2159" max="2159" width="6.81640625" style="3" bestFit="1" customWidth="1"/>
    <col min="2160" max="2160" width="23.54296875" style="3" bestFit="1" customWidth="1"/>
    <col min="2161" max="2161" width="6.81640625" style="3" bestFit="1" customWidth="1"/>
    <col min="2162" max="2162" width="23.54296875" style="3" bestFit="1" customWidth="1"/>
    <col min="2163" max="2163" width="6.81640625" style="3" bestFit="1" customWidth="1"/>
    <col min="2164" max="2164" width="23.54296875" style="3" bestFit="1" customWidth="1"/>
    <col min="2165" max="2165" width="6.81640625" style="3" bestFit="1" customWidth="1"/>
    <col min="2166" max="2204" width="9.1796875" style="3"/>
    <col min="2205" max="2205" width="33.54296875" style="3" customWidth="1"/>
    <col min="2206" max="2206" width="11.7265625" style="3" customWidth="1"/>
    <col min="2207" max="2207" width="6.7265625" style="3" customWidth="1"/>
    <col min="2208" max="2208" width="11.7265625" style="3" customWidth="1"/>
    <col min="2209" max="2209" width="6.7265625" style="3" customWidth="1"/>
    <col min="2210" max="2210" width="11.7265625" style="3" customWidth="1"/>
    <col min="2211" max="2211" width="6.7265625" style="3" customWidth="1"/>
    <col min="2212" max="2212" width="11.7265625" style="3" customWidth="1"/>
    <col min="2213" max="2213" width="6.7265625" style="3" customWidth="1"/>
    <col min="2214" max="2214" width="12.26953125" style="3" bestFit="1" customWidth="1"/>
    <col min="2215" max="2215" width="6.7265625" style="3" bestFit="1" customWidth="1"/>
    <col min="2216" max="2216" width="12.26953125" style="3" bestFit="1" customWidth="1"/>
    <col min="2217" max="2217" width="6.7265625" style="3" bestFit="1" customWidth="1"/>
    <col min="2218" max="2218" width="11.7265625" style="3" bestFit="1" customWidth="1"/>
    <col min="2219" max="2219" width="6" style="3" bestFit="1" customWidth="1"/>
    <col min="2220" max="2220" width="11.7265625" style="3" bestFit="1" customWidth="1"/>
    <col min="2221" max="2221" width="6" style="3" bestFit="1" customWidth="1"/>
    <col min="2222" max="2222" width="11.7265625" style="3" bestFit="1" customWidth="1"/>
    <col min="2223" max="2223" width="6" style="3" bestFit="1" customWidth="1"/>
    <col min="2224" max="2224" width="11.7265625" style="3" bestFit="1" customWidth="1"/>
    <col min="2225" max="2225" width="6" style="3" bestFit="1" customWidth="1"/>
    <col min="2226" max="2226" width="11.7265625" style="3" bestFit="1" customWidth="1"/>
    <col min="2227" max="2227" width="6" style="3" bestFit="1" customWidth="1"/>
    <col min="2228" max="2228" width="11.7265625" style="3" bestFit="1" customWidth="1"/>
    <col min="2229" max="2229" width="6" style="3" bestFit="1" customWidth="1"/>
    <col min="2230" max="2230" width="11.7265625" style="3" bestFit="1" customWidth="1"/>
    <col min="2231" max="2231" width="6" style="3" bestFit="1" customWidth="1"/>
    <col min="2232" max="2232" width="11.7265625" style="3" bestFit="1" customWidth="1"/>
    <col min="2233" max="2233" width="5.26953125" style="3" bestFit="1" customWidth="1"/>
    <col min="2234" max="2234" width="16.453125" style="3" bestFit="1" customWidth="1"/>
    <col min="2235" max="2235" width="6.453125" style="3" customWidth="1"/>
    <col min="2236" max="2236" width="15" style="3" customWidth="1"/>
    <col min="2237" max="2237" width="8" style="3" customWidth="1"/>
    <col min="2238" max="2238" width="15.453125" style="3" customWidth="1"/>
    <col min="2239" max="2239" width="8.453125" style="3" customWidth="1"/>
    <col min="2240" max="2240" width="17.54296875" style="3" customWidth="1"/>
    <col min="2241" max="2241" width="6" style="3" bestFit="1" customWidth="1"/>
    <col min="2242" max="2242" width="15.81640625" style="3" bestFit="1" customWidth="1"/>
    <col min="2243" max="2243" width="6" style="3" bestFit="1" customWidth="1"/>
    <col min="2244" max="2244" width="16.81640625" style="3" bestFit="1" customWidth="1"/>
    <col min="2245" max="2245" width="6" style="3" bestFit="1" customWidth="1"/>
    <col min="2246" max="2246" width="17.453125" style="3" customWidth="1"/>
    <col min="2247" max="2247" width="7.7265625" style="3" bestFit="1" customWidth="1"/>
    <col min="2248" max="2248" width="17.453125" style="3" customWidth="1"/>
    <col min="2249" max="2249" width="7.7265625" style="3" bestFit="1" customWidth="1"/>
    <col min="2250" max="2250" width="17.453125" style="3" customWidth="1"/>
    <col min="2251" max="2251" width="9" style="3" customWidth="1"/>
    <col min="2252" max="2252" width="22.54296875" style="3" customWidth="1"/>
    <col min="2253" max="2253" width="8.1796875" style="3" customWidth="1"/>
    <col min="2254" max="2254" width="22.54296875" style="3" customWidth="1"/>
    <col min="2255" max="2255" width="8.1796875" style="3" customWidth="1"/>
    <col min="2256" max="2256" width="23.54296875" style="3" customWidth="1"/>
    <col min="2257" max="2257" width="8.1796875" style="3" customWidth="1"/>
    <col min="2258" max="2258" width="22.54296875" style="3" customWidth="1"/>
    <col min="2259" max="2259" width="8.1796875" style="3" bestFit="1" customWidth="1"/>
    <col min="2260" max="2260" width="22.54296875" style="3" customWidth="1"/>
    <col min="2261" max="2261" width="9.54296875" style="3" customWidth="1"/>
    <col min="2262" max="2262" width="22.54296875" style="3" customWidth="1"/>
    <col min="2263" max="2263" width="9.54296875" style="3" customWidth="1"/>
    <col min="2264" max="2264" width="22.54296875" style="3" customWidth="1"/>
    <col min="2265" max="2265" width="12.453125" style="3" customWidth="1"/>
    <col min="2266" max="2266" width="22.54296875" style="3" customWidth="1"/>
    <col min="2267" max="2267" width="8.7265625" style="3" bestFit="1" customWidth="1"/>
    <col min="2268" max="2268" width="21" style="3" customWidth="1"/>
    <col min="2269" max="2269" width="8.7265625" style="3" bestFit="1" customWidth="1"/>
    <col min="2270" max="2270" width="23.54296875" style="3" bestFit="1" customWidth="1"/>
    <col min="2271" max="2271" width="11.81640625" style="3" customWidth="1"/>
    <col min="2272" max="2272" width="23.54296875" style="3" bestFit="1" customWidth="1"/>
    <col min="2273" max="2273" width="11.26953125" style="3" customWidth="1"/>
    <col min="2274" max="2274" width="23.1796875" style="3" customWidth="1"/>
    <col min="2275" max="2275" width="11.453125" style="3" bestFit="1" customWidth="1"/>
    <col min="2276" max="2276" width="23.54296875" style="3" bestFit="1" customWidth="1"/>
    <col min="2277" max="2277" width="10.1796875" style="3" customWidth="1"/>
    <col min="2278" max="2278" width="23.54296875" style="3" bestFit="1" customWidth="1"/>
    <col min="2279" max="2279" width="10.1796875" style="3" customWidth="1"/>
    <col min="2280" max="2280" width="23.54296875" style="3" bestFit="1" customWidth="1"/>
    <col min="2281" max="2281" width="11.453125" style="3" bestFit="1" customWidth="1"/>
    <col min="2282" max="2282" width="23.54296875" style="3" bestFit="1" customWidth="1"/>
    <col min="2283" max="2283" width="11.453125" style="3" bestFit="1" customWidth="1"/>
    <col min="2284" max="2284" width="23.54296875" style="3" bestFit="1" customWidth="1"/>
    <col min="2285" max="2285" width="7.7265625" style="3" bestFit="1" customWidth="1"/>
    <col min="2286" max="2286" width="23.54296875" style="3" bestFit="1" customWidth="1"/>
    <col min="2287" max="2287" width="6.81640625" style="3" bestFit="1" customWidth="1"/>
    <col min="2288" max="2288" width="23.54296875" style="3" bestFit="1" customWidth="1"/>
    <col min="2289" max="2289" width="6.81640625" style="3" bestFit="1" customWidth="1"/>
    <col min="2290" max="2290" width="23.54296875" style="3" bestFit="1" customWidth="1"/>
    <col min="2291" max="2291" width="6.81640625" style="3" bestFit="1" customWidth="1"/>
    <col min="2292" max="2292" width="23.54296875" style="3" bestFit="1" customWidth="1"/>
    <col min="2293" max="2293" width="6.81640625" style="3" bestFit="1" customWidth="1"/>
    <col min="2294" max="2294" width="23.54296875" style="3" bestFit="1" customWidth="1"/>
    <col min="2295" max="2295" width="6.453125" style="3" bestFit="1" customWidth="1"/>
    <col min="2296" max="2296" width="23.54296875" style="3" bestFit="1" customWidth="1"/>
    <col min="2297" max="2297" width="6.453125" style="3" bestFit="1" customWidth="1"/>
    <col min="2298" max="2298" width="23.54296875" style="3" bestFit="1" customWidth="1"/>
    <col min="2299" max="2299" width="6.81640625" style="3" bestFit="1" customWidth="1"/>
    <col min="2300" max="2300" width="23.54296875" style="3" bestFit="1" customWidth="1"/>
    <col min="2301" max="2301" width="6.81640625" style="3" bestFit="1" customWidth="1"/>
    <col min="2302" max="2302" width="23.54296875" style="3" bestFit="1" customWidth="1"/>
    <col min="2303" max="2303" width="6.81640625" style="3" bestFit="1" customWidth="1"/>
    <col min="2304" max="2304" width="23.54296875" style="3" bestFit="1" customWidth="1"/>
    <col min="2305" max="2305" width="6.81640625" style="3" bestFit="1" customWidth="1"/>
    <col min="2306" max="2306" width="23.54296875" style="3" bestFit="1" customWidth="1"/>
    <col min="2307" max="2307" width="6.81640625" style="3" bestFit="1" customWidth="1"/>
    <col min="2308" max="2308" width="23.54296875" style="3" bestFit="1" customWidth="1"/>
    <col min="2309" max="2309" width="11.54296875" style="3" bestFit="1" customWidth="1"/>
    <col min="2310" max="2310" width="23.54296875" style="3" bestFit="1" customWidth="1"/>
    <col min="2311" max="2311" width="6.81640625" style="3" bestFit="1" customWidth="1"/>
    <col min="2312" max="2312" width="23.54296875" style="3" bestFit="1" customWidth="1"/>
    <col min="2313" max="2313" width="6.81640625" style="3" bestFit="1" customWidth="1"/>
    <col min="2314" max="2314" width="23.54296875" style="3" bestFit="1" customWidth="1"/>
    <col min="2315" max="2315" width="6.81640625" style="3" bestFit="1" customWidth="1"/>
    <col min="2316" max="2316" width="23.54296875" style="3" bestFit="1" customWidth="1"/>
    <col min="2317" max="2317" width="6.81640625" style="3" bestFit="1" customWidth="1"/>
    <col min="2318" max="2318" width="23.54296875" style="3" bestFit="1" customWidth="1"/>
    <col min="2319" max="2319" width="6.81640625" style="3" bestFit="1" customWidth="1"/>
    <col min="2320" max="2320" width="23.54296875" style="3" bestFit="1" customWidth="1"/>
    <col min="2321" max="2321" width="6.81640625" style="3" bestFit="1" customWidth="1"/>
    <col min="2322" max="2322" width="23.54296875" style="3" bestFit="1" customWidth="1"/>
    <col min="2323" max="2323" width="6.81640625" style="3" bestFit="1" customWidth="1"/>
    <col min="2324" max="2324" width="23.54296875" style="3" bestFit="1" customWidth="1"/>
    <col min="2325" max="2325" width="6.81640625" style="3" bestFit="1" customWidth="1"/>
    <col min="2326" max="2326" width="23.54296875" style="3" bestFit="1" customWidth="1"/>
    <col min="2327" max="2327" width="6.81640625" style="3" bestFit="1" customWidth="1"/>
    <col min="2328" max="2328" width="23.54296875" style="3" bestFit="1" customWidth="1"/>
    <col min="2329" max="2329" width="6.81640625" style="3" bestFit="1" customWidth="1"/>
    <col min="2330" max="2330" width="23.54296875" style="3" bestFit="1" customWidth="1"/>
    <col min="2331" max="2331" width="6.81640625" style="3" bestFit="1" customWidth="1"/>
    <col min="2332" max="2332" width="23.54296875" style="3" bestFit="1" customWidth="1"/>
    <col min="2333" max="2333" width="6.81640625" style="3" bestFit="1" customWidth="1"/>
    <col min="2334" max="2334" width="23.54296875" style="3" bestFit="1" customWidth="1"/>
    <col min="2335" max="2335" width="6.81640625" style="3" bestFit="1" customWidth="1"/>
    <col min="2336" max="2336" width="23.54296875" style="3" bestFit="1" customWidth="1"/>
    <col min="2337" max="2337" width="6.81640625" style="3" bestFit="1" customWidth="1"/>
    <col min="2338" max="2338" width="23.54296875" style="3" bestFit="1" customWidth="1"/>
    <col min="2339" max="2339" width="6.81640625" style="3" bestFit="1" customWidth="1"/>
    <col min="2340" max="2340" width="23.54296875" style="3" bestFit="1" customWidth="1"/>
    <col min="2341" max="2341" width="6.81640625" style="3" bestFit="1" customWidth="1"/>
    <col min="2342" max="2342" width="23.54296875" style="3" bestFit="1" customWidth="1"/>
    <col min="2343" max="2343" width="6.81640625" style="3" bestFit="1" customWidth="1"/>
    <col min="2344" max="2344" width="23.54296875" style="3" bestFit="1" customWidth="1"/>
    <col min="2345" max="2345" width="6.81640625" style="3" bestFit="1" customWidth="1"/>
    <col min="2346" max="2346" width="23.54296875" style="3" bestFit="1" customWidth="1"/>
    <col min="2347" max="2347" width="6.81640625" style="3" bestFit="1" customWidth="1"/>
    <col min="2348" max="2348" width="23.54296875" style="3" bestFit="1" customWidth="1"/>
    <col min="2349" max="2349" width="6.81640625" style="3" bestFit="1" customWidth="1"/>
    <col min="2350" max="2350" width="23.54296875" style="3" bestFit="1" customWidth="1"/>
    <col min="2351" max="2351" width="6.81640625" style="3" bestFit="1" customWidth="1"/>
    <col min="2352" max="2352" width="23.54296875" style="3" bestFit="1" customWidth="1"/>
    <col min="2353" max="2353" width="6.81640625" style="3" bestFit="1" customWidth="1"/>
    <col min="2354" max="2354" width="23.54296875" style="3" bestFit="1" customWidth="1"/>
    <col min="2355" max="2355" width="6.81640625" style="3" bestFit="1" customWidth="1"/>
    <col min="2356" max="2356" width="23.54296875" style="3" bestFit="1" customWidth="1"/>
    <col min="2357" max="2357" width="6.81640625" style="3" bestFit="1" customWidth="1"/>
    <col min="2358" max="2358" width="23.54296875" style="3" bestFit="1" customWidth="1"/>
    <col min="2359" max="2359" width="6.81640625" style="3" bestFit="1" customWidth="1"/>
    <col min="2360" max="2360" width="23.54296875" style="3" bestFit="1" customWidth="1"/>
    <col min="2361" max="2361" width="6.81640625" style="3" bestFit="1" customWidth="1"/>
    <col min="2362" max="2362" width="23.54296875" style="3" bestFit="1" customWidth="1"/>
    <col min="2363" max="2363" width="6.81640625" style="3" bestFit="1" customWidth="1"/>
    <col min="2364" max="2364" width="23.54296875" style="3" bestFit="1" customWidth="1"/>
    <col min="2365" max="2365" width="6.81640625" style="3" bestFit="1" customWidth="1"/>
    <col min="2366" max="2366" width="23.54296875" style="3" bestFit="1" customWidth="1"/>
    <col min="2367" max="2367" width="6.81640625" style="3" bestFit="1" customWidth="1"/>
    <col min="2368" max="2368" width="23.54296875" style="3" bestFit="1" customWidth="1"/>
    <col min="2369" max="2369" width="6.81640625" style="3" bestFit="1" customWidth="1"/>
    <col min="2370" max="2370" width="23.54296875" style="3" bestFit="1" customWidth="1"/>
    <col min="2371" max="2371" width="6.81640625" style="3" bestFit="1" customWidth="1"/>
    <col min="2372" max="2372" width="23.54296875" style="3" bestFit="1" customWidth="1"/>
    <col min="2373" max="2373" width="6.81640625" style="3" bestFit="1" customWidth="1"/>
    <col min="2374" max="2374" width="23.54296875" style="3" bestFit="1" customWidth="1"/>
    <col min="2375" max="2375" width="6.81640625" style="3" bestFit="1" customWidth="1"/>
    <col min="2376" max="2376" width="23.54296875" style="3" bestFit="1" customWidth="1"/>
    <col min="2377" max="2377" width="6.81640625" style="3" bestFit="1" customWidth="1"/>
    <col min="2378" max="2378" width="23.54296875" style="3" bestFit="1" customWidth="1"/>
    <col min="2379" max="2379" width="6.81640625" style="3" bestFit="1" customWidth="1"/>
    <col min="2380" max="2380" width="23.54296875" style="3" bestFit="1" customWidth="1"/>
    <col min="2381" max="2381" width="6.81640625" style="3" bestFit="1" customWidth="1"/>
    <col min="2382" max="2382" width="23.54296875" style="3" bestFit="1" customWidth="1"/>
    <col min="2383" max="2383" width="6.81640625" style="3" bestFit="1" customWidth="1"/>
    <col min="2384" max="2384" width="23.54296875" style="3" bestFit="1" customWidth="1"/>
    <col min="2385" max="2385" width="6.81640625" style="3" bestFit="1" customWidth="1"/>
    <col min="2386" max="2386" width="23.54296875" style="3" bestFit="1" customWidth="1"/>
    <col min="2387" max="2387" width="6.81640625" style="3" bestFit="1" customWidth="1"/>
    <col min="2388" max="2388" width="23.54296875" style="3" bestFit="1" customWidth="1"/>
    <col min="2389" max="2389" width="6.453125" style="3" bestFit="1" customWidth="1"/>
    <col min="2390" max="2390" width="23.54296875" style="3" bestFit="1" customWidth="1"/>
    <col min="2391" max="2391" width="6.453125" style="3" bestFit="1" customWidth="1"/>
    <col min="2392" max="2392" width="23.54296875" style="3" bestFit="1" customWidth="1"/>
    <col min="2393" max="2393" width="6.81640625" style="3" bestFit="1" customWidth="1"/>
    <col min="2394" max="2394" width="23.54296875" style="3" bestFit="1" customWidth="1"/>
    <col min="2395" max="2395" width="6.81640625" style="3" bestFit="1" customWidth="1"/>
    <col min="2396" max="2396" width="23.54296875" style="3" bestFit="1" customWidth="1"/>
    <col min="2397" max="2397" width="6.81640625" style="3" bestFit="1" customWidth="1"/>
    <col min="2398" max="2398" width="23.54296875" style="3" bestFit="1" customWidth="1"/>
    <col min="2399" max="2399" width="6.81640625" style="3" bestFit="1" customWidth="1"/>
    <col min="2400" max="2400" width="23.54296875" style="3" bestFit="1" customWidth="1"/>
    <col min="2401" max="2401" width="6.81640625" style="3" bestFit="1" customWidth="1"/>
    <col min="2402" max="2402" width="23.54296875" style="3" bestFit="1" customWidth="1"/>
    <col min="2403" max="2403" width="6.81640625" style="3" bestFit="1" customWidth="1"/>
    <col min="2404" max="2404" width="23.54296875" style="3" bestFit="1" customWidth="1"/>
    <col min="2405" max="2405" width="6.81640625" style="3" bestFit="1" customWidth="1"/>
    <col min="2406" max="2406" width="23.54296875" style="3" bestFit="1" customWidth="1"/>
    <col min="2407" max="2407" width="6.81640625" style="3" bestFit="1" customWidth="1"/>
    <col min="2408" max="2408" width="23.54296875" style="3" bestFit="1" customWidth="1"/>
    <col min="2409" max="2409" width="6.81640625" style="3" bestFit="1" customWidth="1"/>
    <col min="2410" max="2410" width="23.54296875" style="3" bestFit="1" customWidth="1"/>
    <col min="2411" max="2411" width="6.81640625" style="3" bestFit="1" customWidth="1"/>
    <col min="2412" max="2412" width="23.54296875" style="3" bestFit="1" customWidth="1"/>
    <col min="2413" max="2413" width="6.81640625" style="3" bestFit="1" customWidth="1"/>
    <col min="2414" max="2414" width="23.54296875" style="3" bestFit="1" customWidth="1"/>
    <col min="2415" max="2415" width="6.81640625" style="3" bestFit="1" customWidth="1"/>
    <col min="2416" max="2416" width="23.54296875" style="3" bestFit="1" customWidth="1"/>
    <col min="2417" max="2417" width="6.81640625" style="3" bestFit="1" customWidth="1"/>
    <col min="2418" max="2418" width="23.54296875" style="3" bestFit="1" customWidth="1"/>
    <col min="2419" max="2419" width="6.81640625" style="3" bestFit="1" customWidth="1"/>
    <col min="2420" max="2420" width="23.54296875" style="3" bestFit="1" customWidth="1"/>
    <col min="2421" max="2421" width="6.81640625" style="3" bestFit="1" customWidth="1"/>
    <col min="2422" max="2460" width="9.1796875" style="3"/>
    <col min="2461" max="2461" width="33.54296875" style="3" customWidth="1"/>
    <col min="2462" max="2462" width="11.7265625" style="3" customWidth="1"/>
    <col min="2463" max="2463" width="6.7265625" style="3" customWidth="1"/>
    <col min="2464" max="2464" width="11.7265625" style="3" customWidth="1"/>
    <col min="2465" max="2465" width="6.7265625" style="3" customWidth="1"/>
    <col min="2466" max="2466" width="11.7265625" style="3" customWidth="1"/>
    <col min="2467" max="2467" width="6.7265625" style="3" customWidth="1"/>
    <col min="2468" max="2468" width="11.7265625" style="3" customWidth="1"/>
    <col min="2469" max="2469" width="6.7265625" style="3" customWidth="1"/>
    <col min="2470" max="2470" width="12.26953125" style="3" bestFit="1" customWidth="1"/>
    <col min="2471" max="2471" width="6.7265625" style="3" bestFit="1" customWidth="1"/>
    <col min="2472" max="2472" width="12.26953125" style="3" bestFit="1" customWidth="1"/>
    <col min="2473" max="2473" width="6.7265625" style="3" bestFit="1" customWidth="1"/>
    <col min="2474" max="2474" width="11.7265625" style="3" bestFit="1" customWidth="1"/>
    <col min="2475" max="2475" width="6" style="3" bestFit="1" customWidth="1"/>
    <col min="2476" max="2476" width="11.7265625" style="3" bestFit="1" customWidth="1"/>
    <col min="2477" max="2477" width="6" style="3" bestFit="1" customWidth="1"/>
    <col min="2478" max="2478" width="11.7265625" style="3" bestFit="1" customWidth="1"/>
    <col min="2479" max="2479" width="6" style="3" bestFit="1" customWidth="1"/>
    <col min="2480" max="2480" width="11.7265625" style="3" bestFit="1" customWidth="1"/>
    <col min="2481" max="2481" width="6" style="3" bestFit="1" customWidth="1"/>
    <col min="2482" max="2482" width="11.7265625" style="3" bestFit="1" customWidth="1"/>
    <col min="2483" max="2483" width="6" style="3" bestFit="1" customWidth="1"/>
    <col min="2484" max="2484" width="11.7265625" style="3" bestFit="1" customWidth="1"/>
    <col min="2485" max="2485" width="6" style="3" bestFit="1" customWidth="1"/>
    <col min="2486" max="2486" width="11.7265625" style="3" bestFit="1" customWidth="1"/>
    <col min="2487" max="2487" width="6" style="3" bestFit="1" customWidth="1"/>
    <col min="2488" max="2488" width="11.7265625" style="3" bestFit="1" customWidth="1"/>
    <col min="2489" max="2489" width="5.26953125" style="3" bestFit="1" customWidth="1"/>
    <col min="2490" max="2490" width="16.453125" style="3" bestFit="1" customWidth="1"/>
    <col min="2491" max="2491" width="6.453125" style="3" customWidth="1"/>
    <col min="2492" max="2492" width="15" style="3" customWidth="1"/>
    <col min="2493" max="2493" width="8" style="3" customWidth="1"/>
    <col min="2494" max="2494" width="15.453125" style="3" customWidth="1"/>
    <col min="2495" max="2495" width="8.453125" style="3" customWidth="1"/>
    <col min="2496" max="2496" width="17.54296875" style="3" customWidth="1"/>
    <col min="2497" max="2497" width="6" style="3" bestFit="1" customWidth="1"/>
    <col min="2498" max="2498" width="15.81640625" style="3" bestFit="1" customWidth="1"/>
    <col min="2499" max="2499" width="6" style="3" bestFit="1" customWidth="1"/>
    <col min="2500" max="2500" width="16.81640625" style="3" bestFit="1" customWidth="1"/>
    <col min="2501" max="2501" width="6" style="3" bestFit="1" customWidth="1"/>
    <col min="2502" max="2502" width="17.453125" style="3" customWidth="1"/>
    <col min="2503" max="2503" width="7.7265625" style="3" bestFit="1" customWidth="1"/>
    <col min="2504" max="2504" width="17.453125" style="3" customWidth="1"/>
    <col min="2505" max="2505" width="7.7265625" style="3" bestFit="1" customWidth="1"/>
    <col min="2506" max="2506" width="17.453125" style="3" customWidth="1"/>
    <col min="2507" max="2507" width="9" style="3" customWidth="1"/>
    <col min="2508" max="2508" width="22.54296875" style="3" customWidth="1"/>
    <col min="2509" max="2509" width="8.1796875" style="3" customWidth="1"/>
    <col min="2510" max="2510" width="22.54296875" style="3" customWidth="1"/>
    <col min="2511" max="2511" width="8.1796875" style="3" customWidth="1"/>
    <col min="2512" max="2512" width="23.54296875" style="3" customWidth="1"/>
    <col min="2513" max="2513" width="8.1796875" style="3" customWidth="1"/>
    <col min="2514" max="2514" width="22.54296875" style="3" customWidth="1"/>
    <col min="2515" max="2515" width="8.1796875" style="3" bestFit="1" customWidth="1"/>
    <col min="2516" max="2516" width="22.54296875" style="3" customWidth="1"/>
    <col min="2517" max="2517" width="9.54296875" style="3" customWidth="1"/>
    <col min="2518" max="2518" width="22.54296875" style="3" customWidth="1"/>
    <col min="2519" max="2519" width="9.54296875" style="3" customWidth="1"/>
    <col min="2520" max="2520" width="22.54296875" style="3" customWidth="1"/>
    <col min="2521" max="2521" width="12.453125" style="3" customWidth="1"/>
    <col min="2522" max="2522" width="22.54296875" style="3" customWidth="1"/>
    <col min="2523" max="2523" width="8.7265625" style="3" bestFit="1" customWidth="1"/>
    <col min="2524" max="2524" width="21" style="3" customWidth="1"/>
    <col min="2525" max="2525" width="8.7265625" style="3" bestFit="1" customWidth="1"/>
    <col min="2526" max="2526" width="23.54296875" style="3" bestFit="1" customWidth="1"/>
    <col min="2527" max="2527" width="11.81640625" style="3" customWidth="1"/>
    <col min="2528" max="2528" width="23.54296875" style="3" bestFit="1" customWidth="1"/>
    <col min="2529" max="2529" width="11.26953125" style="3" customWidth="1"/>
    <col min="2530" max="2530" width="23.1796875" style="3" customWidth="1"/>
    <col min="2531" max="2531" width="11.453125" style="3" bestFit="1" customWidth="1"/>
    <col min="2532" max="2532" width="23.54296875" style="3" bestFit="1" customWidth="1"/>
    <col min="2533" max="2533" width="10.1796875" style="3" customWidth="1"/>
    <col min="2534" max="2534" width="23.54296875" style="3" bestFit="1" customWidth="1"/>
    <col min="2535" max="2535" width="10.1796875" style="3" customWidth="1"/>
    <col min="2536" max="2536" width="23.54296875" style="3" bestFit="1" customWidth="1"/>
    <col min="2537" max="2537" width="11.453125" style="3" bestFit="1" customWidth="1"/>
    <col min="2538" max="2538" width="23.54296875" style="3" bestFit="1" customWidth="1"/>
    <col min="2539" max="2539" width="11.453125" style="3" bestFit="1" customWidth="1"/>
    <col min="2540" max="2540" width="23.54296875" style="3" bestFit="1" customWidth="1"/>
    <col min="2541" max="2541" width="7.7265625" style="3" bestFit="1" customWidth="1"/>
    <col min="2542" max="2542" width="23.54296875" style="3" bestFit="1" customWidth="1"/>
    <col min="2543" max="2543" width="6.81640625" style="3" bestFit="1" customWidth="1"/>
    <col min="2544" max="2544" width="23.54296875" style="3" bestFit="1" customWidth="1"/>
    <col min="2545" max="2545" width="6.81640625" style="3" bestFit="1" customWidth="1"/>
    <col min="2546" max="2546" width="23.54296875" style="3" bestFit="1" customWidth="1"/>
    <col min="2547" max="2547" width="6.81640625" style="3" bestFit="1" customWidth="1"/>
    <col min="2548" max="2548" width="23.54296875" style="3" bestFit="1" customWidth="1"/>
    <col min="2549" max="2549" width="6.81640625" style="3" bestFit="1" customWidth="1"/>
    <col min="2550" max="2550" width="23.54296875" style="3" bestFit="1" customWidth="1"/>
    <col min="2551" max="2551" width="6.453125" style="3" bestFit="1" customWidth="1"/>
    <col min="2552" max="2552" width="23.54296875" style="3" bestFit="1" customWidth="1"/>
    <col min="2553" max="2553" width="6.453125" style="3" bestFit="1" customWidth="1"/>
    <col min="2554" max="2554" width="23.54296875" style="3" bestFit="1" customWidth="1"/>
    <col min="2555" max="2555" width="6.81640625" style="3" bestFit="1" customWidth="1"/>
    <col min="2556" max="2556" width="23.54296875" style="3" bestFit="1" customWidth="1"/>
    <col min="2557" max="2557" width="6.81640625" style="3" bestFit="1" customWidth="1"/>
    <col min="2558" max="2558" width="23.54296875" style="3" bestFit="1" customWidth="1"/>
    <col min="2559" max="2559" width="6.81640625" style="3" bestFit="1" customWidth="1"/>
    <col min="2560" max="2560" width="23.54296875" style="3" bestFit="1" customWidth="1"/>
    <col min="2561" max="2561" width="6.81640625" style="3" bestFit="1" customWidth="1"/>
    <col min="2562" max="2562" width="23.54296875" style="3" bestFit="1" customWidth="1"/>
    <col min="2563" max="2563" width="6.81640625" style="3" bestFit="1" customWidth="1"/>
    <col min="2564" max="2564" width="23.54296875" style="3" bestFit="1" customWidth="1"/>
    <col min="2565" max="2565" width="11.54296875" style="3" bestFit="1" customWidth="1"/>
    <col min="2566" max="2566" width="23.54296875" style="3" bestFit="1" customWidth="1"/>
    <col min="2567" max="2567" width="6.81640625" style="3" bestFit="1" customWidth="1"/>
    <col min="2568" max="2568" width="23.54296875" style="3" bestFit="1" customWidth="1"/>
    <col min="2569" max="2569" width="6.81640625" style="3" bestFit="1" customWidth="1"/>
    <col min="2570" max="2570" width="23.54296875" style="3" bestFit="1" customWidth="1"/>
    <col min="2571" max="2571" width="6.81640625" style="3" bestFit="1" customWidth="1"/>
    <col min="2572" max="2572" width="23.54296875" style="3" bestFit="1" customWidth="1"/>
    <col min="2573" max="2573" width="6.81640625" style="3" bestFit="1" customWidth="1"/>
    <col min="2574" max="2574" width="23.54296875" style="3" bestFit="1" customWidth="1"/>
    <col min="2575" max="2575" width="6.81640625" style="3" bestFit="1" customWidth="1"/>
    <col min="2576" max="2576" width="23.54296875" style="3" bestFit="1" customWidth="1"/>
    <col min="2577" max="2577" width="6.81640625" style="3" bestFit="1" customWidth="1"/>
    <col min="2578" max="2578" width="23.54296875" style="3" bestFit="1" customWidth="1"/>
    <col min="2579" max="2579" width="6.81640625" style="3" bestFit="1" customWidth="1"/>
    <col min="2580" max="2580" width="23.54296875" style="3" bestFit="1" customWidth="1"/>
    <col min="2581" max="2581" width="6.81640625" style="3" bestFit="1" customWidth="1"/>
    <col min="2582" max="2582" width="23.54296875" style="3" bestFit="1" customWidth="1"/>
    <col min="2583" max="2583" width="6.81640625" style="3" bestFit="1" customWidth="1"/>
    <col min="2584" max="2584" width="23.54296875" style="3" bestFit="1" customWidth="1"/>
    <col min="2585" max="2585" width="6.81640625" style="3" bestFit="1" customWidth="1"/>
    <col min="2586" max="2586" width="23.54296875" style="3" bestFit="1" customWidth="1"/>
    <col min="2587" max="2587" width="6.81640625" style="3" bestFit="1" customWidth="1"/>
    <col min="2588" max="2588" width="23.54296875" style="3" bestFit="1" customWidth="1"/>
    <col min="2589" max="2589" width="6.81640625" style="3" bestFit="1" customWidth="1"/>
    <col min="2590" max="2590" width="23.54296875" style="3" bestFit="1" customWidth="1"/>
    <col min="2591" max="2591" width="6.81640625" style="3" bestFit="1" customWidth="1"/>
    <col min="2592" max="2592" width="23.54296875" style="3" bestFit="1" customWidth="1"/>
    <col min="2593" max="2593" width="6.81640625" style="3" bestFit="1" customWidth="1"/>
    <col min="2594" max="2594" width="23.54296875" style="3" bestFit="1" customWidth="1"/>
    <col min="2595" max="2595" width="6.81640625" style="3" bestFit="1" customWidth="1"/>
    <col min="2596" max="2596" width="23.54296875" style="3" bestFit="1" customWidth="1"/>
    <col min="2597" max="2597" width="6.81640625" style="3" bestFit="1" customWidth="1"/>
    <col min="2598" max="2598" width="23.54296875" style="3" bestFit="1" customWidth="1"/>
    <col min="2599" max="2599" width="6.81640625" style="3" bestFit="1" customWidth="1"/>
    <col min="2600" max="2600" width="23.54296875" style="3" bestFit="1" customWidth="1"/>
    <col min="2601" max="2601" width="6.81640625" style="3" bestFit="1" customWidth="1"/>
    <col min="2602" max="2602" width="23.54296875" style="3" bestFit="1" customWidth="1"/>
    <col min="2603" max="2603" width="6.81640625" style="3" bestFit="1" customWidth="1"/>
    <col min="2604" max="2604" width="23.54296875" style="3" bestFit="1" customWidth="1"/>
    <col min="2605" max="2605" width="6.81640625" style="3" bestFit="1" customWidth="1"/>
    <col min="2606" max="2606" width="23.54296875" style="3" bestFit="1" customWidth="1"/>
    <col min="2607" max="2607" width="6.81640625" style="3" bestFit="1" customWidth="1"/>
    <col min="2608" max="2608" width="23.54296875" style="3" bestFit="1" customWidth="1"/>
    <col min="2609" max="2609" width="6.81640625" style="3" bestFit="1" customWidth="1"/>
    <col min="2610" max="2610" width="23.54296875" style="3" bestFit="1" customWidth="1"/>
    <col min="2611" max="2611" width="6.81640625" style="3" bestFit="1" customWidth="1"/>
    <col min="2612" max="2612" width="23.54296875" style="3" bestFit="1" customWidth="1"/>
    <col min="2613" max="2613" width="6.81640625" style="3" bestFit="1" customWidth="1"/>
    <col min="2614" max="2614" width="23.54296875" style="3" bestFit="1" customWidth="1"/>
    <col min="2615" max="2615" width="6.81640625" style="3" bestFit="1" customWidth="1"/>
    <col min="2616" max="2616" width="23.54296875" style="3" bestFit="1" customWidth="1"/>
    <col min="2617" max="2617" width="6.81640625" style="3" bestFit="1" customWidth="1"/>
    <col min="2618" max="2618" width="23.54296875" style="3" bestFit="1" customWidth="1"/>
    <col min="2619" max="2619" width="6.81640625" style="3" bestFit="1" customWidth="1"/>
    <col min="2620" max="2620" width="23.54296875" style="3" bestFit="1" customWidth="1"/>
    <col min="2621" max="2621" width="6.81640625" style="3" bestFit="1" customWidth="1"/>
    <col min="2622" max="2622" width="23.54296875" style="3" bestFit="1" customWidth="1"/>
    <col min="2623" max="2623" width="6.81640625" style="3" bestFit="1" customWidth="1"/>
    <col min="2624" max="2624" width="23.54296875" style="3" bestFit="1" customWidth="1"/>
    <col min="2625" max="2625" width="6.81640625" style="3" bestFit="1" customWidth="1"/>
    <col min="2626" max="2626" width="23.54296875" style="3" bestFit="1" customWidth="1"/>
    <col min="2627" max="2627" width="6.81640625" style="3" bestFit="1" customWidth="1"/>
    <col min="2628" max="2628" width="23.54296875" style="3" bestFit="1" customWidth="1"/>
    <col min="2629" max="2629" width="6.81640625" style="3" bestFit="1" customWidth="1"/>
    <col min="2630" max="2630" width="23.54296875" style="3" bestFit="1" customWidth="1"/>
    <col min="2631" max="2631" width="6.81640625" style="3" bestFit="1" customWidth="1"/>
    <col min="2632" max="2632" width="23.54296875" style="3" bestFit="1" customWidth="1"/>
    <col min="2633" max="2633" width="6.81640625" style="3" bestFit="1" customWidth="1"/>
    <col min="2634" max="2634" width="23.54296875" style="3" bestFit="1" customWidth="1"/>
    <col min="2635" max="2635" width="6.81640625" style="3" bestFit="1" customWidth="1"/>
    <col min="2636" max="2636" width="23.54296875" style="3" bestFit="1" customWidth="1"/>
    <col min="2637" max="2637" width="6.81640625" style="3" bestFit="1" customWidth="1"/>
    <col min="2638" max="2638" width="23.54296875" style="3" bestFit="1" customWidth="1"/>
    <col min="2639" max="2639" width="6.81640625" style="3" bestFit="1" customWidth="1"/>
    <col min="2640" max="2640" width="23.54296875" style="3" bestFit="1" customWidth="1"/>
    <col min="2641" max="2641" width="6.81640625" style="3" bestFit="1" customWidth="1"/>
    <col min="2642" max="2642" width="23.54296875" style="3" bestFit="1" customWidth="1"/>
    <col min="2643" max="2643" width="6.81640625" style="3" bestFit="1" customWidth="1"/>
    <col min="2644" max="2644" width="23.54296875" style="3" bestFit="1" customWidth="1"/>
    <col min="2645" max="2645" width="6.453125" style="3" bestFit="1" customWidth="1"/>
    <col min="2646" max="2646" width="23.54296875" style="3" bestFit="1" customWidth="1"/>
    <col min="2647" max="2647" width="6.453125" style="3" bestFit="1" customWidth="1"/>
    <col min="2648" max="2648" width="23.54296875" style="3" bestFit="1" customWidth="1"/>
    <col min="2649" max="2649" width="6.81640625" style="3" bestFit="1" customWidth="1"/>
    <col min="2650" max="2650" width="23.54296875" style="3" bestFit="1" customWidth="1"/>
    <col min="2651" max="2651" width="6.81640625" style="3" bestFit="1" customWidth="1"/>
    <col min="2652" max="2652" width="23.54296875" style="3" bestFit="1" customWidth="1"/>
    <col min="2653" max="2653" width="6.81640625" style="3" bestFit="1" customWidth="1"/>
    <col min="2654" max="2654" width="23.54296875" style="3" bestFit="1" customWidth="1"/>
    <col min="2655" max="2655" width="6.81640625" style="3" bestFit="1" customWidth="1"/>
    <col min="2656" max="2656" width="23.54296875" style="3" bestFit="1" customWidth="1"/>
    <col min="2657" max="2657" width="6.81640625" style="3" bestFit="1" customWidth="1"/>
    <col min="2658" max="2658" width="23.54296875" style="3" bestFit="1" customWidth="1"/>
    <col min="2659" max="2659" width="6.81640625" style="3" bestFit="1" customWidth="1"/>
    <col min="2660" max="2660" width="23.54296875" style="3" bestFit="1" customWidth="1"/>
    <col min="2661" max="2661" width="6.81640625" style="3" bestFit="1" customWidth="1"/>
    <col min="2662" max="2662" width="23.54296875" style="3" bestFit="1" customWidth="1"/>
    <col min="2663" max="2663" width="6.81640625" style="3" bestFit="1" customWidth="1"/>
    <col min="2664" max="2664" width="23.54296875" style="3" bestFit="1" customWidth="1"/>
    <col min="2665" max="2665" width="6.81640625" style="3" bestFit="1" customWidth="1"/>
    <col min="2666" max="2666" width="23.54296875" style="3" bestFit="1" customWidth="1"/>
    <col min="2667" max="2667" width="6.81640625" style="3" bestFit="1" customWidth="1"/>
    <col min="2668" max="2668" width="23.54296875" style="3" bestFit="1" customWidth="1"/>
    <col min="2669" max="2669" width="6.81640625" style="3" bestFit="1" customWidth="1"/>
    <col min="2670" max="2670" width="23.54296875" style="3" bestFit="1" customWidth="1"/>
    <col min="2671" max="2671" width="6.81640625" style="3" bestFit="1" customWidth="1"/>
    <col min="2672" max="2672" width="23.54296875" style="3" bestFit="1" customWidth="1"/>
    <col min="2673" max="2673" width="6.81640625" style="3" bestFit="1" customWidth="1"/>
    <col min="2674" max="2674" width="23.54296875" style="3" bestFit="1" customWidth="1"/>
    <col min="2675" max="2675" width="6.81640625" style="3" bestFit="1" customWidth="1"/>
    <col min="2676" max="2676" width="23.54296875" style="3" bestFit="1" customWidth="1"/>
    <col min="2677" max="2677" width="6.81640625" style="3" bestFit="1" customWidth="1"/>
    <col min="2678" max="2716" width="9.1796875" style="3"/>
    <col min="2717" max="2717" width="33.54296875" style="3" customWidth="1"/>
    <col min="2718" max="2718" width="11.7265625" style="3" customWidth="1"/>
    <col min="2719" max="2719" width="6.7265625" style="3" customWidth="1"/>
    <col min="2720" max="2720" width="11.7265625" style="3" customWidth="1"/>
    <col min="2721" max="2721" width="6.7265625" style="3" customWidth="1"/>
    <col min="2722" max="2722" width="11.7265625" style="3" customWidth="1"/>
    <col min="2723" max="2723" width="6.7265625" style="3" customWidth="1"/>
    <col min="2724" max="2724" width="11.7265625" style="3" customWidth="1"/>
    <col min="2725" max="2725" width="6.7265625" style="3" customWidth="1"/>
    <col min="2726" max="2726" width="12.26953125" style="3" bestFit="1" customWidth="1"/>
    <col min="2727" max="2727" width="6.7265625" style="3" bestFit="1" customWidth="1"/>
    <col min="2728" max="2728" width="12.26953125" style="3" bestFit="1" customWidth="1"/>
    <col min="2729" max="2729" width="6.7265625" style="3" bestFit="1" customWidth="1"/>
    <col min="2730" max="2730" width="11.7265625" style="3" bestFit="1" customWidth="1"/>
    <col min="2731" max="2731" width="6" style="3" bestFit="1" customWidth="1"/>
    <col min="2732" max="2732" width="11.7265625" style="3" bestFit="1" customWidth="1"/>
    <col min="2733" max="2733" width="6" style="3" bestFit="1" customWidth="1"/>
    <col min="2734" max="2734" width="11.7265625" style="3" bestFit="1" customWidth="1"/>
    <col min="2735" max="2735" width="6" style="3" bestFit="1" customWidth="1"/>
    <col min="2736" max="2736" width="11.7265625" style="3" bestFit="1" customWidth="1"/>
    <col min="2737" max="2737" width="6" style="3" bestFit="1" customWidth="1"/>
    <col min="2738" max="2738" width="11.7265625" style="3" bestFit="1" customWidth="1"/>
    <col min="2739" max="2739" width="6" style="3" bestFit="1" customWidth="1"/>
    <col min="2740" max="2740" width="11.7265625" style="3" bestFit="1" customWidth="1"/>
    <col min="2741" max="2741" width="6" style="3" bestFit="1" customWidth="1"/>
    <col min="2742" max="2742" width="11.7265625" style="3" bestFit="1" customWidth="1"/>
    <col min="2743" max="2743" width="6" style="3" bestFit="1" customWidth="1"/>
    <col min="2744" max="2744" width="11.7265625" style="3" bestFit="1" customWidth="1"/>
    <col min="2745" max="2745" width="5.26953125" style="3" bestFit="1" customWidth="1"/>
    <col min="2746" max="2746" width="16.453125" style="3" bestFit="1" customWidth="1"/>
    <col min="2747" max="2747" width="6.453125" style="3" customWidth="1"/>
    <col min="2748" max="2748" width="15" style="3" customWidth="1"/>
    <col min="2749" max="2749" width="8" style="3" customWidth="1"/>
    <col min="2750" max="2750" width="15.453125" style="3" customWidth="1"/>
    <col min="2751" max="2751" width="8.453125" style="3" customWidth="1"/>
    <col min="2752" max="2752" width="17.54296875" style="3" customWidth="1"/>
    <col min="2753" max="2753" width="6" style="3" bestFit="1" customWidth="1"/>
    <col min="2754" max="2754" width="15.81640625" style="3" bestFit="1" customWidth="1"/>
    <col min="2755" max="2755" width="6" style="3" bestFit="1" customWidth="1"/>
    <col min="2756" max="2756" width="16.81640625" style="3" bestFit="1" customWidth="1"/>
    <col min="2757" max="2757" width="6" style="3" bestFit="1" customWidth="1"/>
    <col min="2758" max="2758" width="17.453125" style="3" customWidth="1"/>
    <col min="2759" max="2759" width="7.7265625" style="3" bestFit="1" customWidth="1"/>
    <col min="2760" max="2760" width="17.453125" style="3" customWidth="1"/>
    <col min="2761" max="2761" width="7.7265625" style="3" bestFit="1" customWidth="1"/>
    <col min="2762" max="2762" width="17.453125" style="3" customWidth="1"/>
    <col min="2763" max="2763" width="9" style="3" customWidth="1"/>
    <col min="2764" max="2764" width="22.54296875" style="3" customWidth="1"/>
    <col min="2765" max="2765" width="8.1796875" style="3" customWidth="1"/>
    <col min="2766" max="2766" width="22.54296875" style="3" customWidth="1"/>
    <col min="2767" max="2767" width="8.1796875" style="3" customWidth="1"/>
    <col min="2768" max="2768" width="23.54296875" style="3" customWidth="1"/>
    <col min="2769" max="2769" width="8.1796875" style="3" customWidth="1"/>
    <col min="2770" max="2770" width="22.54296875" style="3" customWidth="1"/>
    <col min="2771" max="2771" width="8.1796875" style="3" bestFit="1" customWidth="1"/>
    <col min="2772" max="2772" width="22.54296875" style="3" customWidth="1"/>
    <col min="2773" max="2773" width="9.54296875" style="3" customWidth="1"/>
    <col min="2774" max="2774" width="22.54296875" style="3" customWidth="1"/>
    <col min="2775" max="2775" width="9.54296875" style="3" customWidth="1"/>
    <col min="2776" max="2776" width="22.54296875" style="3" customWidth="1"/>
    <col min="2777" max="2777" width="12.453125" style="3" customWidth="1"/>
    <col min="2778" max="2778" width="22.54296875" style="3" customWidth="1"/>
    <col min="2779" max="2779" width="8.7265625" style="3" bestFit="1" customWidth="1"/>
    <col min="2780" max="2780" width="21" style="3" customWidth="1"/>
    <col min="2781" max="2781" width="8.7265625" style="3" bestFit="1" customWidth="1"/>
    <col min="2782" max="2782" width="23.54296875" style="3" bestFit="1" customWidth="1"/>
    <col min="2783" max="2783" width="11.81640625" style="3" customWidth="1"/>
    <col min="2784" max="2784" width="23.54296875" style="3" bestFit="1" customWidth="1"/>
    <col min="2785" max="2785" width="11.26953125" style="3" customWidth="1"/>
    <col min="2786" max="2786" width="23.1796875" style="3" customWidth="1"/>
    <col min="2787" max="2787" width="11.453125" style="3" bestFit="1" customWidth="1"/>
    <col min="2788" max="2788" width="23.54296875" style="3" bestFit="1" customWidth="1"/>
    <col min="2789" max="2789" width="10.1796875" style="3" customWidth="1"/>
    <col min="2790" max="2790" width="23.54296875" style="3" bestFit="1" customWidth="1"/>
    <col min="2791" max="2791" width="10.1796875" style="3" customWidth="1"/>
    <col min="2792" max="2792" width="23.54296875" style="3" bestFit="1" customWidth="1"/>
    <col min="2793" max="2793" width="11.453125" style="3" bestFit="1" customWidth="1"/>
    <col min="2794" max="2794" width="23.54296875" style="3" bestFit="1" customWidth="1"/>
    <col min="2795" max="2795" width="11.453125" style="3" bestFit="1" customWidth="1"/>
    <col min="2796" max="2796" width="23.54296875" style="3" bestFit="1" customWidth="1"/>
    <col min="2797" max="2797" width="7.7265625" style="3" bestFit="1" customWidth="1"/>
    <col min="2798" max="2798" width="23.54296875" style="3" bestFit="1" customWidth="1"/>
    <col min="2799" max="2799" width="6.81640625" style="3" bestFit="1" customWidth="1"/>
    <col min="2800" max="2800" width="23.54296875" style="3" bestFit="1" customWidth="1"/>
    <col min="2801" max="2801" width="6.81640625" style="3" bestFit="1" customWidth="1"/>
    <col min="2802" max="2802" width="23.54296875" style="3" bestFit="1" customWidth="1"/>
    <col min="2803" max="2803" width="6.81640625" style="3" bestFit="1" customWidth="1"/>
    <col min="2804" max="2804" width="23.54296875" style="3" bestFit="1" customWidth="1"/>
    <col min="2805" max="2805" width="6.81640625" style="3" bestFit="1" customWidth="1"/>
    <col min="2806" max="2806" width="23.54296875" style="3" bestFit="1" customWidth="1"/>
    <col min="2807" max="2807" width="6.453125" style="3" bestFit="1" customWidth="1"/>
    <col min="2808" max="2808" width="23.54296875" style="3" bestFit="1" customWidth="1"/>
    <col min="2809" max="2809" width="6.453125" style="3" bestFit="1" customWidth="1"/>
    <col min="2810" max="2810" width="23.54296875" style="3" bestFit="1" customWidth="1"/>
    <col min="2811" max="2811" width="6.81640625" style="3" bestFit="1" customWidth="1"/>
    <col min="2812" max="2812" width="23.54296875" style="3" bestFit="1" customWidth="1"/>
    <col min="2813" max="2813" width="6.81640625" style="3" bestFit="1" customWidth="1"/>
    <col min="2814" max="2814" width="23.54296875" style="3" bestFit="1" customWidth="1"/>
    <col min="2815" max="2815" width="6.81640625" style="3" bestFit="1" customWidth="1"/>
    <col min="2816" max="2816" width="23.54296875" style="3" bestFit="1" customWidth="1"/>
    <col min="2817" max="2817" width="6.81640625" style="3" bestFit="1" customWidth="1"/>
    <col min="2818" max="2818" width="23.54296875" style="3" bestFit="1" customWidth="1"/>
    <col min="2819" max="2819" width="6.81640625" style="3" bestFit="1" customWidth="1"/>
    <col min="2820" max="2820" width="23.54296875" style="3" bestFit="1" customWidth="1"/>
    <col min="2821" max="2821" width="11.54296875" style="3" bestFit="1" customWidth="1"/>
    <col min="2822" max="2822" width="23.54296875" style="3" bestFit="1" customWidth="1"/>
    <col min="2823" max="2823" width="6.81640625" style="3" bestFit="1" customWidth="1"/>
    <col min="2824" max="2824" width="23.54296875" style="3" bestFit="1" customWidth="1"/>
    <col min="2825" max="2825" width="6.81640625" style="3" bestFit="1" customWidth="1"/>
    <col min="2826" max="2826" width="23.54296875" style="3" bestFit="1" customWidth="1"/>
    <col min="2827" max="2827" width="6.81640625" style="3" bestFit="1" customWidth="1"/>
    <col min="2828" max="2828" width="23.54296875" style="3" bestFit="1" customWidth="1"/>
    <col min="2829" max="2829" width="6.81640625" style="3" bestFit="1" customWidth="1"/>
    <col min="2830" max="2830" width="23.54296875" style="3" bestFit="1" customWidth="1"/>
    <col min="2831" max="2831" width="6.81640625" style="3" bestFit="1" customWidth="1"/>
    <col min="2832" max="2832" width="23.54296875" style="3" bestFit="1" customWidth="1"/>
    <col min="2833" max="2833" width="6.81640625" style="3" bestFit="1" customWidth="1"/>
    <col min="2834" max="2834" width="23.54296875" style="3" bestFit="1" customWidth="1"/>
    <col min="2835" max="2835" width="6.81640625" style="3" bestFit="1" customWidth="1"/>
    <col min="2836" max="2836" width="23.54296875" style="3" bestFit="1" customWidth="1"/>
    <col min="2837" max="2837" width="6.81640625" style="3" bestFit="1" customWidth="1"/>
    <col min="2838" max="2838" width="23.54296875" style="3" bestFit="1" customWidth="1"/>
    <col min="2839" max="2839" width="6.81640625" style="3" bestFit="1" customWidth="1"/>
    <col min="2840" max="2840" width="23.54296875" style="3" bestFit="1" customWidth="1"/>
    <col min="2841" max="2841" width="6.81640625" style="3" bestFit="1" customWidth="1"/>
    <col min="2842" max="2842" width="23.54296875" style="3" bestFit="1" customWidth="1"/>
    <col min="2843" max="2843" width="6.81640625" style="3" bestFit="1" customWidth="1"/>
    <col min="2844" max="2844" width="23.54296875" style="3" bestFit="1" customWidth="1"/>
    <col min="2845" max="2845" width="6.81640625" style="3" bestFit="1" customWidth="1"/>
    <col min="2846" max="2846" width="23.54296875" style="3" bestFit="1" customWidth="1"/>
    <col min="2847" max="2847" width="6.81640625" style="3" bestFit="1" customWidth="1"/>
    <col min="2848" max="2848" width="23.54296875" style="3" bestFit="1" customWidth="1"/>
    <col min="2849" max="2849" width="6.81640625" style="3" bestFit="1" customWidth="1"/>
    <col min="2850" max="2850" width="23.54296875" style="3" bestFit="1" customWidth="1"/>
    <col min="2851" max="2851" width="6.81640625" style="3" bestFit="1" customWidth="1"/>
    <col min="2852" max="2852" width="23.54296875" style="3" bestFit="1" customWidth="1"/>
    <col min="2853" max="2853" width="6.81640625" style="3" bestFit="1" customWidth="1"/>
    <col min="2854" max="2854" width="23.54296875" style="3" bestFit="1" customWidth="1"/>
    <col min="2855" max="2855" width="6.81640625" style="3" bestFit="1" customWidth="1"/>
    <col min="2856" max="2856" width="23.54296875" style="3" bestFit="1" customWidth="1"/>
    <col min="2857" max="2857" width="6.81640625" style="3" bestFit="1" customWidth="1"/>
    <col min="2858" max="2858" width="23.54296875" style="3" bestFit="1" customWidth="1"/>
    <col min="2859" max="2859" width="6.81640625" style="3" bestFit="1" customWidth="1"/>
    <col min="2860" max="2860" width="23.54296875" style="3" bestFit="1" customWidth="1"/>
    <col min="2861" max="2861" width="6.81640625" style="3" bestFit="1" customWidth="1"/>
    <col min="2862" max="2862" width="23.54296875" style="3" bestFit="1" customWidth="1"/>
    <col min="2863" max="2863" width="6.81640625" style="3" bestFit="1" customWidth="1"/>
    <col min="2864" max="2864" width="23.54296875" style="3" bestFit="1" customWidth="1"/>
    <col min="2865" max="2865" width="6.81640625" style="3" bestFit="1" customWidth="1"/>
    <col min="2866" max="2866" width="23.54296875" style="3" bestFit="1" customWidth="1"/>
    <col min="2867" max="2867" width="6.81640625" style="3" bestFit="1" customWidth="1"/>
    <col min="2868" max="2868" width="23.54296875" style="3" bestFit="1" customWidth="1"/>
    <col min="2869" max="2869" width="6.81640625" style="3" bestFit="1" customWidth="1"/>
    <col min="2870" max="2870" width="23.54296875" style="3" bestFit="1" customWidth="1"/>
    <col min="2871" max="2871" width="6.81640625" style="3" bestFit="1" customWidth="1"/>
    <col min="2872" max="2872" width="23.54296875" style="3" bestFit="1" customWidth="1"/>
    <col min="2873" max="2873" width="6.81640625" style="3" bestFit="1" customWidth="1"/>
    <col min="2874" max="2874" width="23.54296875" style="3" bestFit="1" customWidth="1"/>
    <col min="2875" max="2875" width="6.81640625" style="3" bestFit="1" customWidth="1"/>
    <col min="2876" max="2876" width="23.54296875" style="3" bestFit="1" customWidth="1"/>
    <col min="2877" max="2877" width="6.81640625" style="3" bestFit="1" customWidth="1"/>
    <col min="2878" max="2878" width="23.54296875" style="3" bestFit="1" customWidth="1"/>
    <col min="2879" max="2879" width="6.81640625" style="3" bestFit="1" customWidth="1"/>
    <col min="2880" max="2880" width="23.54296875" style="3" bestFit="1" customWidth="1"/>
    <col min="2881" max="2881" width="6.81640625" style="3" bestFit="1" customWidth="1"/>
    <col min="2882" max="2882" width="23.54296875" style="3" bestFit="1" customWidth="1"/>
    <col min="2883" max="2883" width="6.81640625" style="3" bestFit="1" customWidth="1"/>
    <col min="2884" max="2884" width="23.54296875" style="3" bestFit="1" customWidth="1"/>
    <col min="2885" max="2885" width="6.81640625" style="3" bestFit="1" customWidth="1"/>
    <col min="2886" max="2886" width="23.54296875" style="3" bestFit="1" customWidth="1"/>
    <col min="2887" max="2887" width="6.81640625" style="3" bestFit="1" customWidth="1"/>
    <col min="2888" max="2888" width="23.54296875" style="3" bestFit="1" customWidth="1"/>
    <col min="2889" max="2889" width="6.81640625" style="3" bestFit="1" customWidth="1"/>
    <col min="2890" max="2890" width="23.54296875" style="3" bestFit="1" customWidth="1"/>
    <col min="2891" max="2891" width="6.81640625" style="3" bestFit="1" customWidth="1"/>
    <col min="2892" max="2892" width="23.54296875" style="3" bestFit="1" customWidth="1"/>
    <col min="2893" max="2893" width="6.81640625" style="3" bestFit="1" customWidth="1"/>
    <col min="2894" max="2894" width="23.54296875" style="3" bestFit="1" customWidth="1"/>
    <col min="2895" max="2895" width="6.81640625" style="3" bestFit="1" customWidth="1"/>
    <col min="2896" max="2896" width="23.54296875" style="3" bestFit="1" customWidth="1"/>
    <col min="2897" max="2897" width="6.81640625" style="3" bestFit="1" customWidth="1"/>
    <col min="2898" max="2898" width="23.54296875" style="3" bestFit="1" customWidth="1"/>
    <col min="2899" max="2899" width="6.81640625" style="3" bestFit="1" customWidth="1"/>
    <col min="2900" max="2900" width="23.54296875" style="3" bestFit="1" customWidth="1"/>
    <col min="2901" max="2901" width="6.453125" style="3" bestFit="1" customWidth="1"/>
    <col min="2902" max="2902" width="23.54296875" style="3" bestFit="1" customWidth="1"/>
    <col min="2903" max="2903" width="6.453125" style="3" bestFit="1" customWidth="1"/>
    <col min="2904" max="2904" width="23.54296875" style="3" bestFit="1" customWidth="1"/>
    <col min="2905" max="2905" width="6.81640625" style="3" bestFit="1" customWidth="1"/>
    <col min="2906" max="2906" width="23.54296875" style="3" bestFit="1" customWidth="1"/>
    <col min="2907" max="2907" width="6.81640625" style="3" bestFit="1" customWidth="1"/>
    <col min="2908" max="2908" width="23.54296875" style="3" bestFit="1" customWidth="1"/>
    <col min="2909" max="2909" width="6.81640625" style="3" bestFit="1" customWidth="1"/>
    <col min="2910" max="2910" width="23.54296875" style="3" bestFit="1" customWidth="1"/>
    <col min="2911" max="2911" width="6.81640625" style="3" bestFit="1" customWidth="1"/>
    <col min="2912" max="2912" width="23.54296875" style="3" bestFit="1" customWidth="1"/>
    <col min="2913" max="2913" width="6.81640625" style="3" bestFit="1" customWidth="1"/>
    <col min="2914" max="2914" width="23.54296875" style="3" bestFit="1" customWidth="1"/>
    <col min="2915" max="2915" width="6.81640625" style="3" bestFit="1" customWidth="1"/>
    <col min="2916" max="2916" width="23.54296875" style="3" bestFit="1" customWidth="1"/>
    <col min="2917" max="2917" width="6.81640625" style="3" bestFit="1" customWidth="1"/>
    <col min="2918" max="2918" width="23.54296875" style="3" bestFit="1" customWidth="1"/>
    <col min="2919" max="2919" width="6.81640625" style="3" bestFit="1" customWidth="1"/>
    <col min="2920" max="2920" width="23.54296875" style="3" bestFit="1" customWidth="1"/>
    <col min="2921" max="2921" width="6.81640625" style="3" bestFit="1" customWidth="1"/>
    <col min="2922" max="2922" width="23.54296875" style="3" bestFit="1" customWidth="1"/>
    <col min="2923" max="2923" width="6.81640625" style="3" bestFit="1" customWidth="1"/>
    <col min="2924" max="2924" width="23.54296875" style="3" bestFit="1" customWidth="1"/>
    <col min="2925" max="2925" width="6.81640625" style="3" bestFit="1" customWidth="1"/>
    <col min="2926" max="2926" width="23.54296875" style="3" bestFit="1" customWidth="1"/>
    <col min="2927" max="2927" width="6.81640625" style="3" bestFit="1" customWidth="1"/>
    <col min="2928" max="2928" width="23.54296875" style="3" bestFit="1" customWidth="1"/>
    <col min="2929" max="2929" width="6.81640625" style="3" bestFit="1" customWidth="1"/>
    <col min="2930" max="2930" width="23.54296875" style="3" bestFit="1" customWidth="1"/>
    <col min="2931" max="2931" width="6.81640625" style="3" bestFit="1" customWidth="1"/>
    <col min="2932" max="2932" width="23.54296875" style="3" bestFit="1" customWidth="1"/>
    <col min="2933" max="2933" width="6.81640625" style="3" bestFit="1" customWidth="1"/>
    <col min="2934" max="2972" width="9.1796875" style="3"/>
    <col min="2973" max="2973" width="33.54296875" style="3" customWidth="1"/>
    <col min="2974" max="2974" width="11.7265625" style="3" customWidth="1"/>
    <col min="2975" max="2975" width="6.7265625" style="3" customWidth="1"/>
    <col min="2976" max="2976" width="11.7265625" style="3" customWidth="1"/>
    <col min="2977" max="2977" width="6.7265625" style="3" customWidth="1"/>
    <col min="2978" max="2978" width="11.7265625" style="3" customWidth="1"/>
    <col min="2979" max="2979" width="6.7265625" style="3" customWidth="1"/>
    <col min="2980" max="2980" width="11.7265625" style="3" customWidth="1"/>
    <col min="2981" max="2981" width="6.7265625" style="3" customWidth="1"/>
    <col min="2982" max="2982" width="12.26953125" style="3" bestFit="1" customWidth="1"/>
    <col min="2983" max="2983" width="6.7265625" style="3" bestFit="1" customWidth="1"/>
    <col min="2984" max="2984" width="12.26953125" style="3" bestFit="1" customWidth="1"/>
    <col min="2985" max="2985" width="6.7265625" style="3" bestFit="1" customWidth="1"/>
    <col min="2986" max="2986" width="11.7265625" style="3" bestFit="1" customWidth="1"/>
    <col min="2987" max="2987" width="6" style="3" bestFit="1" customWidth="1"/>
    <col min="2988" max="2988" width="11.7265625" style="3" bestFit="1" customWidth="1"/>
    <col min="2989" max="2989" width="6" style="3" bestFit="1" customWidth="1"/>
    <col min="2990" max="2990" width="11.7265625" style="3" bestFit="1" customWidth="1"/>
    <col min="2991" max="2991" width="6" style="3" bestFit="1" customWidth="1"/>
    <col min="2992" max="2992" width="11.7265625" style="3" bestFit="1" customWidth="1"/>
    <col min="2993" max="2993" width="6" style="3" bestFit="1" customWidth="1"/>
    <col min="2994" max="2994" width="11.7265625" style="3" bestFit="1" customWidth="1"/>
    <col min="2995" max="2995" width="6" style="3" bestFit="1" customWidth="1"/>
    <col min="2996" max="2996" width="11.7265625" style="3" bestFit="1" customWidth="1"/>
    <col min="2997" max="2997" width="6" style="3" bestFit="1" customWidth="1"/>
    <col min="2998" max="2998" width="11.7265625" style="3" bestFit="1" customWidth="1"/>
    <col min="2999" max="2999" width="6" style="3" bestFit="1" customWidth="1"/>
    <col min="3000" max="3000" width="11.7265625" style="3" bestFit="1" customWidth="1"/>
    <col min="3001" max="3001" width="5.26953125" style="3" bestFit="1" customWidth="1"/>
    <col min="3002" max="3002" width="16.453125" style="3" bestFit="1" customWidth="1"/>
    <col min="3003" max="3003" width="6.453125" style="3" customWidth="1"/>
    <col min="3004" max="3004" width="15" style="3" customWidth="1"/>
    <col min="3005" max="3005" width="8" style="3" customWidth="1"/>
    <col min="3006" max="3006" width="15.453125" style="3" customWidth="1"/>
    <col min="3007" max="3007" width="8.453125" style="3" customWidth="1"/>
    <col min="3008" max="3008" width="17.54296875" style="3" customWidth="1"/>
    <col min="3009" max="3009" width="6" style="3" bestFit="1" customWidth="1"/>
    <col min="3010" max="3010" width="15.81640625" style="3" bestFit="1" customWidth="1"/>
    <col min="3011" max="3011" width="6" style="3" bestFit="1" customWidth="1"/>
    <col min="3012" max="3012" width="16.81640625" style="3" bestFit="1" customWidth="1"/>
    <col min="3013" max="3013" width="6" style="3" bestFit="1" customWidth="1"/>
    <col min="3014" max="3014" width="17.453125" style="3" customWidth="1"/>
    <col min="3015" max="3015" width="7.7265625" style="3" bestFit="1" customWidth="1"/>
    <col min="3016" max="3016" width="17.453125" style="3" customWidth="1"/>
    <col min="3017" max="3017" width="7.7265625" style="3" bestFit="1" customWidth="1"/>
    <col min="3018" max="3018" width="17.453125" style="3" customWidth="1"/>
    <col min="3019" max="3019" width="9" style="3" customWidth="1"/>
    <col min="3020" max="3020" width="22.54296875" style="3" customWidth="1"/>
    <col min="3021" max="3021" width="8.1796875" style="3" customWidth="1"/>
    <col min="3022" max="3022" width="22.54296875" style="3" customWidth="1"/>
    <col min="3023" max="3023" width="8.1796875" style="3" customWidth="1"/>
    <col min="3024" max="3024" width="23.54296875" style="3" customWidth="1"/>
    <col min="3025" max="3025" width="8.1796875" style="3" customWidth="1"/>
    <col min="3026" max="3026" width="22.54296875" style="3" customWidth="1"/>
    <col min="3027" max="3027" width="8.1796875" style="3" bestFit="1" customWidth="1"/>
    <col min="3028" max="3028" width="22.54296875" style="3" customWidth="1"/>
    <col min="3029" max="3029" width="9.54296875" style="3" customWidth="1"/>
    <col min="3030" max="3030" width="22.54296875" style="3" customWidth="1"/>
    <col min="3031" max="3031" width="9.54296875" style="3" customWidth="1"/>
    <col min="3032" max="3032" width="22.54296875" style="3" customWidth="1"/>
    <col min="3033" max="3033" width="12.453125" style="3" customWidth="1"/>
    <col min="3034" max="3034" width="22.54296875" style="3" customWidth="1"/>
    <col min="3035" max="3035" width="8.7265625" style="3" bestFit="1" customWidth="1"/>
    <col min="3036" max="3036" width="21" style="3" customWidth="1"/>
    <col min="3037" max="3037" width="8.7265625" style="3" bestFit="1" customWidth="1"/>
    <col min="3038" max="3038" width="23.54296875" style="3" bestFit="1" customWidth="1"/>
    <col min="3039" max="3039" width="11.81640625" style="3" customWidth="1"/>
    <col min="3040" max="3040" width="23.54296875" style="3" bestFit="1" customWidth="1"/>
    <col min="3041" max="3041" width="11.26953125" style="3" customWidth="1"/>
    <col min="3042" max="3042" width="23.1796875" style="3" customWidth="1"/>
    <col min="3043" max="3043" width="11.453125" style="3" bestFit="1" customWidth="1"/>
    <col min="3044" max="3044" width="23.54296875" style="3" bestFit="1" customWidth="1"/>
    <col min="3045" max="3045" width="10.1796875" style="3" customWidth="1"/>
    <col min="3046" max="3046" width="23.54296875" style="3" bestFit="1" customWidth="1"/>
    <col min="3047" max="3047" width="10.1796875" style="3" customWidth="1"/>
    <col min="3048" max="3048" width="23.54296875" style="3" bestFit="1" customWidth="1"/>
    <col min="3049" max="3049" width="11.453125" style="3" bestFit="1" customWidth="1"/>
    <col min="3050" max="3050" width="23.54296875" style="3" bestFit="1" customWidth="1"/>
    <col min="3051" max="3051" width="11.453125" style="3" bestFit="1" customWidth="1"/>
    <col min="3052" max="3052" width="23.54296875" style="3" bestFit="1" customWidth="1"/>
    <col min="3053" max="3053" width="7.7265625" style="3" bestFit="1" customWidth="1"/>
    <col min="3054" max="3054" width="23.54296875" style="3" bestFit="1" customWidth="1"/>
    <col min="3055" max="3055" width="6.81640625" style="3" bestFit="1" customWidth="1"/>
    <col min="3056" max="3056" width="23.54296875" style="3" bestFit="1" customWidth="1"/>
    <col min="3057" max="3057" width="6.81640625" style="3" bestFit="1" customWidth="1"/>
    <col min="3058" max="3058" width="23.54296875" style="3" bestFit="1" customWidth="1"/>
    <col min="3059" max="3059" width="6.81640625" style="3" bestFit="1" customWidth="1"/>
    <col min="3060" max="3060" width="23.54296875" style="3" bestFit="1" customWidth="1"/>
    <col min="3061" max="3061" width="6.81640625" style="3" bestFit="1" customWidth="1"/>
    <col min="3062" max="3062" width="23.54296875" style="3" bestFit="1" customWidth="1"/>
    <col min="3063" max="3063" width="6.453125" style="3" bestFit="1" customWidth="1"/>
    <col min="3064" max="3064" width="23.54296875" style="3" bestFit="1" customWidth="1"/>
    <col min="3065" max="3065" width="6.453125" style="3" bestFit="1" customWidth="1"/>
    <col min="3066" max="3066" width="23.54296875" style="3" bestFit="1" customWidth="1"/>
    <col min="3067" max="3067" width="6.81640625" style="3" bestFit="1" customWidth="1"/>
    <col min="3068" max="3068" width="23.54296875" style="3" bestFit="1" customWidth="1"/>
    <col min="3069" max="3069" width="6.81640625" style="3" bestFit="1" customWidth="1"/>
    <col min="3070" max="3070" width="23.54296875" style="3" bestFit="1" customWidth="1"/>
    <col min="3071" max="3071" width="6.81640625" style="3" bestFit="1" customWidth="1"/>
    <col min="3072" max="3072" width="23.54296875" style="3" bestFit="1" customWidth="1"/>
    <col min="3073" max="3073" width="6.81640625" style="3" bestFit="1" customWidth="1"/>
    <col min="3074" max="3074" width="23.54296875" style="3" bestFit="1" customWidth="1"/>
    <col min="3075" max="3075" width="6.81640625" style="3" bestFit="1" customWidth="1"/>
    <col min="3076" max="3076" width="23.54296875" style="3" bestFit="1" customWidth="1"/>
    <col min="3077" max="3077" width="11.54296875" style="3" bestFit="1" customWidth="1"/>
    <col min="3078" max="3078" width="23.54296875" style="3" bestFit="1" customWidth="1"/>
    <col min="3079" max="3079" width="6.81640625" style="3" bestFit="1" customWidth="1"/>
    <col min="3080" max="3080" width="23.54296875" style="3" bestFit="1" customWidth="1"/>
    <col min="3081" max="3081" width="6.81640625" style="3" bestFit="1" customWidth="1"/>
    <col min="3082" max="3082" width="23.54296875" style="3" bestFit="1" customWidth="1"/>
    <col min="3083" max="3083" width="6.81640625" style="3" bestFit="1" customWidth="1"/>
    <col min="3084" max="3084" width="23.54296875" style="3" bestFit="1" customWidth="1"/>
    <col min="3085" max="3085" width="6.81640625" style="3" bestFit="1" customWidth="1"/>
    <col min="3086" max="3086" width="23.54296875" style="3" bestFit="1" customWidth="1"/>
    <col min="3087" max="3087" width="6.81640625" style="3" bestFit="1" customWidth="1"/>
    <col min="3088" max="3088" width="23.54296875" style="3" bestFit="1" customWidth="1"/>
    <col min="3089" max="3089" width="6.81640625" style="3" bestFit="1" customWidth="1"/>
    <col min="3090" max="3090" width="23.54296875" style="3" bestFit="1" customWidth="1"/>
    <col min="3091" max="3091" width="6.81640625" style="3" bestFit="1" customWidth="1"/>
    <col min="3092" max="3092" width="23.54296875" style="3" bestFit="1" customWidth="1"/>
    <col min="3093" max="3093" width="6.81640625" style="3" bestFit="1" customWidth="1"/>
    <col min="3094" max="3094" width="23.54296875" style="3" bestFit="1" customWidth="1"/>
    <col min="3095" max="3095" width="6.81640625" style="3" bestFit="1" customWidth="1"/>
    <col min="3096" max="3096" width="23.54296875" style="3" bestFit="1" customWidth="1"/>
    <col min="3097" max="3097" width="6.81640625" style="3" bestFit="1" customWidth="1"/>
    <col min="3098" max="3098" width="23.54296875" style="3" bestFit="1" customWidth="1"/>
    <col min="3099" max="3099" width="6.81640625" style="3" bestFit="1" customWidth="1"/>
    <col min="3100" max="3100" width="23.54296875" style="3" bestFit="1" customWidth="1"/>
    <col min="3101" max="3101" width="6.81640625" style="3" bestFit="1" customWidth="1"/>
    <col min="3102" max="3102" width="23.54296875" style="3" bestFit="1" customWidth="1"/>
    <col min="3103" max="3103" width="6.81640625" style="3" bestFit="1" customWidth="1"/>
    <col min="3104" max="3104" width="23.54296875" style="3" bestFit="1" customWidth="1"/>
    <col min="3105" max="3105" width="6.81640625" style="3" bestFit="1" customWidth="1"/>
    <col min="3106" max="3106" width="23.54296875" style="3" bestFit="1" customWidth="1"/>
    <col min="3107" max="3107" width="6.81640625" style="3" bestFit="1" customWidth="1"/>
    <col min="3108" max="3108" width="23.54296875" style="3" bestFit="1" customWidth="1"/>
    <col min="3109" max="3109" width="6.81640625" style="3" bestFit="1" customWidth="1"/>
    <col min="3110" max="3110" width="23.54296875" style="3" bestFit="1" customWidth="1"/>
    <col min="3111" max="3111" width="6.81640625" style="3" bestFit="1" customWidth="1"/>
    <col min="3112" max="3112" width="23.54296875" style="3" bestFit="1" customWidth="1"/>
    <col min="3113" max="3113" width="6.81640625" style="3" bestFit="1" customWidth="1"/>
    <col min="3114" max="3114" width="23.54296875" style="3" bestFit="1" customWidth="1"/>
    <col min="3115" max="3115" width="6.81640625" style="3" bestFit="1" customWidth="1"/>
    <col min="3116" max="3116" width="23.54296875" style="3" bestFit="1" customWidth="1"/>
    <col min="3117" max="3117" width="6.81640625" style="3" bestFit="1" customWidth="1"/>
    <col min="3118" max="3118" width="23.54296875" style="3" bestFit="1" customWidth="1"/>
    <col min="3119" max="3119" width="6.81640625" style="3" bestFit="1" customWidth="1"/>
    <col min="3120" max="3120" width="23.54296875" style="3" bestFit="1" customWidth="1"/>
    <col min="3121" max="3121" width="6.81640625" style="3" bestFit="1" customWidth="1"/>
    <col min="3122" max="3122" width="23.54296875" style="3" bestFit="1" customWidth="1"/>
    <col min="3123" max="3123" width="6.81640625" style="3" bestFit="1" customWidth="1"/>
    <col min="3124" max="3124" width="23.54296875" style="3" bestFit="1" customWidth="1"/>
    <col min="3125" max="3125" width="6.81640625" style="3" bestFit="1" customWidth="1"/>
    <col min="3126" max="3126" width="23.54296875" style="3" bestFit="1" customWidth="1"/>
    <col min="3127" max="3127" width="6.81640625" style="3" bestFit="1" customWidth="1"/>
    <col min="3128" max="3128" width="23.54296875" style="3" bestFit="1" customWidth="1"/>
    <col min="3129" max="3129" width="6.81640625" style="3" bestFit="1" customWidth="1"/>
    <col min="3130" max="3130" width="23.54296875" style="3" bestFit="1" customWidth="1"/>
    <col min="3131" max="3131" width="6.81640625" style="3" bestFit="1" customWidth="1"/>
    <col min="3132" max="3132" width="23.54296875" style="3" bestFit="1" customWidth="1"/>
    <col min="3133" max="3133" width="6.81640625" style="3" bestFit="1" customWidth="1"/>
    <col min="3134" max="3134" width="23.54296875" style="3" bestFit="1" customWidth="1"/>
    <col min="3135" max="3135" width="6.81640625" style="3" bestFit="1" customWidth="1"/>
    <col min="3136" max="3136" width="23.54296875" style="3" bestFit="1" customWidth="1"/>
    <col min="3137" max="3137" width="6.81640625" style="3" bestFit="1" customWidth="1"/>
    <col min="3138" max="3138" width="23.54296875" style="3" bestFit="1" customWidth="1"/>
    <col min="3139" max="3139" width="6.81640625" style="3" bestFit="1" customWidth="1"/>
    <col min="3140" max="3140" width="23.54296875" style="3" bestFit="1" customWidth="1"/>
    <col min="3141" max="3141" width="6.81640625" style="3" bestFit="1" customWidth="1"/>
    <col min="3142" max="3142" width="23.54296875" style="3" bestFit="1" customWidth="1"/>
    <col min="3143" max="3143" width="6.81640625" style="3" bestFit="1" customWidth="1"/>
    <col min="3144" max="3144" width="23.54296875" style="3" bestFit="1" customWidth="1"/>
    <col min="3145" max="3145" width="6.81640625" style="3" bestFit="1" customWidth="1"/>
    <col min="3146" max="3146" width="23.54296875" style="3" bestFit="1" customWidth="1"/>
    <col min="3147" max="3147" width="6.81640625" style="3" bestFit="1" customWidth="1"/>
    <col min="3148" max="3148" width="23.54296875" style="3" bestFit="1" customWidth="1"/>
    <col min="3149" max="3149" width="6.81640625" style="3" bestFit="1" customWidth="1"/>
    <col min="3150" max="3150" width="23.54296875" style="3" bestFit="1" customWidth="1"/>
    <col min="3151" max="3151" width="6.81640625" style="3" bestFit="1" customWidth="1"/>
    <col min="3152" max="3152" width="23.54296875" style="3" bestFit="1" customWidth="1"/>
    <col min="3153" max="3153" width="6.81640625" style="3" bestFit="1" customWidth="1"/>
    <col min="3154" max="3154" width="23.54296875" style="3" bestFit="1" customWidth="1"/>
    <col min="3155" max="3155" width="6.81640625" style="3" bestFit="1" customWidth="1"/>
    <col min="3156" max="3156" width="23.54296875" style="3" bestFit="1" customWidth="1"/>
    <col min="3157" max="3157" width="6.453125" style="3" bestFit="1" customWidth="1"/>
    <col min="3158" max="3158" width="23.54296875" style="3" bestFit="1" customWidth="1"/>
    <col min="3159" max="3159" width="6.453125" style="3" bestFit="1" customWidth="1"/>
    <col min="3160" max="3160" width="23.54296875" style="3" bestFit="1" customWidth="1"/>
    <col min="3161" max="3161" width="6.81640625" style="3" bestFit="1" customWidth="1"/>
    <col min="3162" max="3162" width="23.54296875" style="3" bestFit="1" customWidth="1"/>
    <col min="3163" max="3163" width="6.81640625" style="3" bestFit="1" customWidth="1"/>
    <col min="3164" max="3164" width="23.54296875" style="3" bestFit="1" customWidth="1"/>
    <col min="3165" max="3165" width="6.81640625" style="3" bestFit="1" customWidth="1"/>
    <col min="3166" max="3166" width="23.54296875" style="3" bestFit="1" customWidth="1"/>
    <col min="3167" max="3167" width="6.81640625" style="3" bestFit="1" customWidth="1"/>
    <col min="3168" max="3168" width="23.54296875" style="3" bestFit="1" customWidth="1"/>
    <col min="3169" max="3169" width="6.81640625" style="3" bestFit="1" customWidth="1"/>
    <col min="3170" max="3170" width="23.54296875" style="3" bestFit="1" customWidth="1"/>
    <col min="3171" max="3171" width="6.81640625" style="3" bestFit="1" customWidth="1"/>
    <col min="3172" max="3172" width="23.54296875" style="3" bestFit="1" customWidth="1"/>
    <col min="3173" max="3173" width="6.81640625" style="3" bestFit="1" customWidth="1"/>
    <col min="3174" max="3174" width="23.54296875" style="3" bestFit="1" customWidth="1"/>
    <col min="3175" max="3175" width="6.81640625" style="3" bestFit="1" customWidth="1"/>
    <col min="3176" max="3176" width="23.54296875" style="3" bestFit="1" customWidth="1"/>
    <col min="3177" max="3177" width="6.81640625" style="3" bestFit="1" customWidth="1"/>
    <col min="3178" max="3178" width="23.54296875" style="3" bestFit="1" customWidth="1"/>
    <col min="3179" max="3179" width="6.81640625" style="3" bestFit="1" customWidth="1"/>
    <col min="3180" max="3180" width="23.54296875" style="3" bestFit="1" customWidth="1"/>
    <col min="3181" max="3181" width="6.81640625" style="3" bestFit="1" customWidth="1"/>
    <col min="3182" max="3182" width="23.54296875" style="3" bestFit="1" customWidth="1"/>
    <col min="3183" max="3183" width="6.81640625" style="3" bestFit="1" customWidth="1"/>
    <col min="3184" max="3184" width="23.54296875" style="3" bestFit="1" customWidth="1"/>
    <col min="3185" max="3185" width="6.81640625" style="3" bestFit="1" customWidth="1"/>
    <col min="3186" max="3186" width="23.54296875" style="3" bestFit="1" customWidth="1"/>
    <col min="3187" max="3187" width="6.81640625" style="3" bestFit="1" customWidth="1"/>
    <col min="3188" max="3188" width="23.54296875" style="3" bestFit="1" customWidth="1"/>
    <col min="3189" max="3189" width="6.81640625" style="3" bestFit="1" customWidth="1"/>
    <col min="3190" max="3228" width="9.1796875" style="3"/>
    <col min="3229" max="3229" width="33.54296875" style="3" customWidth="1"/>
    <col min="3230" max="3230" width="11.7265625" style="3" customWidth="1"/>
    <col min="3231" max="3231" width="6.7265625" style="3" customWidth="1"/>
    <col min="3232" max="3232" width="11.7265625" style="3" customWidth="1"/>
    <col min="3233" max="3233" width="6.7265625" style="3" customWidth="1"/>
    <col min="3234" max="3234" width="11.7265625" style="3" customWidth="1"/>
    <col min="3235" max="3235" width="6.7265625" style="3" customWidth="1"/>
    <col min="3236" max="3236" width="11.7265625" style="3" customWidth="1"/>
    <col min="3237" max="3237" width="6.7265625" style="3" customWidth="1"/>
    <col min="3238" max="3238" width="12.26953125" style="3" bestFit="1" customWidth="1"/>
    <col min="3239" max="3239" width="6.7265625" style="3" bestFit="1" customWidth="1"/>
    <col min="3240" max="3240" width="12.26953125" style="3" bestFit="1" customWidth="1"/>
    <col min="3241" max="3241" width="6.7265625" style="3" bestFit="1" customWidth="1"/>
    <col min="3242" max="3242" width="11.7265625" style="3" bestFit="1" customWidth="1"/>
    <col min="3243" max="3243" width="6" style="3" bestFit="1" customWidth="1"/>
    <col min="3244" max="3244" width="11.7265625" style="3" bestFit="1" customWidth="1"/>
    <col min="3245" max="3245" width="6" style="3" bestFit="1" customWidth="1"/>
    <col min="3246" max="3246" width="11.7265625" style="3" bestFit="1" customWidth="1"/>
    <col min="3247" max="3247" width="6" style="3" bestFit="1" customWidth="1"/>
    <col min="3248" max="3248" width="11.7265625" style="3" bestFit="1" customWidth="1"/>
    <col min="3249" max="3249" width="6" style="3" bestFit="1" customWidth="1"/>
    <col min="3250" max="3250" width="11.7265625" style="3" bestFit="1" customWidth="1"/>
    <col min="3251" max="3251" width="6" style="3" bestFit="1" customWidth="1"/>
    <col min="3252" max="3252" width="11.7265625" style="3" bestFit="1" customWidth="1"/>
    <col min="3253" max="3253" width="6" style="3" bestFit="1" customWidth="1"/>
    <col min="3254" max="3254" width="11.7265625" style="3" bestFit="1" customWidth="1"/>
    <col min="3255" max="3255" width="6" style="3" bestFit="1" customWidth="1"/>
    <col min="3256" max="3256" width="11.7265625" style="3" bestFit="1" customWidth="1"/>
    <col min="3257" max="3257" width="5.26953125" style="3" bestFit="1" customWidth="1"/>
    <col min="3258" max="3258" width="16.453125" style="3" bestFit="1" customWidth="1"/>
    <col min="3259" max="3259" width="6.453125" style="3" customWidth="1"/>
    <col min="3260" max="3260" width="15" style="3" customWidth="1"/>
    <col min="3261" max="3261" width="8" style="3" customWidth="1"/>
    <col min="3262" max="3262" width="15.453125" style="3" customWidth="1"/>
    <col min="3263" max="3263" width="8.453125" style="3" customWidth="1"/>
    <col min="3264" max="3264" width="17.54296875" style="3" customWidth="1"/>
    <col min="3265" max="3265" width="6" style="3" bestFit="1" customWidth="1"/>
    <col min="3266" max="3266" width="15.81640625" style="3" bestFit="1" customWidth="1"/>
    <col min="3267" max="3267" width="6" style="3" bestFit="1" customWidth="1"/>
    <col min="3268" max="3268" width="16.81640625" style="3" bestFit="1" customWidth="1"/>
    <col min="3269" max="3269" width="6" style="3" bestFit="1" customWidth="1"/>
    <col min="3270" max="3270" width="17.453125" style="3" customWidth="1"/>
    <col min="3271" max="3271" width="7.7265625" style="3" bestFit="1" customWidth="1"/>
    <col min="3272" max="3272" width="17.453125" style="3" customWidth="1"/>
    <col min="3273" max="3273" width="7.7265625" style="3" bestFit="1" customWidth="1"/>
    <col min="3274" max="3274" width="17.453125" style="3" customWidth="1"/>
    <col min="3275" max="3275" width="9" style="3" customWidth="1"/>
    <col min="3276" max="3276" width="22.54296875" style="3" customWidth="1"/>
    <col min="3277" max="3277" width="8.1796875" style="3" customWidth="1"/>
    <col min="3278" max="3278" width="22.54296875" style="3" customWidth="1"/>
    <col min="3279" max="3279" width="8.1796875" style="3" customWidth="1"/>
    <col min="3280" max="3280" width="23.54296875" style="3" customWidth="1"/>
    <col min="3281" max="3281" width="8.1796875" style="3" customWidth="1"/>
    <col min="3282" max="3282" width="22.54296875" style="3" customWidth="1"/>
    <col min="3283" max="3283" width="8.1796875" style="3" bestFit="1" customWidth="1"/>
    <col min="3284" max="3284" width="22.54296875" style="3" customWidth="1"/>
    <col min="3285" max="3285" width="9.54296875" style="3" customWidth="1"/>
    <col min="3286" max="3286" width="22.54296875" style="3" customWidth="1"/>
    <col min="3287" max="3287" width="9.54296875" style="3" customWidth="1"/>
    <col min="3288" max="3288" width="22.54296875" style="3" customWidth="1"/>
    <col min="3289" max="3289" width="12.453125" style="3" customWidth="1"/>
    <col min="3290" max="3290" width="22.54296875" style="3" customWidth="1"/>
    <col min="3291" max="3291" width="8.7265625" style="3" bestFit="1" customWidth="1"/>
    <col min="3292" max="3292" width="21" style="3" customWidth="1"/>
    <col min="3293" max="3293" width="8.7265625" style="3" bestFit="1" customWidth="1"/>
    <col min="3294" max="3294" width="23.54296875" style="3" bestFit="1" customWidth="1"/>
    <col min="3295" max="3295" width="11.81640625" style="3" customWidth="1"/>
    <col min="3296" max="3296" width="23.54296875" style="3" bestFit="1" customWidth="1"/>
    <col min="3297" max="3297" width="11.26953125" style="3" customWidth="1"/>
    <col min="3298" max="3298" width="23.1796875" style="3" customWidth="1"/>
    <col min="3299" max="3299" width="11.453125" style="3" bestFit="1" customWidth="1"/>
    <col min="3300" max="3300" width="23.54296875" style="3" bestFit="1" customWidth="1"/>
    <col min="3301" max="3301" width="10.1796875" style="3" customWidth="1"/>
    <col min="3302" max="3302" width="23.54296875" style="3" bestFit="1" customWidth="1"/>
    <col min="3303" max="3303" width="10.1796875" style="3" customWidth="1"/>
    <col min="3304" max="3304" width="23.54296875" style="3" bestFit="1" customWidth="1"/>
    <col min="3305" max="3305" width="11.453125" style="3" bestFit="1" customWidth="1"/>
    <col min="3306" max="3306" width="23.54296875" style="3" bestFit="1" customWidth="1"/>
    <col min="3307" max="3307" width="11.453125" style="3" bestFit="1" customWidth="1"/>
    <col min="3308" max="3308" width="23.54296875" style="3" bestFit="1" customWidth="1"/>
    <col min="3309" max="3309" width="7.7265625" style="3" bestFit="1" customWidth="1"/>
    <col min="3310" max="3310" width="23.54296875" style="3" bestFit="1" customWidth="1"/>
    <col min="3311" max="3311" width="6.81640625" style="3" bestFit="1" customWidth="1"/>
    <col min="3312" max="3312" width="23.54296875" style="3" bestFit="1" customWidth="1"/>
    <col min="3313" max="3313" width="6.81640625" style="3" bestFit="1" customWidth="1"/>
    <col min="3314" max="3314" width="23.54296875" style="3" bestFit="1" customWidth="1"/>
    <col min="3315" max="3315" width="6.81640625" style="3" bestFit="1" customWidth="1"/>
    <col min="3316" max="3316" width="23.54296875" style="3" bestFit="1" customWidth="1"/>
    <col min="3317" max="3317" width="6.81640625" style="3" bestFit="1" customWidth="1"/>
    <col min="3318" max="3318" width="23.54296875" style="3" bestFit="1" customWidth="1"/>
    <col min="3319" max="3319" width="6.453125" style="3" bestFit="1" customWidth="1"/>
    <col min="3320" max="3320" width="23.54296875" style="3" bestFit="1" customWidth="1"/>
    <col min="3321" max="3321" width="6.453125" style="3" bestFit="1" customWidth="1"/>
    <col min="3322" max="3322" width="23.54296875" style="3" bestFit="1" customWidth="1"/>
    <col min="3323" max="3323" width="6.81640625" style="3" bestFit="1" customWidth="1"/>
    <col min="3324" max="3324" width="23.54296875" style="3" bestFit="1" customWidth="1"/>
    <col min="3325" max="3325" width="6.81640625" style="3" bestFit="1" customWidth="1"/>
    <col min="3326" max="3326" width="23.54296875" style="3" bestFit="1" customWidth="1"/>
    <col min="3327" max="3327" width="6.81640625" style="3" bestFit="1" customWidth="1"/>
    <col min="3328" max="3328" width="23.54296875" style="3" bestFit="1" customWidth="1"/>
    <col min="3329" max="3329" width="6.81640625" style="3" bestFit="1" customWidth="1"/>
    <col min="3330" max="3330" width="23.54296875" style="3" bestFit="1" customWidth="1"/>
    <col min="3331" max="3331" width="6.81640625" style="3" bestFit="1" customWidth="1"/>
    <col min="3332" max="3332" width="23.54296875" style="3" bestFit="1" customWidth="1"/>
    <col min="3333" max="3333" width="11.54296875" style="3" bestFit="1" customWidth="1"/>
    <col min="3334" max="3334" width="23.54296875" style="3" bestFit="1" customWidth="1"/>
    <col min="3335" max="3335" width="6.81640625" style="3" bestFit="1" customWidth="1"/>
    <col min="3336" max="3336" width="23.54296875" style="3" bestFit="1" customWidth="1"/>
    <col min="3337" max="3337" width="6.81640625" style="3" bestFit="1" customWidth="1"/>
    <col min="3338" max="3338" width="23.54296875" style="3" bestFit="1" customWidth="1"/>
    <col min="3339" max="3339" width="6.81640625" style="3" bestFit="1" customWidth="1"/>
    <col min="3340" max="3340" width="23.54296875" style="3" bestFit="1" customWidth="1"/>
    <col min="3341" max="3341" width="6.81640625" style="3" bestFit="1" customWidth="1"/>
    <col min="3342" max="3342" width="23.54296875" style="3" bestFit="1" customWidth="1"/>
    <col min="3343" max="3343" width="6.81640625" style="3" bestFit="1" customWidth="1"/>
    <col min="3344" max="3344" width="23.54296875" style="3" bestFit="1" customWidth="1"/>
    <col min="3345" max="3345" width="6.81640625" style="3" bestFit="1" customWidth="1"/>
    <col min="3346" max="3346" width="23.54296875" style="3" bestFit="1" customWidth="1"/>
    <col min="3347" max="3347" width="6.81640625" style="3" bestFit="1" customWidth="1"/>
    <col min="3348" max="3348" width="23.54296875" style="3" bestFit="1" customWidth="1"/>
    <col min="3349" max="3349" width="6.81640625" style="3" bestFit="1" customWidth="1"/>
    <col min="3350" max="3350" width="23.54296875" style="3" bestFit="1" customWidth="1"/>
    <col min="3351" max="3351" width="6.81640625" style="3" bestFit="1" customWidth="1"/>
    <col min="3352" max="3352" width="23.54296875" style="3" bestFit="1" customWidth="1"/>
    <col min="3353" max="3353" width="6.81640625" style="3" bestFit="1" customWidth="1"/>
    <col min="3354" max="3354" width="23.54296875" style="3" bestFit="1" customWidth="1"/>
    <col min="3355" max="3355" width="6.81640625" style="3" bestFit="1" customWidth="1"/>
    <col min="3356" max="3356" width="23.54296875" style="3" bestFit="1" customWidth="1"/>
    <col min="3357" max="3357" width="6.81640625" style="3" bestFit="1" customWidth="1"/>
    <col min="3358" max="3358" width="23.54296875" style="3" bestFit="1" customWidth="1"/>
    <col min="3359" max="3359" width="6.81640625" style="3" bestFit="1" customWidth="1"/>
    <col min="3360" max="3360" width="23.54296875" style="3" bestFit="1" customWidth="1"/>
    <col min="3361" max="3361" width="6.81640625" style="3" bestFit="1" customWidth="1"/>
    <col min="3362" max="3362" width="23.54296875" style="3" bestFit="1" customWidth="1"/>
    <col min="3363" max="3363" width="6.81640625" style="3" bestFit="1" customWidth="1"/>
    <col min="3364" max="3364" width="23.54296875" style="3" bestFit="1" customWidth="1"/>
    <col min="3365" max="3365" width="6.81640625" style="3" bestFit="1" customWidth="1"/>
    <col min="3366" max="3366" width="23.54296875" style="3" bestFit="1" customWidth="1"/>
    <col min="3367" max="3367" width="6.81640625" style="3" bestFit="1" customWidth="1"/>
    <col min="3368" max="3368" width="23.54296875" style="3" bestFit="1" customWidth="1"/>
    <col min="3369" max="3369" width="6.81640625" style="3" bestFit="1" customWidth="1"/>
    <col min="3370" max="3370" width="23.54296875" style="3" bestFit="1" customWidth="1"/>
    <col min="3371" max="3371" width="6.81640625" style="3" bestFit="1" customWidth="1"/>
    <col min="3372" max="3372" width="23.54296875" style="3" bestFit="1" customWidth="1"/>
    <col min="3373" max="3373" width="6.81640625" style="3" bestFit="1" customWidth="1"/>
    <col min="3374" max="3374" width="23.54296875" style="3" bestFit="1" customWidth="1"/>
    <col min="3375" max="3375" width="6.81640625" style="3" bestFit="1" customWidth="1"/>
    <col min="3376" max="3376" width="23.54296875" style="3" bestFit="1" customWidth="1"/>
    <col min="3377" max="3377" width="6.81640625" style="3" bestFit="1" customWidth="1"/>
    <col min="3378" max="3378" width="23.54296875" style="3" bestFit="1" customWidth="1"/>
    <col min="3379" max="3379" width="6.81640625" style="3" bestFit="1" customWidth="1"/>
    <col min="3380" max="3380" width="23.54296875" style="3" bestFit="1" customWidth="1"/>
    <col min="3381" max="3381" width="6.81640625" style="3" bestFit="1" customWidth="1"/>
    <col min="3382" max="3382" width="23.54296875" style="3" bestFit="1" customWidth="1"/>
    <col min="3383" max="3383" width="6.81640625" style="3" bestFit="1" customWidth="1"/>
    <col min="3384" max="3384" width="23.54296875" style="3" bestFit="1" customWidth="1"/>
    <col min="3385" max="3385" width="6.81640625" style="3" bestFit="1" customWidth="1"/>
    <col min="3386" max="3386" width="23.54296875" style="3" bestFit="1" customWidth="1"/>
    <col min="3387" max="3387" width="6.81640625" style="3" bestFit="1" customWidth="1"/>
    <col min="3388" max="3388" width="23.54296875" style="3" bestFit="1" customWidth="1"/>
    <col min="3389" max="3389" width="6.81640625" style="3" bestFit="1" customWidth="1"/>
    <col min="3390" max="3390" width="23.54296875" style="3" bestFit="1" customWidth="1"/>
    <col min="3391" max="3391" width="6.81640625" style="3" bestFit="1" customWidth="1"/>
    <col min="3392" max="3392" width="23.54296875" style="3" bestFit="1" customWidth="1"/>
    <col min="3393" max="3393" width="6.81640625" style="3" bestFit="1" customWidth="1"/>
    <col min="3394" max="3394" width="23.54296875" style="3" bestFit="1" customWidth="1"/>
    <col min="3395" max="3395" width="6.81640625" style="3" bestFit="1" customWidth="1"/>
    <col min="3396" max="3396" width="23.54296875" style="3" bestFit="1" customWidth="1"/>
    <col min="3397" max="3397" width="6.81640625" style="3" bestFit="1" customWidth="1"/>
    <col min="3398" max="3398" width="23.54296875" style="3" bestFit="1" customWidth="1"/>
    <col min="3399" max="3399" width="6.81640625" style="3" bestFit="1" customWidth="1"/>
    <col min="3400" max="3400" width="23.54296875" style="3" bestFit="1" customWidth="1"/>
    <col min="3401" max="3401" width="6.81640625" style="3" bestFit="1" customWidth="1"/>
    <col min="3402" max="3402" width="23.54296875" style="3" bestFit="1" customWidth="1"/>
    <col min="3403" max="3403" width="6.81640625" style="3" bestFit="1" customWidth="1"/>
    <col min="3404" max="3404" width="23.54296875" style="3" bestFit="1" customWidth="1"/>
    <col min="3405" max="3405" width="6.81640625" style="3" bestFit="1" customWidth="1"/>
    <col min="3406" max="3406" width="23.54296875" style="3" bestFit="1" customWidth="1"/>
    <col min="3407" max="3407" width="6.81640625" style="3" bestFit="1" customWidth="1"/>
    <col min="3408" max="3408" width="23.54296875" style="3" bestFit="1" customWidth="1"/>
    <col min="3409" max="3409" width="6.81640625" style="3" bestFit="1" customWidth="1"/>
    <col min="3410" max="3410" width="23.54296875" style="3" bestFit="1" customWidth="1"/>
    <col min="3411" max="3411" width="6.81640625" style="3" bestFit="1" customWidth="1"/>
    <col min="3412" max="3412" width="23.54296875" style="3" bestFit="1" customWidth="1"/>
    <col min="3413" max="3413" width="6.453125" style="3" bestFit="1" customWidth="1"/>
    <col min="3414" max="3414" width="23.54296875" style="3" bestFit="1" customWidth="1"/>
    <col min="3415" max="3415" width="6.453125" style="3" bestFit="1" customWidth="1"/>
    <col min="3416" max="3416" width="23.54296875" style="3" bestFit="1" customWidth="1"/>
    <col min="3417" max="3417" width="6.81640625" style="3" bestFit="1" customWidth="1"/>
    <col min="3418" max="3418" width="23.54296875" style="3" bestFit="1" customWidth="1"/>
    <col min="3419" max="3419" width="6.81640625" style="3" bestFit="1" customWidth="1"/>
    <col min="3420" max="3420" width="23.54296875" style="3" bestFit="1" customWidth="1"/>
    <col min="3421" max="3421" width="6.81640625" style="3" bestFit="1" customWidth="1"/>
    <col min="3422" max="3422" width="23.54296875" style="3" bestFit="1" customWidth="1"/>
    <col min="3423" max="3423" width="6.81640625" style="3" bestFit="1" customWidth="1"/>
    <col min="3424" max="3424" width="23.54296875" style="3" bestFit="1" customWidth="1"/>
    <col min="3425" max="3425" width="6.81640625" style="3" bestFit="1" customWidth="1"/>
    <col min="3426" max="3426" width="23.54296875" style="3" bestFit="1" customWidth="1"/>
    <col min="3427" max="3427" width="6.81640625" style="3" bestFit="1" customWidth="1"/>
    <col min="3428" max="3428" width="23.54296875" style="3" bestFit="1" customWidth="1"/>
    <col min="3429" max="3429" width="6.81640625" style="3" bestFit="1" customWidth="1"/>
    <col min="3430" max="3430" width="23.54296875" style="3" bestFit="1" customWidth="1"/>
    <col min="3431" max="3431" width="6.81640625" style="3" bestFit="1" customWidth="1"/>
    <col min="3432" max="3432" width="23.54296875" style="3" bestFit="1" customWidth="1"/>
    <col min="3433" max="3433" width="6.81640625" style="3" bestFit="1" customWidth="1"/>
    <col min="3434" max="3434" width="23.54296875" style="3" bestFit="1" customWidth="1"/>
    <col min="3435" max="3435" width="6.81640625" style="3" bestFit="1" customWidth="1"/>
    <col min="3436" max="3436" width="23.54296875" style="3" bestFit="1" customWidth="1"/>
    <col min="3437" max="3437" width="6.81640625" style="3" bestFit="1" customWidth="1"/>
    <col min="3438" max="3438" width="23.54296875" style="3" bestFit="1" customWidth="1"/>
    <col min="3439" max="3439" width="6.81640625" style="3" bestFit="1" customWidth="1"/>
    <col min="3440" max="3440" width="23.54296875" style="3" bestFit="1" customWidth="1"/>
    <col min="3441" max="3441" width="6.81640625" style="3" bestFit="1" customWidth="1"/>
    <col min="3442" max="3442" width="23.54296875" style="3" bestFit="1" customWidth="1"/>
    <col min="3443" max="3443" width="6.81640625" style="3" bestFit="1" customWidth="1"/>
    <col min="3444" max="3444" width="23.54296875" style="3" bestFit="1" customWidth="1"/>
    <col min="3445" max="3445" width="6.81640625" style="3" bestFit="1" customWidth="1"/>
    <col min="3446" max="3484" width="9.1796875" style="3"/>
    <col min="3485" max="3485" width="33.54296875" style="3" customWidth="1"/>
    <col min="3486" max="3486" width="11.7265625" style="3" customWidth="1"/>
    <col min="3487" max="3487" width="6.7265625" style="3" customWidth="1"/>
    <col min="3488" max="3488" width="11.7265625" style="3" customWidth="1"/>
    <col min="3489" max="3489" width="6.7265625" style="3" customWidth="1"/>
    <col min="3490" max="3490" width="11.7265625" style="3" customWidth="1"/>
    <col min="3491" max="3491" width="6.7265625" style="3" customWidth="1"/>
    <col min="3492" max="3492" width="11.7265625" style="3" customWidth="1"/>
    <col min="3493" max="3493" width="6.7265625" style="3" customWidth="1"/>
    <col min="3494" max="3494" width="12.26953125" style="3" bestFit="1" customWidth="1"/>
    <col min="3495" max="3495" width="6.7265625" style="3" bestFit="1" customWidth="1"/>
    <col min="3496" max="3496" width="12.26953125" style="3" bestFit="1" customWidth="1"/>
    <col min="3497" max="3497" width="6.7265625" style="3" bestFit="1" customWidth="1"/>
    <col min="3498" max="3498" width="11.7265625" style="3" bestFit="1" customWidth="1"/>
    <col min="3499" max="3499" width="6" style="3" bestFit="1" customWidth="1"/>
    <col min="3500" max="3500" width="11.7265625" style="3" bestFit="1" customWidth="1"/>
    <col min="3501" max="3501" width="6" style="3" bestFit="1" customWidth="1"/>
    <col min="3502" max="3502" width="11.7265625" style="3" bestFit="1" customWidth="1"/>
    <col min="3503" max="3503" width="6" style="3" bestFit="1" customWidth="1"/>
    <col min="3504" max="3504" width="11.7265625" style="3" bestFit="1" customWidth="1"/>
    <col min="3505" max="3505" width="6" style="3" bestFit="1" customWidth="1"/>
    <col min="3506" max="3506" width="11.7265625" style="3" bestFit="1" customWidth="1"/>
    <col min="3507" max="3507" width="6" style="3" bestFit="1" customWidth="1"/>
    <col min="3508" max="3508" width="11.7265625" style="3" bestFit="1" customWidth="1"/>
    <col min="3509" max="3509" width="6" style="3" bestFit="1" customWidth="1"/>
    <col min="3510" max="3510" width="11.7265625" style="3" bestFit="1" customWidth="1"/>
    <col min="3511" max="3511" width="6" style="3" bestFit="1" customWidth="1"/>
    <col min="3512" max="3512" width="11.7265625" style="3" bestFit="1" customWidth="1"/>
    <col min="3513" max="3513" width="5.26953125" style="3" bestFit="1" customWidth="1"/>
    <col min="3514" max="3514" width="16.453125" style="3" bestFit="1" customWidth="1"/>
    <col min="3515" max="3515" width="6.453125" style="3" customWidth="1"/>
    <col min="3516" max="3516" width="15" style="3" customWidth="1"/>
    <col min="3517" max="3517" width="8" style="3" customWidth="1"/>
    <col min="3518" max="3518" width="15.453125" style="3" customWidth="1"/>
    <col min="3519" max="3519" width="8.453125" style="3" customWidth="1"/>
    <col min="3520" max="3520" width="17.54296875" style="3" customWidth="1"/>
    <col min="3521" max="3521" width="6" style="3" bestFit="1" customWidth="1"/>
    <col min="3522" max="3522" width="15.81640625" style="3" bestFit="1" customWidth="1"/>
    <col min="3523" max="3523" width="6" style="3" bestFit="1" customWidth="1"/>
    <col min="3524" max="3524" width="16.81640625" style="3" bestFit="1" customWidth="1"/>
    <col min="3525" max="3525" width="6" style="3" bestFit="1" customWidth="1"/>
    <col min="3526" max="3526" width="17.453125" style="3" customWidth="1"/>
    <col min="3527" max="3527" width="7.7265625" style="3" bestFit="1" customWidth="1"/>
    <col min="3528" max="3528" width="17.453125" style="3" customWidth="1"/>
    <col min="3529" max="3529" width="7.7265625" style="3" bestFit="1" customWidth="1"/>
    <col min="3530" max="3530" width="17.453125" style="3" customWidth="1"/>
    <col min="3531" max="3531" width="9" style="3" customWidth="1"/>
    <col min="3532" max="3532" width="22.54296875" style="3" customWidth="1"/>
    <col min="3533" max="3533" width="8.1796875" style="3" customWidth="1"/>
    <col min="3534" max="3534" width="22.54296875" style="3" customWidth="1"/>
    <col min="3535" max="3535" width="8.1796875" style="3" customWidth="1"/>
    <col min="3536" max="3536" width="23.54296875" style="3" customWidth="1"/>
    <col min="3537" max="3537" width="8.1796875" style="3" customWidth="1"/>
    <col min="3538" max="3538" width="22.54296875" style="3" customWidth="1"/>
    <col min="3539" max="3539" width="8.1796875" style="3" bestFit="1" customWidth="1"/>
    <col min="3540" max="3540" width="22.54296875" style="3" customWidth="1"/>
    <col min="3541" max="3541" width="9.54296875" style="3" customWidth="1"/>
    <col min="3542" max="3542" width="22.54296875" style="3" customWidth="1"/>
    <col min="3543" max="3543" width="9.54296875" style="3" customWidth="1"/>
    <col min="3544" max="3544" width="22.54296875" style="3" customWidth="1"/>
    <col min="3545" max="3545" width="12.453125" style="3" customWidth="1"/>
    <col min="3546" max="3546" width="22.54296875" style="3" customWidth="1"/>
    <col min="3547" max="3547" width="8.7265625" style="3" bestFit="1" customWidth="1"/>
    <col min="3548" max="3548" width="21" style="3" customWidth="1"/>
    <col min="3549" max="3549" width="8.7265625" style="3" bestFit="1" customWidth="1"/>
    <col min="3550" max="3550" width="23.54296875" style="3" bestFit="1" customWidth="1"/>
    <col min="3551" max="3551" width="11.81640625" style="3" customWidth="1"/>
    <col min="3552" max="3552" width="23.54296875" style="3" bestFit="1" customWidth="1"/>
    <col min="3553" max="3553" width="11.26953125" style="3" customWidth="1"/>
    <col min="3554" max="3554" width="23.1796875" style="3" customWidth="1"/>
    <col min="3555" max="3555" width="11.453125" style="3" bestFit="1" customWidth="1"/>
    <col min="3556" max="3556" width="23.54296875" style="3" bestFit="1" customWidth="1"/>
    <col min="3557" max="3557" width="10.1796875" style="3" customWidth="1"/>
    <col min="3558" max="3558" width="23.54296875" style="3" bestFit="1" customWidth="1"/>
    <col min="3559" max="3559" width="10.1796875" style="3" customWidth="1"/>
    <col min="3560" max="3560" width="23.54296875" style="3" bestFit="1" customWidth="1"/>
    <col min="3561" max="3561" width="11.453125" style="3" bestFit="1" customWidth="1"/>
    <col min="3562" max="3562" width="23.54296875" style="3" bestFit="1" customWidth="1"/>
    <col min="3563" max="3563" width="11.453125" style="3" bestFit="1" customWidth="1"/>
    <col min="3564" max="3564" width="23.54296875" style="3" bestFit="1" customWidth="1"/>
    <col min="3565" max="3565" width="7.7265625" style="3" bestFit="1" customWidth="1"/>
    <col min="3566" max="3566" width="23.54296875" style="3" bestFit="1" customWidth="1"/>
    <col min="3567" max="3567" width="6.81640625" style="3" bestFit="1" customWidth="1"/>
    <col min="3568" max="3568" width="23.54296875" style="3" bestFit="1" customWidth="1"/>
    <col min="3569" max="3569" width="6.81640625" style="3" bestFit="1" customWidth="1"/>
    <col min="3570" max="3570" width="23.54296875" style="3" bestFit="1" customWidth="1"/>
    <col min="3571" max="3571" width="6.81640625" style="3" bestFit="1" customWidth="1"/>
    <col min="3572" max="3572" width="23.54296875" style="3" bestFit="1" customWidth="1"/>
    <col min="3573" max="3573" width="6.81640625" style="3" bestFit="1" customWidth="1"/>
    <col min="3574" max="3574" width="23.54296875" style="3" bestFit="1" customWidth="1"/>
    <col min="3575" max="3575" width="6.453125" style="3" bestFit="1" customWidth="1"/>
    <col min="3576" max="3576" width="23.54296875" style="3" bestFit="1" customWidth="1"/>
    <col min="3577" max="3577" width="6.453125" style="3" bestFit="1" customWidth="1"/>
    <col min="3578" max="3578" width="23.54296875" style="3" bestFit="1" customWidth="1"/>
    <col min="3579" max="3579" width="6.81640625" style="3" bestFit="1" customWidth="1"/>
    <col min="3580" max="3580" width="23.54296875" style="3" bestFit="1" customWidth="1"/>
    <col min="3581" max="3581" width="6.81640625" style="3" bestFit="1" customWidth="1"/>
    <col min="3582" max="3582" width="23.54296875" style="3" bestFit="1" customWidth="1"/>
    <col min="3583" max="3583" width="6.81640625" style="3" bestFit="1" customWidth="1"/>
    <col min="3584" max="3584" width="23.54296875" style="3" bestFit="1" customWidth="1"/>
    <col min="3585" max="3585" width="6.81640625" style="3" bestFit="1" customWidth="1"/>
    <col min="3586" max="3586" width="23.54296875" style="3" bestFit="1" customWidth="1"/>
    <col min="3587" max="3587" width="6.81640625" style="3" bestFit="1" customWidth="1"/>
    <col min="3588" max="3588" width="23.54296875" style="3" bestFit="1" customWidth="1"/>
    <col min="3589" max="3589" width="11.54296875" style="3" bestFit="1" customWidth="1"/>
    <col min="3590" max="3590" width="23.54296875" style="3" bestFit="1" customWidth="1"/>
    <col min="3591" max="3591" width="6.81640625" style="3" bestFit="1" customWidth="1"/>
    <col min="3592" max="3592" width="23.54296875" style="3" bestFit="1" customWidth="1"/>
    <col min="3593" max="3593" width="6.81640625" style="3" bestFit="1" customWidth="1"/>
    <col min="3594" max="3594" width="23.54296875" style="3" bestFit="1" customWidth="1"/>
    <col min="3595" max="3595" width="6.81640625" style="3" bestFit="1" customWidth="1"/>
    <col min="3596" max="3596" width="23.54296875" style="3" bestFit="1" customWidth="1"/>
    <col min="3597" max="3597" width="6.81640625" style="3" bestFit="1" customWidth="1"/>
    <col min="3598" max="3598" width="23.54296875" style="3" bestFit="1" customWidth="1"/>
    <col min="3599" max="3599" width="6.81640625" style="3" bestFit="1" customWidth="1"/>
    <col min="3600" max="3600" width="23.54296875" style="3" bestFit="1" customWidth="1"/>
    <col min="3601" max="3601" width="6.81640625" style="3" bestFit="1" customWidth="1"/>
    <col min="3602" max="3602" width="23.54296875" style="3" bestFit="1" customWidth="1"/>
    <col min="3603" max="3603" width="6.81640625" style="3" bestFit="1" customWidth="1"/>
    <col min="3604" max="3604" width="23.54296875" style="3" bestFit="1" customWidth="1"/>
    <col min="3605" max="3605" width="6.81640625" style="3" bestFit="1" customWidth="1"/>
    <col min="3606" max="3606" width="23.54296875" style="3" bestFit="1" customWidth="1"/>
    <col min="3607" max="3607" width="6.81640625" style="3" bestFit="1" customWidth="1"/>
    <col min="3608" max="3608" width="23.54296875" style="3" bestFit="1" customWidth="1"/>
    <col min="3609" max="3609" width="6.81640625" style="3" bestFit="1" customWidth="1"/>
    <col min="3610" max="3610" width="23.54296875" style="3" bestFit="1" customWidth="1"/>
    <col min="3611" max="3611" width="6.81640625" style="3" bestFit="1" customWidth="1"/>
    <col min="3612" max="3612" width="23.54296875" style="3" bestFit="1" customWidth="1"/>
    <col min="3613" max="3613" width="6.81640625" style="3" bestFit="1" customWidth="1"/>
    <col min="3614" max="3614" width="23.54296875" style="3" bestFit="1" customWidth="1"/>
    <col min="3615" max="3615" width="6.81640625" style="3" bestFit="1" customWidth="1"/>
    <col min="3616" max="3616" width="23.54296875" style="3" bestFit="1" customWidth="1"/>
    <col min="3617" max="3617" width="6.81640625" style="3" bestFit="1" customWidth="1"/>
    <col min="3618" max="3618" width="23.54296875" style="3" bestFit="1" customWidth="1"/>
    <col min="3619" max="3619" width="6.81640625" style="3" bestFit="1" customWidth="1"/>
    <col min="3620" max="3620" width="23.54296875" style="3" bestFit="1" customWidth="1"/>
    <col min="3621" max="3621" width="6.81640625" style="3" bestFit="1" customWidth="1"/>
    <col min="3622" max="3622" width="23.54296875" style="3" bestFit="1" customWidth="1"/>
    <col min="3623" max="3623" width="6.81640625" style="3" bestFit="1" customWidth="1"/>
    <col min="3624" max="3624" width="23.54296875" style="3" bestFit="1" customWidth="1"/>
    <col min="3625" max="3625" width="6.81640625" style="3" bestFit="1" customWidth="1"/>
    <col min="3626" max="3626" width="23.54296875" style="3" bestFit="1" customWidth="1"/>
    <col min="3627" max="3627" width="6.81640625" style="3" bestFit="1" customWidth="1"/>
    <col min="3628" max="3628" width="23.54296875" style="3" bestFit="1" customWidth="1"/>
    <col min="3629" max="3629" width="6.81640625" style="3" bestFit="1" customWidth="1"/>
    <col min="3630" max="3630" width="23.54296875" style="3" bestFit="1" customWidth="1"/>
    <col min="3631" max="3631" width="6.81640625" style="3" bestFit="1" customWidth="1"/>
    <col min="3632" max="3632" width="23.54296875" style="3" bestFit="1" customWidth="1"/>
    <col min="3633" max="3633" width="6.81640625" style="3" bestFit="1" customWidth="1"/>
    <col min="3634" max="3634" width="23.54296875" style="3" bestFit="1" customWidth="1"/>
    <col min="3635" max="3635" width="6.81640625" style="3" bestFit="1" customWidth="1"/>
    <col min="3636" max="3636" width="23.54296875" style="3" bestFit="1" customWidth="1"/>
    <col min="3637" max="3637" width="6.81640625" style="3" bestFit="1" customWidth="1"/>
    <col min="3638" max="3638" width="23.54296875" style="3" bestFit="1" customWidth="1"/>
    <col min="3639" max="3639" width="6.81640625" style="3" bestFit="1" customWidth="1"/>
    <col min="3640" max="3640" width="23.54296875" style="3" bestFit="1" customWidth="1"/>
    <col min="3641" max="3641" width="6.81640625" style="3" bestFit="1" customWidth="1"/>
    <col min="3642" max="3642" width="23.54296875" style="3" bestFit="1" customWidth="1"/>
    <col min="3643" max="3643" width="6.81640625" style="3" bestFit="1" customWidth="1"/>
    <col min="3644" max="3644" width="23.54296875" style="3" bestFit="1" customWidth="1"/>
    <col min="3645" max="3645" width="6.81640625" style="3" bestFit="1" customWidth="1"/>
    <col min="3646" max="3646" width="23.54296875" style="3" bestFit="1" customWidth="1"/>
    <col min="3647" max="3647" width="6.81640625" style="3" bestFit="1" customWidth="1"/>
    <col min="3648" max="3648" width="23.54296875" style="3" bestFit="1" customWidth="1"/>
    <col min="3649" max="3649" width="6.81640625" style="3" bestFit="1" customWidth="1"/>
    <col min="3650" max="3650" width="23.54296875" style="3" bestFit="1" customWidth="1"/>
    <col min="3651" max="3651" width="6.81640625" style="3" bestFit="1" customWidth="1"/>
    <col min="3652" max="3652" width="23.54296875" style="3" bestFit="1" customWidth="1"/>
    <col min="3653" max="3653" width="6.81640625" style="3" bestFit="1" customWidth="1"/>
    <col min="3654" max="3654" width="23.54296875" style="3" bestFit="1" customWidth="1"/>
    <col min="3655" max="3655" width="6.81640625" style="3" bestFit="1" customWidth="1"/>
    <col min="3656" max="3656" width="23.54296875" style="3" bestFit="1" customWidth="1"/>
    <col min="3657" max="3657" width="6.81640625" style="3" bestFit="1" customWidth="1"/>
    <col min="3658" max="3658" width="23.54296875" style="3" bestFit="1" customWidth="1"/>
    <col min="3659" max="3659" width="6.81640625" style="3" bestFit="1" customWidth="1"/>
    <col min="3660" max="3660" width="23.54296875" style="3" bestFit="1" customWidth="1"/>
    <col min="3661" max="3661" width="6.81640625" style="3" bestFit="1" customWidth="1"/>
    <col min="3662" max="3662" width="23.54296875" style="3" bestFit="1" customWidth="1"/>
    <col min="3663" max="3663" width="6.81640625" style="3" bestFit="1" customWidth="1"/>
    <col min="3664" max="3664" width="23.54296875" style="3" bestFit="1" customWidth="1"/>
    <col min="3665" max="3665" width="6.81640625" style="3" bestFit="1" customWidth="1"/>
    <col min="3666" max="3666" width="23.54296875" style="3" bestFit="1" customWidth="1"/>
    <col min="3667" max="3667" width="6.81640625" style="3" bestFit="1" customWidth="1"/>
    <col min="3668" max="3668" width="23.54296875" style="3" bestFit="1" customWidth="1"/>
    <col min="3669" max="3669" width="6.453125" style="3" bestFit="1" customWidth="1"/>
    <col min="3670" max="3670" width="23.54296875" style="3" bestFit="1" customWidth="1"/>
    <col min="3671" max="3671" width="6.453125" style="3" bestFit="1" customWidth="1"/>
    <col min="3672" max="3672" width="23.54296875" style="3" bestFit="1" customWidth="1"/>
    <col min="3673" max="3673" width="6.81640625" style="3" bestFit="1" customWidth="1"/>
    <col min="3674" max="3674" width="23.54296875" style="3" bestFit="1" customWidth="1"/>
    <col min="3675" max="3675" width="6.81640625" style="3" bestFit="1" customWidth="1"/>
    <col min="3676" max="3676" width="23.54296875" style="3" bestFit="1" customWidth="1"/>
    <col min="3677" max="3677" width="6.81640625" style="3" bestFit="1" customWidth="1"/>
    <col min="3678" max="3678" width="23.54296875" style="3" bestFit="1" customWidth="1"/>
    <col min="3679" max="3679" width="6.81640625" style="3" bestFit="1" customWidth="1"/>
    <col min="3680" max="3680" width="23.54296875" style="3" bestFit="1" customWidth="1"/>
    <col min="3681" max="3681" width="6.81640625" style="3" bestFit="1" customWidth="1"/>
    <col min="3682" max="3682" width="23.54296875" style="3" bestFit="1" customWidth="1"/>
    <col min="3683" max="3683" width="6.81640625" style="3" bestFit="1" customWidth="1"/>
    <col min="3684" max="3684" width="23.54296875" style="3" bestFit="1" customWidth="1"/>
    <col min="3685" max="3685" width="6.81640625" style="3" bestFit="1" customWidth="1"/>
    <col min="3686" max="3686" width="23.54296875" style="3" bestFit="1" customWidth="1"/>
    <col min="3687" max="3687" width="6.81640625" style="3" bestFit="1" customWidth="1"/>
    <col min="3688" max="3688" width="23.54296875" style="3" bestFit="1" customWidth="1"/>
    <col min="3689" max="3689" width="6.81640625" style="3" bestFit="1" customWidth="1"/>
    <col min="3690" max="3690" width="23.54296875" style="3" bestFit="1" customWidth="1"/>
    <col min="3691" max="3691" width="6.81640625" style="3" bestFit="1" customWidth="1"/>
    <col min="3692" max="3692" width="23.54296875" style="3" bestFit="1" customWidth="1"/>
    <col min="3693" max="3693" width="6.81640625" style="3" bestFit="1" customWidth="1"/>
    <col min="3694" max="3694" width="23.54296875" style="3" bestFit="1" customWidth="1"/>
    <col min="3695" max="3695" width="6.81640625" style="3" bestFit="1" customWidth="1"/>
    <col min="3696" max="3696" width="23.54296875" style="3" bestFit="1" customWidth="1"/>
    <col min="3697" max="3697" width="6.81640625" style="3" bestFit="1" customWidth="1"/>
    <col min="3698" max="3698" width="23.54296875" style="3" bestFit="1" customWidth="1"/>
    <col min="3699" max="3699" width="6.81640625" style="3" bestFit="1" customWidth="1"/>
    <col min="3700" max="3700" width="23.54296875" style="3" bestFit="1" customWidth="1"/>
    <col min="3701" max="3701" width="6.81640625" style="3" bestFit="1" customWidth="1"/>
    <col min="3702" max="3740" width="9.1796875" style="3"/>
    <col min="3741" max="3741" width="33.54296875" style="3" customWidth="1"/>
    <col min="3742" max="3742" width="11.7265625" style="3" customWidth="1"/>
    <col min="3743" max="3743" width="6.7265625" style="3" customWidth="1"/>
    <col min="3744" max="3744" width="11.7265625" style="3" customWidth="1"/>
    <col min="3745" max="3745" width="6.7265625" style="3" customWidth="1"/>
    <col min="3746" max="3746" width="11.7265625" style="3" customWidth="1"/>
    <col min="3747" max="3747" width="6.7265625" style="3" customWidth="1"/>
    <col min="3748" max="3748" width="11.7265625" style="3" customWidth="1"/>
    <col min="3749" max="3749" width="6.7265625" style="3" customWidth="1"/>
    <col min="3750" max="3750" width="12.26953125" style="3" bestFit="1" customWidth="1"/>
    <col min="3751" max="3751" width="6.7265625" style="3" bestFit="1" customWidth="1"/>
    <col min="3752" max="3752" width="12.26953125" style="3" bestFit="1" customWidth="1"/>
    <col min="3753" max="3753" width="6.7265625" style="3" bestFit="1" customWidth="1"/>
    <col min="3754" max="3754" width="11.7265625" style="3" bestFit="1" customWidth="1"/>
    <col min="3755" max="3755" width="6" style="3" bestFit="1" customWidth="1"/>
    <col min="3756" max="3756" width="11.7265625" style="3" bestFit="1" customWidth="1"/>
    <col min="3757" max="3757" width="6" style="3" bestFit="1" customWidth="1"/>
    <col min="3758" max="3758" width="11.7265625" style="3" bestFit="1" customWidth="1"/>
    <col min="3759" max="3759" width="6" style="3" bestFit="1" customWidth="1"/>
    <col min="3760" max="3760" width="11.7265625" style="3" bestFit="1" customWidth="1"/>
    <col min="3761" max="3761" width="6" style="3" bestFit="1" customWidth="1"/>
    <col min="3762" max="3762" width="11.7265625" style="3" bestFit="1" customWidth="1"/>
    <col min="3763" max="3763" width="6" style="3" bestFit="1" customWidth="1"/>
    <col min="3764" max="3764" width="11.7265625" style="3" bestFit="1" customWidth="1"/>
    <col min="3765" max="3765" width="6" style="3" bestFit="1" customWidth="1"/>
    <col min="3766" max="3766" width="11.7265625" style="3" bestFit="1" customWidth="1"/>
    <col min="3767" max="3767" width="6" style="3" bestFit="1" customWidth="1"/>
    <col min="3768" max="3768" width="11.7265625" style="3" bestFit="1" customWidth="1"/>
    <col min="3769" max="3769" width="5.26953125" style="3" bestFit="1" customWidth="1"/>
    <col min="3770" max="3770" width="16.453125" style="3" bestFit="1" customWidth="1"/>
    <col min="3771" max="3771" width="6.453125" style="3" customWidth="1"/>
    <col min="3772" max="3772" width="15" style="3" customWidth="1"/>
    <col min="3773" max="3773" width="8" style="3" customWidth="1"/>
    <col min="3774" max="3774" width="15.453125" style="3" customWidth="1"/>
    <col min="3775" max="3775" width="8.453125" style="3" customWidth="1"/>
    <col min="3776" max="3776" width="17.54296875" style="3" customWidth="1"/>
    <col min="3777" max="3777" width="6" style="3" bestFit="1" customWidth="1"/>
    <col min="3778" max="3778" width="15.81640625" style="3" bestFit="1" customWidth="1"/>
    <col min="3779" max="3779" width="6" style="3" bestFit="1" customWidth="1"/>
    <col min="3780" max="3780" width="16.81640625" style="3" bestFit="1" customWidth="1"/>
    <col min="3781" max="3781" width="6" style="3" bestFit="1" customWidth="1"/>
    <col min="3782" max="3782" width="17.453125" style="3" customWidth="1"/>
    <col min="3783" max="3783" width="7.7265625" style="3" bestFit="1" customWidth="1"/>
    <col min="3784" max="3784" width="17.453125" style="3" customWidth="1"/>
    <col min="3785" max="3785" width="7.7265625" style="3" bestFit="1" customWidth="1"/>
    <col min="3786" max="3786" width="17.453125" style="3" customWidth="1"/>
    <col min="3787" max="3787" width="9" style="3" customWidth="1"/>
    <col min="3788" max="3788" width="22.54296875" style="3" customWidth="1"/>
    <col min="3789" max="3789" width="8.1796875" style="3" customWidth="1"/>
    <col min="3790" max="3790" width="22.54296875" style="3" customWidth="1"/>
    <col min="3791" max="3791" width="8.1796875" style="3" customWidth="1"/>
    <col min="3792" max="3792" width="23.54296875" style="3" customWidth="1"/>
    <col min="3793" max="3793" width="8.1796875" style="3" customWidth="1"/>
    <col min="3794" max="3794" width="22.54296875" style="3" customWidth="1"/>
    <col min="3795" max="3795" width="8.1796875" style="3" bestFit="1" customWidth="1"/>
    <col min="3796" max="3796" width="22.54296875" style="3" customWidth="1"/>
    <col min="3797" max="3797" width="9.54296875" style="3" customWidth="1"/>
    <col min="3798" max="3798" width="22.54296875" style="3" customWidth="1"/>
    <col min="3799" max="3799" width="9.54296875" style="3" customWidth="1"/>
    <col min="3800" max="3800" width="22.54296875" style="3" customWidth="1"/>
    <col min="3801" max="3801" width="12.453125" style="3" customWidth="1"/>
    <col min="3802" max="3802" width="22.54296875" style="3" customWidth="1"/>
    <col min="3803" max="3803" width="8.7265625" style="3" bestFit="1" customWidth="1"/>
    <col min="3804" max="3804" width="21" style="3" customWidth="1"/>
    <col min="3805" max="3805" width="8.7265625" style="3" bestFit="1" customWidth="1"/>
    <col min="3806" max="3806" width="23.54296875" style="3" bestFit="1" customWidth="1"/>
    <col min="3807" max="3807" width="11.81640625" style="3" customWidth="1"/>
    <col min="3808" max="3808" width="23.54296875" style="3" bestFit="1" customWidth="1"/>
    <col min="3809" max="3809" width="11.26953125" style="3" customWidth="1"/>
    <col min="3810" max="3810" width="23.1796875" style="3" customWidth="1"/>
    <col min="3811" max="3811" width="11.453125" style="3" bestFit="1" customWidth="1"/>
    <col min="3812" max="3812" width="23.54296875" style="3" bestFit="1" customWidth="1"/>
    <col min="3813" max="3813" width="10.1796875" style="3" customWidth="1"/>
    <col min="3814" max="3814" width="23.54296875" style="3" bestFit="1" customWidth="1"/>
    <col min="3815" max="3815" width="10.1796875" style="3" customWidth="1"/>
    <col min="3816" max="3816" width="23.54296875" style="3" bestFit="1" customWidth="1"/>
    <col min="3817" max="3817" width="11.453125" style="3" bestFit="1" customWidth="1"/>
    <col min="3818" max="3818" width="23.54296875" style="3" bestFit="1" customWidth="1"/>
    <col min="3819" max="3819" width="11.453125" style="3" bestFit="1" customWidth="1"/>
    <col min="3820" max="3820" width="23.54296875" style="3" bestFit="1" customWidth="1"/>
    <col min="3821" max="3821" width="7.7265625" style="3" bestFit="1" customWidth="1"/>
    <col min="3822" max="3822" width="23.54296875" style="3" bestFit="1" customWidth="1"/>
    <col min="3823" max="3823" width="6.81640625" style="3" bestFit="1" customWidth="1"/>
    <col min="3824" max="3824" width="23.54296875" style="3" bestFit="1" customWidth="1"/>
    <col min="3825" max="3825" width="6.81640625" style="3" bestFit="1" customWidth="1"/>
    <col min="3826" max="3826" width="23.54296875" style="3" bestFit="1" customWidth="1"/>
    <col min="3827" max="3827" width="6.81640625" style="3" bestFit="1" customWidth="1"/>
    <col min="3828" max="3828" width="23.54296875" style="3" bestFit="1" customWidth="1"/>
    <col min="3829" max="3829" width="6.81640625" style="3" bestFit="1" customWidth="1"/>
    <col min="3830" max="3830" width="23.54296875" style="3" bestFit="1" customWidth="1"/>
    <col min="3831" max="3831" width="6.453125" style="3" bestFit="1" customWidth="1"/>
    <col min="3832" max="3832" width="23.54296875" style="3" bestFit="1" customWidth="1"/>
    <col min="3833" max="3833" width="6.453125" style="3" bestFit="1" customWidth="1"/>
    <col min="3834" max="3834" width="23.54296875" style="3" bestFit="1" customWidth="1"/>
    <col min="3835" max="3835" width="6.81640625" style="3" bestFit="1" customWidth="1"/>
    <col min="3836" max="3836" width="23.54296875" style="3" bestFit="1" customWidth="1"/>
    <col min="3837" max="3837" width="6.81640625" style="3" bestFit="1" customWidth="1"/>
    <col min="3838" max="3838" width="23.54296875" style="3" bestFit="1" customWidth="1"/>
    <col min="3839" max="3839" width="6.81640625" style="3" bestFit="1" customWidth="1"/>
    <col min="3840" max="3840" width="23.54296875" style="3" bestFit="1" customWidth="1"/>
    <col min="3841" max="3841" width="6.81640625" style="3" bestFit="1" customWidth="1"/>
    <col min="3842" max="3842" width="23.54296875" style="3" bestFit="1" customWidth="1"/>
    <col min="3843" max="3843" width="6.81640625" style="3" bestFit="1" customWidth="1"/>
    <col min="3844" max="3844" width="23.54296875" style="3" bestFit="1" customWidth="1"/>
    <col min="3845" max="3845" width="11.54296875" style="3" bestFit="1" customWidth="1"/>
    <col min="3846" max="3846" width="23.54296875" style="3" bestFit="1" customWidth="1"/>
    <col min="3847" max="3847" width="6.81640625" style="3" bestFit="1" customWidth="1"/>
    <col min="3848" max="3848" width="23.54296875" style="3" bestFit="1" customWidth="1"/>
    <col min="3849" max="3849" width="6.81640625" style="3" bestFit="1" customWidth="1"/>
    <col min="3850" max="3850" width="23.54296875" style="3" bestFit="1" customWidth="1"/>
    <col min="3851" max="3851" width="6.81640625" style="3" bestFit="1" customWidth="1"/>
    <col min="3852" max="3852" width="23.54296875" style="3" bestFit="1" customWidth="1"/>
    <col min="3853" max="3853" width="6.81640625" style="3" bestFit="1" customWidth="1"/>
    <col min="3854" max="3854" width="23.54296875" style="3" bestFit="1" customWidth="1"/>
    <col min="3855" max="3855" width="6.81640625" style="3" bestFit="1" customWidth="1"/>
    <col min="3856" max="3856" width="23.54296875" style="3" bestFit="1" customWidth="1"/>
    <col min="3857" max="3857" width="6.81640625" style="3" bestFit="1" customWidth="1"/>
    <col min="3858" max="3858" width="23.54296875" style="3" bestFit="1" customWidth="1"/>
    <col min="3859" max="3859" width="6.81640625" style="3" bestFit="1" customWidth="1"/>
    <col min="3860" max="3860" width="23.54296875" style="3" bestFit="1" customWidth="1"/>
    <col min="3861" max="3861" width="6.81640625" style="3" bestFit="1" customWidth="1"/>
    <col min="3862" max="3862" width="23.54296875" style="3" bestFit="1" customWidth="1"/>
    <col min="3863" max="3863" width="6.81640625" style="3" bestFit="1" customWidth="1"/>
    <col min="3864" max="3864" width="23.54296875" style="3" bestFit="1" customWidth="1"/>
    <col min="3865" max="3865" width="6.81640625" style="3" bestFit="1" customWidth="1"/>
    <col min="3866" max="3866" width="23.54296875" style="3" bestFit="1" customWidth="1"/>
    <col min="3867" max="3867" width="6.81640625" style="3" bestFit="1" customWidth="1"/>
    <col min="3868" max="3868" width="23.54296875" style="3" bestFit="1" customWidth="1"/>
    <col min="3869" max="3869" width="6.81640625" style="3" bestFit="1" customWidth="1"/>
    <col min="3870" max="3870" width="23.54296875" style="3" bestFit="1" customWidth="1"/>
    <col min="3871" max="3871" width="6.81640625" style="3" bestFit="1" customWidth="1"/>
    <col min="3872" max="3872" width="23.54296875" style="3" bestFit="1" customWidth="1"/>
    <col min="3873" max="3873" width="6.81640625" style="3" bestFit="1" customWidth="1"/>
    <col min="3874" max="3874" width="23.54296875" style="3" bestFit="1" customWidth="1"/>
    <col min="3875" max="3875" width="6.81640625" style="3" bestFit="1" customWidth="1"/>
    <col min="3876" max="3876" width="23.54296875" style="3" bestFit="1" customWidth="1"/>
    <col min="3877" max="3877" width="6.81640625" style="3" bestFit="1" customWidth="1"/>
    <col min="3878" max="3878" width="23.54296875" style="3" bestFit="1" customWidth="1"/>
    <col min="3879" max="3879" width="6.81640625" style="3" bestFit="1" customWidth="1"/>
    <col min="3880" max="3880" width="23.54296875" style="3" bestFit="1" customWidth="1"/>
    <col min="3881" max="3881" width="6.81640625" style="3" bestFit="1" customWidth="1"/>
    <col min="3882" max="3882" width="23.54296875" style="3" bestFit="1" customWidth="1"/>
    <col min="3883" max="3883" width="6.81640625" style="3" bestFit="1" customWidth="1"/>
    <col min="3884" max="3884" width="23.54296875" style="3" bestFit="1" customWidth="1"/>
    <col min="3885" max="3885" width="6.81640625" style="3" bestFit="1" customWidth="1"/>
    <col min="3886" max="3886" width="23.54296875" style="3" bestFit="1" customWidth="1"/>
    <col min="3887" max="3887" width="6.81640625" style="3" bestFit="1" customWidth="1"/>
    <col min="3888" max="3888" width="23.54296875" style="3" bestFit="1" customWidth="1"/>
    <col min="3889" max="3889" width="6.81640625" style="3" bestFit="1" customWidth="1"/>
    <col min="3890" max="3890" width="23.54296875" style="3" bestFit="1" customWidth="1"/>
    <col min="3891" max="3891" width="6.81640625" style="3" bestFit="1" customWidth="1"/>
    <col min="3892" max="3892" width="23.54296875" style="3" bestFit="1" customWidth="1"/>
    <col min="3893" max="3893" width="6.81640625" style="3" bestFit="1" customWidth="1"/>
    <col min="3894" max="3894" width="23.54296875" style="3" bestFit="1" customWidth="1"/>
    <col min="3895" max="3895" width="6.81640625" style="3" bestFit="1" customWidth="1"/>
    <col min="3896" max="3896" width="23.54296875" style="3" bestFit="1" customWidth="1"/>
    <col min="3897" max="3897" width="6.81640625" style="3" bestFit="1" customWidth="1"/>
    <col min="3898" max="3898" width="23.54296875" style="3" bestFit="1" customWidth="1"/>
    <col min="3899" max="3899" width="6.81640625" style="3" bestFit="1" customWidth="1"/>
    <col min="3900" max="3900" width="23.54296875" style="3" bestFit="1" customWidth="1"/>
    <col min="3901" max="3901" width="6.81640625" style="3" bestFit="1" customWidth="1"/>
    <col min="3902" max="3902" width="23.54296875" style="3" bestFit="1" customWidth="1"/>
    <col min="3903" max="3903" width="6.81640625" style="3" bestFit="1" customWidth="1"/>
    <col min="3904" max="3904" width="23.54296875" style="3" bestFit="1" customWidth="1"/>
    <col min="3905" max="3905" width="6.81640625" style="3" bestFit="1" customWidth="1"/>
    <col min="3906" max="3906" width="23.54296875" style="3" bestFit="1" customWidth="1"/>
    <col min="3907" max="3907" width="6.81640625" style="3" bestFit="1" customWidth="1"/>
    <col min="3908" max="3908" width="23.54296875" style="3" bestFit="1" customWidth="1"/>
    <col min="3909" max="3909" width="6.81640625" style="3" bestFit="1" customWidth="1"/>
    <col min="3910" max="3910" width="23.54296875" style="3" bestFit="1" customWidth="1"/>
    <col min="3911" max="3911" width="6.81640625" style="3" bestFit="1" customWidth="1"/>
    <col min="3912" max="3912" width="23.54296875" style="3" bestFit="1" customWidth="1"/>
    <col min="3913" max="3913" width="6.81640625" style="3" bestFit="1" customWidth="1"/>
    <col min="3914" max="3914" width="23.54296875" style="3" bestFit="1" customWidth="1"/>
    <col min="3915" max="3915" width="6.81640625" style="3" bestFit="1" customWidth="1"/>
    <col min="3916" max="3916" width="23.54296875" style="3" bestFit="1" customWidth="1"/>
    <col min="3917" max="3917" width="6.81640625" style="3" bestFit="1" customWidth="1"/>
    <col min="3918" max="3918" width="23.54296875" style="3" bestFit="1" customWidth="1"/>
    <col min="3919" max="3919" width="6.81640625" style="3" bestFit="1" customWidth="1"/>
    <col min="3920" max="3920" width="23.54296875" style="3" bestFit="1" customWidth="1"/>
    <col min="3921" max="3921" width="6.81640625" style="3" bestFit="1" customWidth="1"/>
    <col min="3922" max="3922" width="23.54296875" style="3" bestFit="1" customWidth="1"/>
    <col min="3923" max="3923" width="6.81640625" style="3" bestFit="1" customWidth="1"/>
    <col min="3924" max="3924" width="23.54296875" style="3" bestFit="1" customWidth="1"/>
    <col min="3925" max="3925" width="6.453125" style="3" bestFit="1" customWidth="1"/>
    <col min="3926" max="3926" width="23.54296875" style="3" bestFit="1" customWidth="1"/>
    <col min="3927" max="3927" width="6.453125" style="3" bestFit="1" customWidth="1"/>
    <col min="3928" max="3928" width="23.54296875" style="3" bestFit="1" customWidth="1"/>
    <col min="3929" max="3929" width="6.81640625" style="3" bestFit="1" customWidth="1"/>
    <col min="3930" max="3930" width="23.54296875" style="3" bestFit="1" customWidth="1"/>
    <col min="3931" max="3931" width="6.81640625" style="3" bestFit="1" customWidth="1"/>
    <col min="3932" max="3932" width="23.54296875" style="3" bestFit="1" customWidth="1"/>
    <col min="3933" max="3933" width="6.81640625" style="3" bestFit="1" customWidth="1"/>
    <col min="3934" max="3934" width="23.54296875" style="3" bestFit="1" customWidth="1"/>
    <col min="3935" max="3935" width="6.81640625" style="3" bestFit="1" customWidth="1"/>
    <col min="3936" max="3936" width="23.54296875" style="3" bestFit="1" customWidth="1"/>
    <col min="3937" max="3937" width="6.81640625" style="3" bestFit="1" customWidth="1"/>
    <col min="3938" max="3938" width="23.54296875" style="3" bestFit="1" customWidth="1"/>
    <col min="3939" max="3939" width="6.81640625" style="3" bestFit="1" customWidth="1"/>
    <col min="3940" max="3940" width="23.54296875" style="3" bestFit="1" customWidth="1"/>
    <col min="3941" max="3941" width="6.81640625" style="3" bestFit="1" customWidth="1"/>
    <col min="3942" max="3942" width="23.54296875" style="3" bestFit="1" customWidth="1"/>
    <col min="3943" max="3943" width="6.81640625" style="3" bestFit="1" customWidth="1"/>
    <col min="3944" max="3944" width="23.54296875" style="3" bestFit="1" customWidth="1"/>
    <col min="3945" max="3945" width="6.81640625" style="3" bestFit="1" customWidth="1"/>
    <col min="3946" max="3946" width="23.54296875" style="3" bestFit="1" customWidth="1"/>
    <col min="3947" max="3947" width="6.81640625" style="3" bestFit="1" customWidth="1"/>
    <col min="3948" max="3948" width="23.54296875" style="3" bestFit="1" customWidth="1"/>
    <col min="3949" max="3949" width="6.81640625" style="3" bestFit="1" customWidth="1"/>
    <col min="3950" max="3950" width="23.54296875" style="3" bestFit="1" customWidth="1"/>
    <col min="3951" max="3951" width="6.81640625" style="3" bestFit="1" customWidth="1"/>
    <col min="3952" max="3952" width="23.54296875" style="3" bestFit="1" customWidth="1"/>
    <col min="3953" max="3953" width="6.81640625" style="3" bestFit="1" customWidth="1"/>
    <col min="3954" max="3954" width="23.54296875" style="3" bestFit="1" customWidth="1"/>
    <col min="3955" max="3955" width="6.81640625" style="3" bestFit="1" customWidth="1"/>
    <col min="3956" max="3956" width="23.54296875" style="3" bestFit="1" customWidth="1"/>
    <col min="3957" max="3957" width="6.81640625" style="3" bestFit="1" customWidth="1"/>
    <col min="3958" max="3996" width="9.1796875" style="3"/>
    <col min="3997" max="3997" width="33.54296875" style="3" customWidth="1"/>
    <col min="3998" max="3998" width="11.7265625" style="3" customWidth="1"/>
    <col min="3999" max="3999" width="6.7265625" style="3" customWidth="1"/>
    <col min="4000" max="4000" width="11.7265625" style="3" customWidth="1"/>
    <col min="4001" max="4001" width="6.7265625" style="3" customWidth="1"/>
    <col min="4002" max="4002" width="11.7265625" style="3" customWidth="1"/>
    <col min="4003" max="4003" width="6.7265625" style="3" customWidth="1"/>
    <col min="4004" max="4004" width="11.7265625" style="3" customWidth="1"/>
    <col min="4005" max="4005" width="6.7265625" style="3" customWidth="1"/>
    <col min="4006" max="4006" width="12.26953125" style="3" bestFit="1" customWidth="1"/>
    <col min="4007" max="4007" width="6.7265625" style="3" bestFit="1" customWidth="1"/>
    <col min="4008" max="4008" width="12.26953125" style="3" bestFit="1" customWidth="1"/>
    <col min="4009" max="4009" width="6.7265625" style="3" bestFit="1" customWidth="1"/>
    <col min="4010" max="4010" width="11.7265625" style="3" bestFit="1" customWidth="1"/>
    <col min="4011" max="4011" width="6" style="3" bestFit="1" customWidth="1"/>
    <col min="4012" max="4012" width="11.7265625" style="3" bestFit="1" customWidth="1"/>
    <col min="4013" max="4013" width="6" style="3" bestFit="1" customWidth="1"/>
    <col min="4014" max="4014" width="11.7265625" style="3" bestFit="1" customWidth="1"/>
    <col min="4015" max="4015" width="6" style="3" bestFit="1" customWidth="1"/>
    <col min="4016" max="4016" width="11.7265625" style="3" bestFit="1" customWidth="1"/>
    <col min="4017" max="4017" width="6" style="3" bestFit="1" customWidth="1"/>
    <col min="4018" max="4018" width="11.7265625" style="3" bestFit="1" customWidth="1"/>
    <col min="4019" max="4019" width="6" style="3" bestFit="1" customWidth="1"/>
    <col min="4020" max="4020" width="11.7265625" style="3" bestFit="1" customWidth="1"/>
    <col min="4021" max="4021" width="6" style="3" bestFit="1" customWidth="1"/>
    <col min="4022" max="4022" width="11.7265625" style="3" bestFit="1" customWidth="1"/>
    <col min="4023" max="4023" width="6" style="3" bestFit="1" customWidth="1"/>
    <col min="4024" max="4024" width="11.7265625" style="3" bestFit="1" customWidth="1"/>
    <col min="4025" max="4025" width="5.26953125" style="3" bestFit="1" customWidth="1"/>
    <col min="4026" max="4026" width="16.453125" style="3" bestFit="1" customWidth="1"/>
    <col min="4027" max="4027" width="6.453125" style="3" customWidth="1"/>
    <col min="4028" max="4028" width="15" style="3" customWidth="1"/>
    <col min="4029" max="4029" width="8" style="3" customWidth="1"/>
    <col min="4030" max="4030" width="15.453125" style="3" customWidth="1"/>
    <col min="4031" max="4031" width="8.453125" style="3" customWidth="1"/>
    <col min="4032" max="4032" width="17.54296875" style="3" customWidth="1"/>
    <col min="4033" max="4033" width="6" style="3" bestFit="1" customWidth="1"/>
    <col min="4034" max="4034" width="15.81640625" style="3" bestFit="1" customWidth="1"/>
    <col min="4035" max="4035" width="6" style="3" bestFit="1" customWidth="1"/>
    <col min="4036" max="4036" width="16.81640625" style="3" bestFit="1" customWidth="1"/>
    <col min="4037" max="4037" width="6" style="3" bestFit="1" customWidth="1"/>
    <col min="4038" max="4038" width="17.453125" style="3" customWidth="1"/>
    <col min="4039" max="4039" width="7.7265625" style="3" bestFit="1" customWidth="1"/>
    <col min="4040" max="4040" width="17.453125" style="3" customWidth="1"/>
    <col min="4041" max="4041" width="7.7265625" style="3" bestFit="1" customWidth="1"/>
    <col min="4042" max="4042" width="17.453125" style="3" customWidth="1"/>
    <col min="4043" max="4043" width="9" style="3" customWidth="1"/>
    <col min="4044" max="4044" width="22.54296875" style="3" customWidth="1"/>
    <col min="4045" max="4045" width="8.1796875" style="3" customWidth="1"/>
    <col min="4046" max="4046" width="22.54296875" style="3" customWidth="1"/>
    <col min="4047" max="4047" width="8.1796875" style="3" customWidth="1"/>
    <col min="4048" max="4048" width="23.54296875" style="3" customWidth="1"/>
    <col min="4049" max="4049" width="8.1796875" style="3" customWidth="1"/>
    <col min="4050" max="4050" width="22.54296875" style="3" customWidth="1"/>
    <col min="4051" max="4051" width="8.1796875" style="3" bestFit="1" customWidth="1"/>
    <col min="4052" max="4052" width="22.54296875" style="3" customWidth="1"/>
    <col min="4053" max="4053" width="9.54296875" style="3" customWidth="1"/>
    <col min="4054" max="4054" width="22.54296875" style="3" customWidth="1"/>
    <col min="4055" max="4055" width="9.54296875" style="3" customWidth="1"/>
    <col min="4056" max="4056" width="22.54296875" style="3" customWidth="1"/>
    <col min="4057" max="4057" width="12.453125" style="3" customWidth="1"/>
    <col min="4058" max="4058" width="22.54296875" style="3" customWidth="1"/>
    <col min="4059" max="4059" width="8.7265625" style="3" bestFit="1" customWidth="1"/>
    <col min="4060" max="4060" width="21" style="3" customWidth="1"/>
    <col min="4061" max="4061" width="8.7265625" style="3" bestFit="1" customWidth="1"/>
    <col min="4062" max="4062" width="23.54296875" style="3" bestFit="1" customWidth="1"/>
    <col min="4063" max="4063" width="11.81640625" style="3" customWidth="1"/>
    <col min="4064" max="4064" width="23.54296875" style="3" bestFit="1" customWidth="1"/>
    <col min="4065" max="4065" width="11.26953125" style="3" customWidth="1"/>
    <col min="4066" max="4066" width="23.1796875" style="3" customWidth="1"/>
    <col min="4067" max="4067" width="11.453125" style="3" bestFit="1" customWidth="1"/>
    <col min="4068" max="4068" width="23.54296875" style="3" bestFit="1" customWidth="1"/>
    <col min="4069" max="4069" width="10.1796875" style="3" customWidth="1"/>
    <col min="4070" max="4070" width="23.54296875" style="3" bestFit="1" customWidth="1"/>
    <col min="4071" max="4071" width="10.1796875" style="3" customWidth="1"/>
    <col min="4072" max="4072" width="23.54296875" style="3" bestFit="1" customWidth="1"/>
    <col min="4073" max="4073" width="11.453125" style="3" bestFit="1" customWidth="1"/>
    <col min="4074" max="4074" width="23.54296875" style="3" bestFit="1" customWidth="1"/>
    <col min="4075" max="4075" width="11.453125" style="3" bestFit="1" customWidth="1"/>
    <col min="4076" max="4076" width="23.54296875" style="3" bestFit="1" customWidth="1"/>
    <col min="4077" max="4077" width="7.7265625" style="3" bestFit="1" customWidth="1"/>
    <col min="4078" max="4078" width="23.54296875" style="3" bestFit="1" customWidth="1"/>
    <col min="4079" max="4079" width="6.81640625" style="3" bestFit="1" customWidth="1"/>
    <col min="4080" max="4080" width="23.54296875" style="3" bestFit="1" customWidth="1"/>
    <col min="4081" max="4081" width="6.81640625" style="3" bestFit="1" customWidth="1"/>
    <col min="4082" max="4082" width="23.54296875" style="3" bestFit="1" customWidth="1"/>
    <col min="4083" max="4083" width="6.81640625" style="3" bestFit="1" customWidth="1"/>
    <col min="4084" max="4084" width="23.54296875" style="3" bestFit="1" customWidth="1"/>
    <col min="4085" max="4085" width="6.81640625" style="3" bestFit="1" customWidth="1"/>
    <col min="4086" max="4086" width="23.54296875" style="3" bestFit="1" customWidth="1"/>
    <col min="4087" max="4087" width="6.453125" style="3" bestFit="1" customWidth="1"/>
    <col min="4088" max="4088" width="23.54296875" style="3" bestFit="1" customWidth="1"/>
    <col min="4089" max="4089" width="6.453125" style="3" bestFit="1" customWidth="1"/>
    <col min="4090" max="4090" width="23.54296875" style="3" bestFit="1" customWidth="1"/>
    <col min="4091" max="4091" width="6.81640625" style="3" bestFit="1" customWidth="1"/>
    <col min="4092" max="4092" width="23.54296875" style="3" bestFit="1" customWidth="1"/>
    <col min="4093" max="4093" width="6.81640625" style="3" bestFit="1" customWidth="1"/>
    <col min="4094" max="4094" width="23.54296875" style="3" bestFit="1" customWidth="1"/>
    <col min="4095" max="4095" width="6.81640625" style="3" bestFit="1" customWidth="1"/>
    <col min="4096" max="4096" width="23.54296875" style="3" bestFit="1" customWidth="1"/>
    <col min="4097" max="4097" width="6.81640625" style="3" bestFit="1" customWidth="1"/>
    <col min="4098" max="4098" width="23.54296875" style="3" bestFit="1" customWidth="1"/>
    <col min="4099" max="4099" width="6.81640625" style="3" bestFit="1" customWidth="1"/>
    <col min="4100" max="4100" width="23.54296875" style="3" bestFit="1" customWidth="1"/>
    <col min="4101" max="4101" width="11.54296875" style="3" bestFit="1" customWidth="1"/>
    <col min="4102" max="4102" width="23.54296875" style="3" bestFit="1" customWidth="1"/>
    <col min="4103" max="4103" width="6.81640625" style="3" bestFit="1" customWidth="1"/>
    <col min="4104" max="4104" width="23.54296875" style="3" bestFit="1" customWidth="1"/>
    <col min="4105" max="4105" width="6.81640625" style="3" bestFit="1" customWidth="1"/>
    <col min="4106" max="4106" width="23.54296875" style="3" bestFit="1" customWidth="1"/>
    <col min="4107" max="4107" width="6.81640625" style="3" bestFit="1" customWidth="1"/>
    <col min="4108" max="4108" width="23.54296875" style="3" bestFit="1" customWidth="1"/>
    <col min="4109" max="4109" width="6.81640625" style="3" bestFit="1" customWidth="1"/>
    <col min="4110" max="4110" width="23.54296875" style="3" bestFit="1" customWidth="1"/>
    <col min="4111" max="4111" width="6.81640625" style="3" bestFit="1" customWidth="1"/>
    <col min="4112" max="4112" width="23.54296875" style="3" bestFit="1" customWidth="1"/>
    <col min="4113" max="4113" width="6.81640625" style="3" bestFit="1" customWidth="1"/>
    <col min="4114" max="4114" width="23.54296875" style="3" bestFit="1" customWidth="1"/>
    <col min="4115" max="4115" width="6.81640625" style="3" bestFit="1" customWidth="1"/>
    <col min="4116" max="4116" width="23.54296875" style="3" bestFit="1" customWidth="1"/>
    <col min="4117" max="4117" width="6.81640625" style="3" bestFit="1" customWidth="1"/>
    <col min="4118" max="4118" width="23.54296875" style="3" bestFit="1" customWidth="1"/>
    <col min="4119" max="4119" width="6.81640625" style="3" bestFit="1" customWidth="1"/>
    <col min="4120" max="4120" width="23.54296875" style="3" bestFit="1" customWidth="1"/>
    <col min="4121" max="4121" width="6.81640625" style="3" bestFit="1" customWidth="1"/>
    <col min="4122" max="4122" width="23.54296875" style="3" bestFit="1" customWidth="1"/>
    <col min="4123" max="4123" width="6.81640625" style="3" bestFit="1" customWidth="1"/>
    <col min="4124" max="4124" width="23.54296875" style="3" bestFit="1" customWidth="1"/>
    <col min="4125" max="4125" width="6.81640625" style="3" bestFit="1" customWidth="1"/>
    <col min="4126" max="4126" width="23.54296875" style="3" bestFit="1" customWidth="1"/>
    <col min="4127" max="4127" width="6.81640625" style="3" bestFit="1" customWidth="1"/>
    <col min="4128" max="4128" width="23.54296875" style="3" bestFit="1" customWidth="1"/>
    <col min="4129" max="4129" width="6.81640625" style="3" bestFit="1" customWidth="1"/>
    <col min="4130" max="4130" width="23.54296875" style="3" bestFit="1" customWidth="1"/>
    <col min="4131" max="4131" width="6.81640625" style="3" bestFit="1" customWidth="1"/>
    <col min="4132" max="4132" width="23.54296875" style="3" bestFit="1" customWidth="1"/>
    <col min="4133" max="4133" width="6.81640625" style="3" bestFit="1" customWidth="1"/>
    <col min="4134" max="4134" width="23.54296875" style="3" bestFit="1" customWidth="1"/>
    <col min="4135" max="4135" width="6.81640625" style="3" bestFit="1" customWidth="1"/>
    <col min="4136" max="4136" width="23.54296875" style="3" bestFit="1" customWidth="1"/>
    <col min="4137" max="4137" width="6.81640625" style="3" bestFit="1" customWidth="1"/>
    <col min="4138" max="4138" width="23.54296875" style="3" bestFit="1" customWidth="1"/>
    <col min="4139" max="4139" width="6.81640625" style="3" bestFit="1" customWidth="1"/>
    <col min="4140" max="4140" width="23.54296875" style="3" bestFit="1" customWidth="1"/>
    <col min="4141" max="4141" width="6.81640625" style="3" bestFit="1" customWidth="1"/>
    <col min="4142" max="4142" width="23.54296875" style="3" bestFit="1" customWidth="1"/>
    <col min="4143" max="4143" width="6.81640625" style="3" bestFit="1" customWidth="1"/>
    <col min="4144" max="4144" width="23.54296875" style="3" bestFit="1" customWidth="1"/>
    <col min="4145" max="4145" width="6.81640625" style="3" bestFit="1" customWidth="1"/>
    <col min="4146" max="4146" width="23.54296875" style="3" bestFit="1" customWidth="1"/>
    <col min="4147" max="4147" width="6.81640625" style="3" bestFit="1" customWidth="1"/>
    <col min="4148" max="4148" width="23.54296875" style="3" bestFit="1" customWidth="1"/>
    <col min="4149" max="4149" width="6.81640625" style="3" bestFit="1" customWidth="1"/>
    <col min="4150" max="4150" width="23.54296875" style="3" bestFit="1" customWidth="1"/>
    <col min="4151" max="4151" width="6.81640625" style="3" bestFit="1" customWidth="1"/>
    <col min="4152" max="4152" width="23.54296875" style="3" bestFit="1" customWidth="1"/>
    <col min="4153" max="4153" width="6.81640625" style="3" bestFit="1" customWidth="1"/>
    <col min="4154" max="4154" width="23.54296875" style="3" bestFit="1" customWidth="1"/>
    <col min="4155" max="4155" width="6.81640625" style="3" bestFit="1" customWidth="1"/>
    <col min="4156" max="4156" width="23.54296875" style="3" bestFit="1" customWidth="1"/>
    <col min="4157" max="4157" width="6.81640625" style="3" bestFit="1" customWidth="1"/>
    <col min="4158" max="4158" width="23.54296875" style="3" bestFit="1" customWidth="1"/>
    <col min="4159" max="4159" width="6.81640625" style="3" bestFit="1" customWidth="1"/>
    <col min="4160" max="4160" width="23.54296875" style="3" bestFit="1" customWidth="1"/>
    <col min="4161" max="4161" width="6.81640625" style="3" bestFit="1" customWidth="1"/>
    <col min="4162" max="4162" width="23.54296875" style="3" bestFit="1" customWidth="1"/>
    <col min="4163" max="4163" width="6.81640625" style="3" bestFit="1" customWidth="1"/>
    <col min="4164" max="4164" width="23.54296875" style="3" bestFit="1" customWidth="1"/>
    <col min="4165" max="4165" width="6.81640625" style="3" bestFit="1" customWidth="1"/>
    <col min="4166" max="4166" width="23.54296875" style="3" bestFit="1" customWidth="1"/>
    <col min="4167" max="4167" width="6.81640625" style="3" bestFit="1" customWidth="1"/>
    <col min="4168" max="4168" width="23.54296875" style="3" bestFit="1" customWidth="1"/>
    <col min="4169" max="4169" width="6.81640625" style="3" bestFit="1" customWidth="1"/>
    <col min="4170" max="4170" width="23.54296875" style="3" bestFit="1" customWidth="1"/>
    <col min="4171" max="4171" width="6.81640625" style="3" bestFit="1" customWidth="1"/>
    <col min="4172" max="4172" width="23.54296875" style="3" bestFit="1" customWidth="1"/>
    <col min="4173" max="4173" width="6.81640625" style="3" bestFit="1" customWidth="1"/>
    <col min="4174" max="4174" width="23.54296875" style="3" bestFit="1" customWidth="1"/>
    <col min="4175" max="4175" width="6.81640625" style="3" bestFit="1" customWidth="1"/>
    <col min="4176" max="4176" width="23.54296875" style="3" bestFit="1" customWidth="1"/>
    <col min="4177" max="4177" width="6.81640625" style="3" bestFit="1" customWidth="1"/>
    <col min="4178" max="4178" width="23.54296875" style="3" bestFit="1" customWidth="1"/>
    <col min="4179" max="4179" width="6.81640625" style="3" bestFit="1" customWidth="1"/>
    <col min="4180" max="4180" width="23.54296875" style="3" bestFit="1" customWidth="1"/>
    <col min="4181" max="4181" width="6.453125" style="3" bestFit="1" customWidth="1"/>
    <col min="4182" max="4182" width="23.54296875" style="3" bestFit="1" customWidth="1"/>
    <col min="4183" max="4183" width="6.453125" style="3" bestFit="1" customWidth="1"/>
    <col min="4184" max="4184" width="23.54296875" style="3" bestFit="1" customWidth="1"/>
    <col min="4185" max="4185" width="6.81640625" style="3" bestFit="1" customWidth="1"/>
    <col min="4186" max="4186" width="23.54296875" style="3" bestFit="1" customWidth="1"/>
    <col min="4187" max="4187" width="6.81640625" style="3" bestFit="1" customWidth="1"/>
    <col min="4188" max="4188" width="23.54296875" style="3" bestFit="1" customWidth="1"/>
    <col min="4189" max="4189" width="6.81640625" style="3" bestFit="1" customWidth="1"/>
    <col min="4190" max="4190" width="23.54296875" style="3" bestFit="1" customWidth="1"/>
    <col min="4191" max="4191" width="6.81640625" style="3" bestFit="1" customWidth="1"/>
    <col min="4192" max="4192" width="23.54296875" style="3" bestFit="1" customWidth="1"/>
    <col min="4193" max="4193" width="6.81640625" style="3" bestFit="1" customWidth="1"/>
    <col min="4194" max="4194" width="23.54296875" style="3" bestFit="1" customWidth="1"/>
    <col min="4195" max="4195" width="6.81640625" style="3" bestFit="1" customWidth="1"/>
    <col min="4196" max="4196" width="23.54296875" style="3" bestFit="1" customWidth="1"/>
    <col min="4197" max="4197" width="6.81640625" style="3" bestFit="1" customWidth="1"/>
    <col min="4198" max="4198" width="23.54296875" style="3" bestFit="1" customWidth="1"/>
    <col min="4199" max="4199" width="6.81640625" style="3" bestFit="1" customWidth="1"/>
    <col min="4200" max="4200" width="23.54296875" style="3" bestFit="1" customWidth="1"/>
    <col min="4201" max="4201" width="6.81640625" style="3" bestFit="1" customWidth="1"/>
    <col min="4202" max="4202" width="23.54296875" style="3" bestFit="1" customWidth="1"/>
    <col min="4203" max="4203" width="6.81640625" style="3" bestFit="1" customWidth="1"/>
    <col min="4204" max="4204" width="23.54296875" style="3" bestFit="1" customWidth="1"/>
    <col min="4205" max="4205" width="6.81640625" style="3" bestFit="1" customWidth="1"/>
    <col min="4206" max="4206" width="23.54296875" style="3" bestFit="1" customWidth="1"/>
    <col min="4207" max="4207" width="6.81640625" style="3" bestFit="1" customWidth="1"/>
    <col min="4208" max="4208" width="23.54296875" style="3" bestFit="1" customWidth="1"/>
    <col min="4209" max="4209" width="6.81640625" style="3" bestFit="1" customWidth="1"/>
    <col min="4210" max="4210" width="23.54296875" style="3" bestFit="1" customWidth="1"/>
    <col min="4211" max="4211" width="6.81640625" style="3" bestFit="1" customWidth="1"/>
    <col min="4212" max="4212" width="23.54296875" style="3" bestFit="1" customWidth="1"/>
    <col min="4213" max="4213" width="6.81640625" style="3" bestFit="1" customWidth="1"/>
    <col min="4214" max="4252" width="9.1796875" style="3"/>
    <col min="4253" max="4253" width="33.54296875" style="3" customWidth="1"/>
    <col min="4254" max="4254" width="11.7265625" style="3" customWidth="1"/>
    <col min="4255" max="4255" width="6.7265625" style="3" customWidth="1"/>
    <col min="4256" max="4256" width="11.7265625" style="3" customWidth="1"/>
    <col min="4257" max="4257" width="6.7265625" style="3" customWidth="1"/>
    <col min="4258" max="4258" width="11.7265625" style="3" customWidth="1"/>
    <col min="4259" max="4259" width="6.7265625" style="3" customWidth="1"/>
    <col min="4260" max="4260" width="11.7265625" style="3" customWidth="1"/>
    <col min="4261" max="4261" width="6.7265625" style="3" customWidth="1"/>
    <col min="4262" max="4262" width="12.26953125" style="3" bestFit="1" customWidth="1"/>
    <col min="4263" max="4263" width="6.7265625" style="3" bestFit="1" customWidth="1"/>
    <col min="4264" max="4264" width="12.26953125" style="3" bestFit="1" customWidth="1"/>
    <col min="4265" max="4265" width="6.7265625" style="3" bestFit="1" customWidth="1"/>
    <col min="4266" max="4266" width="11.7265625" style="3" bestFit="1" customWidth="1"/>
    <col min="4267" max="4267" width="6" style="3" bestFit="1" customWidth="1"/>
    <col min="4268" max="4268" width="11.7265625" style="3" bestFit="1" customWidth="1"/>
    <col min="4269" max="4269" width="6" style="3" bestFit="1" customWidth="1"/>
    <col min="4270" max="4270" width="11.7265625" style="3" bestFit="1" customWidth="1"/>
    <col min="4271" max="4271" width="6" style="3" bestFit="1" customWidth="1"/>
    <col min="4272" max="4272" width="11.7265625" style="3" bestFit="1" customWidth="1"/>
    <col min="4273" max="4273" width="6" style="3" bestFit="1" customWidth="1"/>
    <col min="4274" max="4274" width="11.7265625" style="3" bestFit="1" customWidth="1"/>
    <col min="4275" max="4275" width="6" style="3" bestFit="1" customWidth="1"/>
    <col min="4276" max="4276" width="11.7265625" style="3" bestFit="1" customWidth="1"/>
    <col min="4277" max="4277" width="6" style="3" bestFit="1" customWidth="1"/>
    <col min="4278" max="4278" width="11.7265625" style="3" bestFit="1" customWidth="1"/>
    <col min="4279" max="4279" width="6" style="3" bestFit="1" customWidth="1"/>
    <col min="4280" max="4280" width="11.7265625" style="3" bestFit="1" customWidth="1"/>
    <col min="4281" max="4281" width="5.26953125" style="3" bestFit="1" customWidth="1"/>
    <col min="4282" max="4282" width="16.453125" style="3" bestFit="1" customWidth="1"/>
    <col min="4283" max="4283" width="6.453125" style="3" customWidth="1"/>
    <col min="4284" max="4284" width="15" style="3" customWidth="1"/>
    <col min="4285" max="4285" width="8" style="3" customWidth="1"/>
    <col min="4286" max="4286" width="15.453125" style="3" customWidth="1"/>
    <col min="4287" max="4287" width="8.453125" style="3" customWidth="1"/>
    <col min="4288" max="4288" width="17.54296875" style="3" customWidth="1"/>
    <col min="4289" max="4289" width="6" style="3" bestFit="1" customWidth="1"/>
    <col min="4290" max="4290" width="15.81640625" style="3" bestFit="1" customWidth="1"/>
    <col min="4291" max="4291" width="6" style="3" bestFit="1" customWidth="1"/>
    <col min="4292" max="4292" width="16.81640625" style="3" bestFit="1" customWidth="1"/>
    <col min="4293" max="4293" width="6" style="3" bestFit="1" customWidth="1"/>
    <col min="4294" max="4294" width="17.453125" style="3" customWidth="1"/>
    <col min="4295" max="4295" width="7.7265625" style="3" bestFit="1" customWidth="1"/>
    <col min="4296" max="4296" width="17.453125" style="3" customWidth="1"/>
    <col min="4297" max="4297" width="7.7265625" style="3" bestFit="1" customWidth="1"/>
    <col min="4298" max="4298" width="17.453125" style="3" customWidth="1"/>
    <col min="4299" max="4299" width="9" style="3" customWidth="1"/>
    <col min="4300" max="4300" width="22.54296875" style="3" customWidth="1"/>
    <col min="4301" max="4301" width="8.1796875" style="3" customWidth="1"/>
    <col min="4302" max="4302" width="22.54296875" style="3" customWidth="1"/>
    <col min="4303" max="4303" width="8.1796875" style="3" customWidth="1"/>
    <col min="4304" max="4304" width="23.54296875" style="3" customWidth="1"/>
    <col min="4305" max="4305" width="8.1796875" style="3" customWidth="1"/>
    <col min="4306" max="4306" width="22.54296875" style="3" customWidth="1"/>
    <col min="4307" max="4307" width="8.1796875" style="3" bestFit="1" customWidth="1"/>
    <col min="4308" max="4308" width="22.54296875" style="3" customWidth="1"/>
    <col min="4309" max="4309" width="9.54296875" style="3" customWidth="1"/>
    <col min="4310" max="4310" width="22.54296875" style="3" customWidth="1"/>
    <col min="4311" max="4311" width="9.54296875" style="3" customWidth="1"/>
    <col min="4312" max="4312" width="22.54296875" style="3" customWidth="1"/>
    <col min="4313" max="4313" width="12.453125" style="3" customWidth="1"/>
    <col min="4314" max="4314" width="22.54296875" style="3" customWidth="1"/>
    <col min="4315" max="4315" width="8.7265625" style="3" bestFit="1" customWidth="1"/>
    <col min="4316" max="4316" width="21" style="3" customWidth="1"/>
    <col min="4317" max="4317" width="8.7265625" style="3" bestFit="1" customWidth="1"/>
    <col min="4318" max="4318" width="23.54296875" style="3" bestFit="1" customWidth="1"/>
    <col min="4319" max="4319" width="11.81640625" style="3" customWidth="1"/>
    <col min="4320" max="4320" width="23.54296875" style="3" bestFit="1" customWidth="1"/>
    <col min="4321" max="4321" width="11.26953125" style="3" customWidth="1"/>
    <col min="4322" max="4322" width="23.1796875" style="3" customWidth="1"/>
    <col min="4323" max="4323" width="11.453125" style="3" bestFit="1" customWidth="1"/>
    <col min="4324" max="4324" width="23.54296875" style="3" bestFit="1" customWidth="1"/>
    <col min="4325" max="4325" width="10.1796875" style="3" customWidth="1"/>
    <col min="4326" max="4326" width="23.54296875" style="3" bestFit="1" customWidth="1"/>
    <col min="4327" max="4327" width="10.1796875" style="3" customWidth="1"/>
    <col min="4328" max="4328" width="23.54296875" style="3" bestFit="1" customWidth="1"/>
    <col min="4329" max="4329" width="11.453125" style="3" bestFit="1" customWidth="1"/>
    <col min="4330" max="4330" width="23.54296875" style="3" bestFit="1" customWidth="1"/>
    <col min="4331" max="4331" width="11.453125" style="3" bestFit="1" customWidth="1"/>
    <col min="4332" max="4332" width="23.54296875" style="3" bestFit="1" customWidth="1"/>
    <col min="4333" max="4333" width="7.7265625" style="3" bestFit="1" customWidth="1"/>
    <col min="4334" max="4334" width="23.54296875" style="3" bestFit="1" customWidth="1"/>
    <col min="4335" max="4335" width="6.81640625" style="3" bestFit="1" customWidth="1"/>
    <col min="4336" max="4336" width="23.54296875" style="3" bestFit="1" customWidth="1"/>
    <col min="4337" max="4337" width="6.81640625" style="3" bestFit="1" customWidth="1"/>
    <col min="4338" max="4338" width="23.54296875" style="3" bestFit="1" customWidth="1"/>
    <col min="4339" max="4339" width="6.81640625" style="3" bestFit="1" customWidth="1"/>
    <col min="4340" max="4340" width="23.54296875" style="3" bestFit="1" customWidth="1"/>
    <col min="4341" max="4341" width="6.81640625" style="3" bestFit="1" customWidth="1"/>
    <col min="4342" max="4342" width="23.54296875" style="3" bestFit="1" customWidth="1"/>
    <col min="4343" max="4343" width="6.453125" style="3" bestFit="1" customWidth="1"/>
    <col min="4344" max="4344" width="23.54296875" style="3" bestFit="1" customWidth="1"/>
    <col min="4345" max="4345" width="6.453125" style="3" bestFit="1" customWidth="1"/>
    <col min="4346" max="4346" width="23.54296875" style="3" bestFit="1" customWidth="1"/>
    <col min="4347" max="4347" width="6.81640625" style="3" bestFit="1" customWidth="1"/>
    <col min="4348" max="4348" width="23.54296875" style="3" bestFit="1" customWidth="1"/>
    <col min="4349" max="4349" width="6.81640625" style="3" bestFit="1" customWidth="1"/>
    <col min="4350" max="4350" width="23.54296875" style="3" bestFit="1" customWidth="1"/>
    <col min="4351" max="4351" width="6.81640625" style="3" bestFit="1" customWidth="1"/>
    <col min="4352" max="4352" width="23.54296875" style="3" bestFit="1" customWidth="1"/>
    <col min="4353" max="4353" width="6.81640625" style="3" bestFit="1" customWidth="1"/>
    <col min="4354" max="4354" width="23.54296875" style="3" bestFit="1" customWidth="1"/>
    <col min="4355" max="4355" width="6.81640625" style="3" bestFit="1" customWidth="1"/>
    <col min="4356" max="4356" width="23.54296875" style="3" bestFit="1" customWidth="1"/>
    <col min="4357" max="4357" width="11.54296875" style="3" bestFit="1" customWidth="1"/>
    <col min="4358" max="4358" width="23.54296875" style="3" bestFit="1" customWidth="1"/>
    <col min="4359" max="4359" width="6.81640625" style="3" bestFit="1" customWidth="1"/>
    <col min="4360" max="4360" width="23.54296875" style="3" bestFit="1" customWidth="1"/>
    <col min="4361" max="4361" width="6.81640625" style="3" bestFit="1" customWidth="1"/>
    <col min="4362" max="4362" width="23.54296875" style="3" bestFit="1" customWidth="1"/>
    <col min="4363" max="4363" width="6.81640625" style="3" bestFit="1" customWidth="1"/>
    <col min="4364" max="4364" width="23.54296875" style="3" bestFit="1" customWidth="1"/>
    <col min="4365" max="4365" width="6.81640625" style="3" bestFit="1" customWidth="1"/>
    <col min="4366" max="4366" width="23.54296875" style="3" bestFit="1" customWidth="1"/>
    <col min="4367" max="4367" width="6.81640625" style="3" bestFit="1" customWidth="1"/>
    <col min="4368" max="4368" width="23.54296875" style="3" bestFit="1" customWidth="1"/>
    <col min="4369" max="4369" width="6.81640625" style="3" bestFit="1" customWidth="1"/>
    <col min="4370" max="4370" width="23.54296875" style="3" bestFit="1" customWidth="1"/>
    <col min="4371" max="4371" width="6.81640625" style="3" bestFit="1" customWidth="1"/>
    <col min="4372" max="4372" width="23.54296875" style="3" bestFit="1" customWidth="1"/>
    <col min="4373" max="4373" width="6.81640625" style="3" bestFit="1" customWidth="1"/>
    <col min="4374" max="4374" width="23.54296875" style="3" bestFit="1" customWidth="1"/>
    <col min="4375" max="4375" width="6.81640625" style="3" bestFit="1" customWidth="1"/>
    <col min="4376" max="4376" width="23.54296875" style="3" bestFit="1" customWidth="1"/>
    <col min="4377" max="4377" width="6.81640625" style="3" bestFit="1" customWidth="1"/>
    <col min="4378" max="4378" width="23.54296875" style="3" bestFit="1" customWidth="1"/>
    <col min="4379" max="4379" width="6.81640625" style="3" bestFit="1" customWidth="1"/>
    <col min="4380" max="4380" width="23.54296875" style="3" bestFit="1" customWidth="1"/>
    <col min="4381" max="4381" width="6.81640625" style="3" bestFit="1" customWidth="1"/>
    <col min="4382" max="4382" width="23.54296875" style="3" bestFit="1" customWidth="1"/>
    <col min="4383" max="4383" width="6.81640625" style="3" bestFit="1" customWidth="1"/>
    <col min="4384" max="4384" width="23.54296875" style="3" bestFit="1" customWidth="1"/>
    <col min="4385" max="4385" width="6.81640625" style="3" bestFit="1" customWidth="1"/>
    <col min="4386" max="4386" width="23.54296875" style="3" bestFit="1" customWidth="1"/>
    <col min="4387" max="4387" width="6.81640625" style="3" bestFit="1" customWidth="1"/>
    <col min="4388" max="4388" width="23.54296875" style="3" bestFit="1" customWidth="1"/>
    <col min="4389" max="4389" width="6.81640625" style="3" bestFit="1" customWidth="1"/>
    <col min="4390" max="4390" width="23.54296875" style="3" bestFit="1" customWidth="1"/>
    <col min="4391" max="4391" width="6.81640625" style="3" bestFit="1" customWidth="1"/>
    <col min="4392" max="4392" width="23.54296875" style="3" bestFit="1" customWidth="1"/>
    <col min="4393" max="4393" width="6.81640625" style="3" bestFit="1" customWidth="1"/>
    <col min="4394" max="4394" width="23.54296875" style="3" bestFit="1" customWidth="1"/>
    <col min="4395" max="4395" width="6.81640625" style="3" bestFit="1" customWidth="1"/>
    <col min="4396" max="4396" width="23.54296875" style="3" bestFit="1" customWidth="1"/>
    <col min="4397" max="4397" width="6.81640625" style="3" bestFit="1" customWidth="1"/>
    <col min="4398" max="4398" width="23.54296875" style="3" bestFit="1" customWidth="1"/>
    <col min="4399" max="4399" width="6.81640625" style="3" bestFit="1" customWidth="1"/>
    <col min="4400" max="4400" width="23.54296875" style="3" bestFit="1" customWidth="1"/>
    <col min="4401" max="4401" width="6.81640625" style="3" bestFit="1" customWidth="1"/>
    <col min="4402" max="4402" width="23.54296875" style="3" bestFit="1" customWidth="1"/>
    <col min="4403" max="4403" width="6.81640625" style="3" bestFit="1" customWidth="1"/>
    <col min="4404" max="4404" width="23.54296875" style="3" bestFit="1" customWidth="1"/>
    <col min="4405" max="4405" width="6.81640625" style="3" bestFit="1" customWidth="1"/>
    <col min="4406" max="4406" width="23.54296875" style="3" bestFit="1" customWidth="1"/>
    <col min="4407" max="4407" width="6.81640625" style="3" bestFit="1" customWidth="1"/>
    <col min="4408" max="4408" width="23.54296875" style="3" bestFit="1" customWidth="1"/>
    <col min="4409" max="4409" width="6.81640625" style="3" bestFit="1" customWidth="1"/>
    <col min="4410" max="4410" width="23.54296875" style="3" bestFit="1" customWidth="1"/>
    <col min="4411" max="4411" width="6.81640625" style="3" bestFit="1" customWidth="1"/>
    <col min="4412" max="4412" width="23.54296875" style="3" bestFit="1" customWidth="1"/>
    <col min="4413" max="4413" width="6.81640625" style="3" bestFit="1" customWidth="1"/>
    <col min="4414" max="4414" width="23.54296875" style="3" bestFit="1" customWidth="1"/>
    <col min="4415" max="4415" width="6.81640625" style="3" bestFit="1" customWidth="1"/>
    <col min="4416" max="4416" width="23.54296875" style="3" bestFit="1" customWidth="1"/>
    <col min="4417" max="4417" width="6.81640625" style="3" bestFit="1" customWidth="1"/>
    <col min="4418" max="4418" width="23.54296875" style="3" bestFit="1" customWidth="1"/>
    <col min="4419" max="4419" width="6.81640625" style="3" bestFit="1" customWidth="1"/>
    <col min="4420" max="4420" width="23.54296875" style="3" bestFit="1" customWidth="1"/>
    <col min="4421" max="4421" width="6.81640625" style="3" bestFit="1" customWidth="1"/>
    <col min="4422" max="4422" width="23.54296875" style="3" bestFit="1" customWidth="1"/>
    <col min="4423" max="4423" width="6.81640625" style="3" bestFit="1" customWidth="1"/>
    <col min="4424" max="4424" width="23.54296875" style="3" bestFit="1" customWidth="1"/>
    <col min="4425" max="4425" width="6.81640625" style="3" bestFit="1" customWidth="1"/>
    <col min="4426" max="4426" width="23.54296875" style="3" bestFit="1" customWidth="1"/>
    <col min="4427" max="4427" width="6.81640625" style="3" bestFit="1" customWidth="1"/>
    <col min="4428" max="4428" width="23.54296875" style="3" bestFit="1" customWidth="1"/>
    <col min="4429" max="4429" width="6.81640625" style="3" bestFit="1" customWidth="1"/>
    <col min="4430" max="4430" width="23.54296875" style="3" bestFit="1" customWidth="1"/>
    <col min="4431" max="4431" width="6.81640625" style="3" bestFit="1" customWidth="1"/>
    <col min="4432" max="4432" width="23.54296875" style="3" bestFit="1" customWidth="1"/>
    <col min="4433" max="4433" width="6.81640625" style="3" bestFit="1" customWidth="1"/>
    <col min="4434" max="4434" width="23.54296875" style="3" bestFit="1" customWidth="1"/>
    <col min="4435" max="4435" width="6.81640625" style="3" bestFit="1" customWidth="1"/>
    <col min="4436" max="4436" width="23.54296875" style="3" bestFit="1" customWidth="1"/>
    <col min="4437" max="4437" width="6.453125" style="3" bestFit="1" customWidth="1"/>
    <col min="4438" max="4438" width="23.54296875" style="3" bestFit="1" customWidth="1"/>
    <col min="4439" max="4439" width="6.453125" style="3" bestFit="1" customWidth="1"/>
    <col min="4440" max="4440" width="23.54296875" style="3" bestFit="1" customWidth="1"/>
    <col min="4441" max="4441" width="6.81640625" style="3" bestFit="1" customWidth="1"/>
    <col min="4442" max="4442" width="23.54296875" style="3" bestFit="1" customWidth="1"/>
    <col min="4443" max="4443" width="6.81640625" style="3" bestFit="1" customWidth="1"/>
    <col min="4444" max="4444" width="23.54296875" style="3" bestFit="1" customWidth="1"/>
    <col min="4445" max="4445" width="6.81640625" style="3" bestFit="1" customWidth="1"/>
    <col min="4446" max="4446" width="23.54296875" style="3" bestFit="1" customWidth="1"/>
    <col min="4447" max="4447" width="6.81640625" style="3" bestFit="1" customWidth="1"/>
    <col min="4448" max="4448" width="23.54296875" style="3" bestFit="1" customWidth="1"/>
    <col min="4449" max="4449" width="6.81640625" style="3" bestFit="1" customWidth="1"/>
    <col min="4450" max="4450" width="23.54296875" style="3" bestFit="1" customWidth="1"/>
    <col min="4451" max="4451" width="6.81640625" style="3" bestFit="1" customWidth="1"/>
    <col min="4452" max="4452" width="23.54296875" style="3" bestFit="1" customWidth="1"/>
    <col min="4453" max="4453" width="6.81640625" style="3" bestFit="1" customWidth="1"/>
    <col min="4454" max="4454" width="23.54296875" style="3" bestFit="1" customWidth="1"/>
    <col min="4455" max="4455" width="6.81640625" style="3" bestFit="1" customWidth="1"/>
    <col min="4456" max="4456" width="23.54296875" style="3" bestFit="1" customWidth="1"/>
    <col min="4457" max="4457" width="6.81640625" style="3" bestFit="1" customWidth="1"/>
    <col min="4458" max="4458" width="23.54296875" style="3" bestFit="1" customWidth="1"/>
    <col min="4459" max="4459" width="6.81640625" style="3" bestFit="1" customWidth="1"/>
    <col min="4460" max="4460" width="23.54296875" style="3" bestFit="1" customWidth="1"/>
    <col min="4461" max="4461" width="6.81640625" style="3" bestFit="1" customWidth="1"/>
    <col min="4462" max="4462" width="23.54296875" style="3" bestFit="1" customWidth="1"/>
    <col min="4463" max="4463" width="6.81640625" style="3" bestFit="1" customWidth="1"/>
    <col min="4464" max="4464" width="23.54296875" style="3" bestFit="1" customWidth="1"/>
    <col min="4465" max="4465" width="6.81640625" style="3" bestFit="1" customWidth="1"/>
    <col min="4466" max="4466" width="23.54296875" style="3" bestFit="1" customWidth="1"/>
    <col min="4467" max="4467" width="6.81640625" style="3" bestFit="1" customWidth="1"/>
    <col min="4468" max="4468" width="23.54296875" style="3" bestFit="1" customWidth="1"/>
    <col min="4469" max="4469" width="6.81640625" style="3" bestFit="1" customWidth="1"/>
    <col min="4470" max="4508" width="9.1796875" style="3"/>
    <col min="4509" max="4509" width="33.54296875" style="3" customWidth="1"/>
    <col min="4510" max="4510" width="11.7265625" style="3" customWidth="1"/>
    <col min="4511" max="4511" width="6.7265625" style="3" customWidth="1"/>
    <col min="4512" max="4512" width="11.7265625" style="3" customWidth="1"/>
    <col min="4513" max="4513" width="6.7265625" style="3" customWidth="1"/>
    <col min="4514" max="4514" width="11.7265625" style="3" customWidth="1"/>
    <col min="4515" max="4515" width="6.7265625" style="3" customWidth="1"/>
    <col min="4516" max="4516" width="11.7265625" style="3" customWidth="1"/>
    <col min="4517" max="4517" width="6.7265625" style="3" customWidth="1"/>
    <col min="4518" max="4518" width="12.26953125" style="3" bestFit="1" customWidth="1"/>
    <col min="4519" max="4519" width="6.7265625" style="3" bestFit="1" customWidth="1"/>
    <col min="4520" max="4520" width="12.26953125" style="3" bestFit="1" customWidth="1"/>
    <col min="4521" max="4521" width="6.7265625" style="3" bestFit="1" customWidth="1"/>
    <col min="4522" max="4522" width="11.7265625" style="3" bestFit="1" customWidth="1"/>
    <col min="4523" max="4523" width="6" style="3" bestFit="1" customWidth="1"/>
    <col min="4524" max="4524" width="11.7265625" style="3" bestFit="1" customWidth="1"/>
    <col min="4525" max="4525" width="6" style="3" bestFit="1" customWidth="1"/>
    <col min="4526" max="4526" width="11.7265625" style="3" bestFit="1" customWidth="1"/>
    <col min="4527" max="4527" width="6" style="3" bestFit="1" customWidth="1"/>
    <col min="4528" max="4528" width="11.7265625" style="3" bestFit="1" customWidth="1"/>
    <col min="4529" max="4529" width="6" style="3" bestFit="1" customWidth="1"/>
    <col min="4530" max="4530" width="11.7265625" style="3" bestFit="1" customWidth="1"/>
    <col min="4531" max="4531" width="6" style="3" bestFit="1" customWidth="1"/>
    <col min="4532" max="4532" width="11.7265625" style="3" bestFit="1" customWidth="1"/>
    <col min="4533" max="4533" width="6" style="3" bestFit="1" customWidth="1"/>
    <col min="4534" max="4534" width="11.7265625" style="3" bestFit="1" customWidth="1"/>
    <col min="4535" max="4535" width="6" style="3" bestFit="1" customWidth="1"/>
    <col min="4536" max="4536" width="11.7265625" style="3" bestFit="1" customWidth="1"/>
    <col min="4537" max="4537" width="5.26953125" style="3" bestFit="1" customWidth="1"/>
    <col min="4538" max="4538" width="16.453125" style="3" bestFit="1" customWidth="1"/>
    <col min="4539" max="4539" width="6.453125" style="3" customWidth="1"/>
    <col min="4540" max="4540" width="15" style="3" customWidth="1"/>
    <col min="4541" max="4541" width="8" style="3" customWidth="1"/>
    <col min="4542" max="4542" width="15.453125" style="3" customWidth="1"/>
    <col min="4543" max="4543" width="8.453125" style="3" customWidth="1"/>
    <col min="4544" max="4544" width="17.54296875" style="3" customWidth="1"/>
    <col min="4545" max="4545" width="6" style="3" bestFit="1" customWidth="1"/>
    <col min="4546" max="4546" width="15.81640625" style="3" bestFit="1" customWidth="1"/>
    <col min="4547" max="4547" width="6" style="3" bestFit="1" customWidth="1"/>
    <col min="4548" max="4548" width="16.81640625" style="3" bestFit="1" customWidth="1"/>
    <col min="4549" max="4549" width="6" style="3" bestFit="1" customWidth="1"/>
    <col min="4550" max="4550" width="17.453125" style="3" customWidth="1"/>
    <col min="4551" max="4551" width="7.7265625" style="3" bestFit="1" customWidth="1"/>
    <col min="4552" max="4552" width="17.453125" style="3" customWidth="1"/>
    <col min="4553" max="4553" width="7.7265625" style="3" bestFit="1" customWidth="1"/>
    <col min="4554" max="4554" width="17.453125" style="3" customWidth="1"/>
    <col min="4555" max="4555" width="9" style="3" customWidth="1"/>
    <col min="4556" max="4556" width="22.54296875" style="3" customWidth="1"/>
    <col min="4557" max="4557" width="8.1796875" style="3" customWidth="1"/>
    <col min="4558" max="4558" width="22.54296875" style="3" customWidth="1"/>
    <col min="4559" max="4559" width="8.1796875" style="3" customWidth="1"/>
    <col min="4560" max="4560" width="23.54296875" style="3" customWidth="1"/>
    <col min="4561" max="4561" width="8.1796875" style="3" customWidth="1"/>
    <col min="4562" max="4562" width="22.54296875" style="3" customWidth="1"/>
    <col min="4563" max="4563" width="8.1796875" style="3" bestFit="1" customWidth="1"/>
    <col min="4564" max="4564" width="22.54296875" style="3" customWidth="1"/>
    <col min="4565" max="4565" width="9.54296875" style="3" customWidth="1"/>
    <col min="4566" max="4566" width="22.54296875" style="3" customWidth="1"/>
    <col min="4567" max="4567" width="9.54296875" style="3" customWidth="1"/>
    <col min="4568" max="4568" width="22.54296875" style="3" customWidth="1"/>
    <col min="4569" max="4569" width="12.453125" style="3" customWidth="1"/>
    <col min="4570" max="4570" width="22.54296875" style="3" customWidth="1"/>
    <col min="4571" max="4571" width="8.7265625" style="3" bestFit="1" customWidth="1"/>
    <col min="4572" max="4572" width="21" style="3" customWidth="1"/>
    <col min="4573" max="4573" width="8.7265625" style="3" bestFit="1" customWidth="1"/>
    <col min="4574" max="4574" width="23.54296875" style="3" bestFit="1" customWidth="1"/>
    <col min="4575" max="4575" width="11.81640625" style="3" customWidth="1"/>
    <col min="4576" max="4576" width="23.54296875" style="3" bestFit="1" customWidth="1"/>
    <col min="4577" max="4577" width="11.26953125" style="3" customWidth="1"/>
    <col min="4578" max="4578" width="23.1796875" style="3" customWidth="1"/>
    <col min="4579" max="4579" width="11.453125" style="3" bestFit="1" customWidth="1"/>
    <col min="4580" max="4580" width="23.54296875" style="3" bestFit="1" customWidth="1"/>
    <col min="4581" max="4581" width="10.1796875" style="3" customWidth="1"/>
    <col min="4582" max="4582" width="23.54296875" style="3" bestFit="1" customWidth="1"/>
    <col min="4583" max="4583" width="10.1796875" style="3" customWidth="1"/>
    <col min="4584" max="4584" width="23.54296875" style="3" bestFit="1" customWidth="1"/>
    <col min="4585" max="4585" width="11.453125" style="3" bestFit="1" customWidth="1"/>
    <col min="4586" max="4586" width="23.54296875" style="3" bestFit="1" customWidth="1"/>
    <col min="4587" max="4587" width="11.453125" style="3" bestFit="1" customWidth="1"/>
    <col min="4588" max="4588" width="23.54296875" style="3" bestFit="1" customWidth="1"/>
    <col min="4589" max="4589" width="7.7265625" style="3" bestFit="1" customWidth="1"/>
    <col min="4590" max="4590" width="23.54296875" style="3" bestFit="1" customWidth="1"/>
    <col min="4591" max="4591" width="6.81640625" style="3" bestFit="1" customWidth="1"/>
    <col min="4592" max="4592" width="23.54296875" style="3" bestFit="1" customWidth="1"/>
    <col min="4593" max="4593" width="6.81640625" style="3" bestFit="1" customWidth="1"/>
    <col min="4594" max="4594" width="23.54296875" style="3" bestFit="1" customWidth="1"/>
    <col min="4595" max="4595" width="6.81640625" style="3" bestFit="1" customWidth="1"/>
    <col min="4596" max="4596" width="23.54296875" style="3" bestFit="1" customWidth="1"/>
    <col min="4597" max="4597" width="6.81640625" style="3" bestFit="1" customWidth="1"/>
    <col min="4598" max="4598" width="23.54296875" style="3" bestFit="1" customWidth="1"/>
    <col min="4599" max="4599" width="6.453125" style="3" bestFit="1" customWidth="1"/>
    <col min="4600" max="4600" width="23.54296875" style="3" bestFit="1" customWidth="1"/>
    <col min="4601" max="4601" width="6.453125" style="3" bestFit="1" customWidth="1"/>
    <col min="4602" max="4602" width="23.54296875" style="3" bestFit="1" customWidth="1"/>
    <col min="4603" max="4603" width="6.81640625" style="3" bestFit="1" customWidth="1"/>
    <col min="4604" max="4604" width="23.54296875" style="3" bestFit="1" customWidth="1"/>
    <col min="4605" max="4605" width="6.81640625" style="3" bestFit="1" customWidth="1"/>
    <col min="4606" max="4606" width="23.54296875" style="3" bestFit="1" customWidth="1"/>
    <col min="4607" max="4607" width="6.81640625" style="3" bestFit="1" customWidth="1"/>
    <col min="4608" max="4608" width="23.54296875" style="3" bestFit="1" customWidth="1"/>
    <col min="4609" max="4609" width="6.81640625" style="3" bestFit="1" customWidth="1"/>
    <col min="4610" max="4610" width="23.54296875" style="3" bestFit="1" customWidth="1"/>
    <col min="4611" max="4611" width="6.81640625" style="3" bestFit="1" customWidth="1"/>
    <col min="4612" max="4612" width="23.54296875" style="3" bestFit="1" customWidth="1"/>
    <col min="4613" max="4613" width="11.54296875" style="3" bestFit="1" customWidth="1"/>
    <col min="4614" max="4614" width="23.54296875" style="3" bestFit="1" customWidth="1"/>
    <col min="4615" max="4615" width="6.81640625" style="3" bestFit="1" customWidth="1"/>
    <col min="4616" max="4616" width="23.54296875" style="3" bestFit="1" customWidth="1"/>
    <col min="4617" max="4617" width="6.81640625" style="3" bestFit="1" customWidth="1"/>
    <col min="4618" max="4618" width="23.54296875" style="3" bestFit="1" customWidth="1"/>
    <col min="4619" max="4619" width="6.81640625" style="3" bestFit="1" customWidth="1"/>
    <col min="4620" max="4620" width="23.54296875" style="3" bestFit="1" customWidth="1"/>
    <col min="4621" max="4621" width="6.81640625" style="3" bestFit="1" customWidth="1"/>
    <col min="4622" max="4622" width="23.54296875" style="3" bestFit="1" customWidth="1"/>
    <col min="4623" max="4623" width="6.81640625" style="3" bestFit="1" customWidth="1"/>
    <col min="4624" max="4624" width="23.54296875" style="3" bestFit="1" customWidth="1"/>
    <col min="4625" max="4625" width="6.81640625" style="3" bestFit="1" customWidth="1"/>
    <col min="4626" max="4626" width="23.54296875" style="3" bestFit="1" customWidth="1"/>
    <col min="4627" max="4627" width="6.81640625" style="3" bestFit="1" customWidth="1"/>
    <col min="4628" max="4628" width="23.54296875" style="3" bestFit="1" customWidth="1"/>
    <col min="4629" max="4629" width="6.81640625" style="3" bestFit="1" customWidth="1"/>
    <col min="4630" max="4630" width="23.54296875" style="3" bestFit="1" customWidth="1"/>
    <col min="4631" max="4631" width="6.81640625" style="3" bestFit="1" customWidth="1"/>
    <col min="4632" max="4632" width="23.54296875" style="3" bestFit="1" customWidth="1"/>
    <col min="4633" max="4633" width="6.81640625" style="3" bestFit="1" customWidth="1"/>
    <col min="4634" max="4634" width="23.54296875" style="3" bestFit="1" customWidth="1"/>
    <col min="4635" max="4635" width="6.81640625" style="3" bestFit="1" customWidth="1"/>
    <col min="4636" max="4636" width="23.54296875" style="3" bestFit="1" customWidth="1"/>
    <col min="4637" max="4637" width="6.81640625" style="3" bestFit="1" customWidth="1"/>
    <col min="4638" max="4638" width="23.54296875" style="3" bestFit="1" customWidth="1"/>
    <col min="4639" max="4639" width="6.81640625" style="3" bestFit="1" customWidth="1"/>
    <col min="4640" max="4640" width="23.54296875" style="3" bestFit="1" customWidth="1"/>
    <col min="4641" max="4641" width="6.81640625" style="3" bestFit="1" customWidth="1"/>
    <col min="4642" max="4642" width="23.54296875" style="3" bestFit="1" customWidth="1"/>
    <col min="4643" max="4643" width="6.81640625" style="3" bestFit="1" customWidth="1"/>
    <col min="4644" max="4644" width="23.54296875" style="3" bestFit="1" customWidth="1"/>
    <col min="4645" max="4645" width="6.81640625" style="3" bestFit="1" customWidth="1"/>
    <col min="4646" max="4646" width="23.54296875" style="3" bestFit="1" customWidth="1"/>
    <col min="4647" max="4647" width="6.81640625" style="3" bestFit="1" customWidth="1"/>
    <col min="4648" max="4648" width="23.54296875" style="3" bestFit="1" customWidth="1"/>
    <col min="4649" max="4649" width="6.81640625" style="3" bestFit="1" customWidth="1"/>
    <col min="4650" max="4650" width="23.54296875" style="3" bestFit="1" customWidth="1"/>
    <col min="4651" max="4651" width="6.81640625" style="3" bestFit="1" customWidth="1"/>
    <col min="4652" max="4652" width="23.54296875" style="3" bestFit="1" customWidth="1"/>
    <col min="4653" max="4653" width="6.81640625" style="3" bestFit="1" customWidth="1"/>
    <col min="4654" max="4654" width="23.54296875" style="3" bestFit="1" customWidth="1"/>
    <col min="4655" max="4655" width="6.81640625" style="3" bestFit="1" customWidth="1"/>
    <col min="4656" max="4656" width="23.54296875" style="3" bestFit="1" customWidth="1"/>
    <col min="4657" max="4657" width="6.81640625" style="3" bestFit="1" customWidth="1"/>
    <col min="4658" max="4658" width="23.54296875" style="3" bestFit="1" customWidth="1"/>
    <col min="4659" max="4659" width="6.81640625" style="3" bestFit="1" customWidth="1"/>
    <col min="4660" max="4660" width="23.54296875" style="3" bestFit="1" customWidth="1"/>
    <col min="4661" max="4661" width="6.81640625" style="3" bestFit="1" customWidth="1"/>
    <col min="4662" max="4662" width="23.54296875" style="3" bestFit="1" customWidth="1"/>
    <col min="4663" max="4663" width="6.81640625" style="3" bestFit="1" customWidth="1"/>
    <col min="4664" max="4664" width="23.54296875" style="3" bestFit="1" customWidth="1"/>
    <col min="4665" max="4665" width="6.81640625" style="3" bestFit="1" customWidth="1"/>
    <col min="4666" max="4666" width="23.54296875" style="3" bestFit="1" customWidth="1"/>
    <col min="4667" max="4667" width="6.81640625" style="3" bestFit="1" customWidth="1"/>
    <col min="4668" max="4668" width="23.54296875" style="3" bestFit="1" customWidth="1"/>
    <col min="4669" max="4669" width="6.81640625" style="3" bestFit="1" customWidth="1"/>
    <col min="4670" max="4670" width="23.54296875" style="3" bestFit="1" customWidth="1"/>
    <col min="4671" max="4671" width="6.81640625" style="3" bestFit="1" customWidth="1"/>
    <col min="4672" max="4672" width="23.54296875" style="3" bestFit="1" customWidth="1"/>
    <col min="4673" max="4673" width="6.81640625" style="3" bestFit="1" customWidth="1"/>
    <col min="4674" max="4674" width="23.54296875" style="3" bestFit="1" customWidth="1"/>
    <col min="4675" max="4675" width="6.81640625" style="3" bestFit="1" customWidth="1"/>
    <col min="4676" max="4676" width="23.54296875" style="3" bestFit="1" customWidth="1"/>
    <col min="4677" max="4677" width="6.81640625" style="3" bestFit="1" customWidth="1"/>
    <col min="4678" max="4678" width="23.54296875" style="3" bestFit="1" customWidth="1"/>
    <col min="4679" max="4679" width="6.81640625" style="3" bestFit="1" customWidth="1"/>
    <col min="4680" max="4680" width="23.54296875" style="3" bestFit="1" customWidth="1"/>
    <col min="4681" max="4681" width="6.81640625" style="3" bestFit="1" customWidth="1"/>
    <col min="4682" max="4682" width="23.54296875" style="3" bestFit="1" customWidth="1"/>
    <col min="4683" max="4683" width="6.81640625" style="3" bestFit="1" customWidth="1"/>
    <col min="4684" max="4684" width="23.54296875" style="3" bestFit="1" customWidth="1"/>
    <col min="4685" max="4685" width="6.81640625" style="3" bestFit="1" customWidth="1"/>
    <col min="4686" max="4686" width="23.54296875" style="3" bestFit="1" customWidth="1"/>
    <col min="4687" max="4687" width="6.81640625" style="3" bestFit="1" customWidth="1"/>
    <col min="4688" max="4688" width="23.54296875" style="3" bestFit="1" customWidth="1"/>
    <col min="4689" max="4689" width="6.81640625" style="3" bestFit="1" customWidth="1"/>
    <col min="4690" max="4690" width="23.54296875" style="3" bestFit="1" customWidth="1"/>
    <col min="4691" max="4691" width="6.81640625" style="3" bestFit="1" customWidth="1"/>
    <col min="4692" max="4692" width="23.54296875" style="3" bestFit="1" customWidth="1"/>
    <col min="4693" max="4693" width="6.453125" style="3" bestFit="1" customWidth="1"/>
    <col min="4694" max="4694" width="23.54296875" style="3" bestFit="1" customWidth="1"/>
    <col min="4695" max="4695" width="6.453125" style="3" bestFit="1" customWidth="1"/>
    <col min="4696" max="4696" width="23.54296875" style="3" bestFit="1" customWidth="1"/>
    <col min="4697" max="4697" width="6.81640625" style="3" bestFit="1" customWidth="1"/>
    <col min="4698" max="4698" width="23.54296875" style="3" bestFit="1" customWidth="1"/>
    <col min="4699" max="4699" width="6.81640625" style="3" bestFit="1" customWidth="1"/>
    <col min="4700" max="4700" width="23.54296875" style="3" bestFit="1" customWidth="1"/>
    <col min="4701" max="4701" width="6.81640625" style="3" bestFit="1" customWidth="1"/>
    <col min="4702" max="4702" width="23.54296875" style="3" bestFit="1" customWidth="1"/>
    <col min="4703" max="4703" width="6.81640625" style="3" bestFit="1" customWidth="1"/>
    <col min="4704" max="4704" width="23.54296875" style="3" bestFit="1" customWidth="1"/>
    <col min="4705" max="4705" width="6.81640625" style="3" bestFit="1" customWidth="1"/>
    <col min="4706" max="4706" width="23.54296875" style="3" bestFit="1" customWidth="1"/>
    <col min="4707" max="4707" width="6.81640625" style="3" bestFit="1" customWidth="1"/>
    <col min="4708" max="4708" width="23.54296875" style="3" bestFit="1" customWidth="1"/>
    <col min="4709" max="4709" width="6.81640625" style="3" bestFit="1" customWidth="1"/>
    <col min="4710" max="4710" width="23.54296875" style="3" bestFit="1" customWidth="1"/>
    <col min="4711" max="4711" width="6.81640625" style="3" bestFit="1" customWidth="1"/>
    <col min="4712" max="4712" width="23.54296875" style="3" bestFit="1" customWidth="1"/>
    <col min="4713" max="4713" width="6.81640625" style="3" bestFit="1" customWidth="1"/>
    <col min="4714" max="4714" width="23.54296875" style="3" bestFit="1" customWidth="1"/>
    <col min="4715" max="4715" width="6.81640625" style="3" bestFit="1" customWidth="1"/>
    <col min="4716" max="4716" width="23.54296875" style="3" bestFit="1" customWidth="1"/>
    <col min="4717" max="4717" width="6.81640625" style="3" bestFit="1" customWidth="1"/>
    <col min="4718" max="4718" width="23.54296875" style="3" bestFit="1" customWidth="1"/>
    <col min="4719" max="4719" width="6.81640625" style="3" bestFit="1" customWidth="1"/>
    <col min="4720" max="4720" width="23.54296875" style="3" bestFit="1" customWidth="1"/>
    <col min="4721" max="4721" width="6.81640625" style="3" bestFit="1" customWidth="1"/>
    <col min="4722" max="4722" width="23.54296875" style="3" bestFit="1" customWidth="1"/>
    <col min="4723" max="4723" width="6.81640625" style="3" bestFit="1" customWidth="1"/>
    <col min="4724" max="4724" width="23.54296875" style="3" bestFit="1" customWidth="1"/>
    <col min="4725" max="4725" width="6.81640625" style="3" bestFit="1" customWidth="1"/>
    <col min="4726" max="4764" width="9.1796875" style="3"/>
    <col min="4765" max="4765" width="33.54296875" style="3" customWidth="1"/>
    <col min="4766" max="4766" width="11.7265625" style="3" customWidth="1"/>
    <col min="4767" max="4767" width="6.7265625" style="3" customWidth="1"/>
    <col min="4768" max="4768" width="11.7265625" style="3" customWidth="1"/>
    <col min="4769" max="4769" width="6.7265625" style="3" customWidth="1"/>
    <col min="4770" max="4770" width="11.7265625" style="3" customWidth="1"/>
    <col min="4771" max="4771" width="6.7265625" style="3" customWidth="1"/>
    <col min="4772" max="4772" width="11.7265625" style="3" customWidth="1"/>
    <col min="4773" max="4773" width="6.7265625" style="3" customWidth="1"/>
    <col min="4774" max="4774" width="12.26953125" style="3" bestFit="1" customWidth="1"/>
    <col min="4775" max="4775" width="6.7265625" style="3" bestFit="1" customWidth="1"/>
    <col min="4776" max="4776" width="12.26953125" style="3" bestFit="1" customWidth="1"/>
    <col min="4777" max="4777" width="6.7265625" style="3" bestFit="1" customWidth="1"/>
    <col min="4778" max="4778" width="11.7265625" style="3" bestFit="1" customWidth="1"/>
    <col min="4779" max="4779" width="6" style="3" bestFit="1" customWidth="1"/>
    <col min="4780" max="4780" width="11.7265625" style="3" bestFit="1" customWidth="1"/>
    <col min="4781" max="4781" width="6" style="3" bestFit="1" customWidth="1"/>
    <col min="4782" max="4782" width="11.7265625" style="3" bestFit="1" customWidth="1"/>
    <col min="4783" max="4783" width="6" style="3" bestFit="1" customWidth="1"/>
    <col min="4784" max="4784" width="11.7265625" style="3" bestFit="1" customWidth="1"/>
    <col min="4785" max="4785" width="6" style="3" bestFit="1" customWidth="1"/>
    <col min="4786" max="4786" width="11.7265625" style="3" bestFit="1" customWidth="1"/>
    <col min="4787" max="4787" width="6" style="3" bestFit="1" customWidth="1"/>
    <col min="4788" max="4788" width="11.7265625" style="3" bestFit="1" customWidth="1"/>
    <col min="4789" max="4789" width="6" style="3" bestFit="1" customWidth="1"/>
    <col min="4790" max="4790" width="11.7265625" style="3" bestFit="1" customWidth="1"/>
    <col min="4791" max="4791" width="6" style="3" bestFit="1" customWidth="1"/>
    <col min="4792" max="4792" width="11.7265625" style="3" bestFit="1" customWidth="1"/>
    <col min="4793" max="4793" width="5.26953125" style="3" bestFit="1" customWidth="1"/>
    <col min="4794" max="4794" width="16.453125" style="3" bestFit="1" customWidth="1"/>
    <col min="4795" max="4795" width="6.453125" style="3" customWidth="1"/>
    <col min="4796" max="4796" width="15" style="3" customWidth="1"/>
    <col min="4797" max="4797" width="8" style="3" customWidth="1"/>
    <col min="4798" max="4798" width="15.453125" style="3" customWidth="1"/>
    <col min="4799" max="4799" width="8.453125" style="3" customWidth="1"/>
    <col min="4800" max="4800" width="17.54296875" style="3" customWidth="1"/>
    <col min="4801" max="4801" width="6" style="3" bestFit="1" customWidth="1"/>
    <col min="4802" max="4802" width="15.81640625" style="3" bestFit="1" customWidth="1"/>
    <col min="4803" max="4803" width="6" style="3" bestFit="1" customWidth="1"/>
    <col min="4804" max="4804" width="16.81640625" style="3" bestFit="1" customWidth="1"/>
    <col min="4805" max="4805" width="6" style="3" bestFit="1" customWidth="1"/>
    <col min="4806" max="4806" width="17.453125" style="3" customWidth="1"/>
    <col min="4807" max="4807" width="7.7265625" style="3" bestFit="1" customWidth="1"/>
    <col min="4808" max="4808" width="17.453125" style="3" customWidth="1"/>
    <col min="4809" max="4809" width="7.7265625" style="3" bestFit="1" customWidth="1"/>
    <col min="4810" max="4810" width="17.453125" style="3" customWidth="1"/>
    <col min="4811" max="4811" width="9" style="3" customWidth="1"/>
    <col min="4812" max="4812" width="22.54296875" style="3" customWidth="1"/>
    <col min="4813" max="4813" width="8.1796875" style="3" customWidth="1"/>
    <col min="4814" max="4814" width="22.54296875" style="3" customWidth="1"/>
    <col min="4815" max="4815" width="8.1796875" style="3" customWidth="1"/>
    <col min="4816" max="4816" width="23.54296875" style="3" customWidth="1"/>
    <col min="4817" max="4817" width="8.1796875" style="3" customWidth="1"/>
    <col min="4818" max="4818" width="22.54296875" style="3" customWidth="1"/>
    <col min="4819" max="4819" width="8.1796875" style="3" bestFit="1" customWidth="1"/>
    <col min="4820" max="4820" width="22.54296875" style="3" customWidth="1"/>
    <col min="4821" max="4821" width="9.54296875" style="3" customWidth="1"/>
    <col min="4822" max="4822" width="22.54296875" style="3" customWidth="1"/>
    <col min="4823" max="4823" width="9.54296875" style="3" customWidth="1"/>
    <col min="4824" max="4824" width="22.54296875" style="3" customWidth="1"/>
    <col min="4825" max="4825" width="12.453125" style="3" customWidth="1"/>
    <col min="4826" max="4826" width="22.54296875" style="3" customWidth="1"/>
    <col min="4827" max="4827" width="8.7265625" style="3" bestFit="1" customWidth="1"/>
    <col min="4828" max="4828" width="21" style="3" customWidth="1"/>
    <col min="4829" max="4829" width="8.7265625" style="3" bestFit="1" customWidth="1"/>
    <col min="4830" max="4830" width="23.54296875" style="3" bestFit="1" customWidth="1"/>
    <col min="4831" max="4831" width="11.81640625" style="3" customWidth="1"/>
    <col min="4832" max="4832" width="23.54296875" style="3" bestFit="1" customWidth="1"/>
    <col min="4833" max="4833" width="11.26953125" style="3" customWidth="1"/>
    <col min="4834" max="4834" width="23.1796875" style="3" customWidth="1"/>
    <col min="4835" max="4835" width="11.453125" style="3" bestFit="1" customWidth="1"/>
    <col min="4836" max="4836" width="23.54296875" style="3" bestFit="1" customWidth="1"/>
    <col min="4837" max="4837" width="10.1796875" style="3" customWidth="1"/>
    <col min="4838" max="4838" width="23.54296875" style="3" bestFit="1" customWidth="1"/>
    <col min="4839" max="4839" width="10.1796875" style="3" customWidth="1"/>
    <col min="4840" max="4840" width="23.54296875" style="3" bestFit="1" customWidth="1"/>
    <col min="4841" max="4841" width="11.453125" style="3" bestFit="1" customWidth="1"/>
    <col min="4842" max="4842" width="23.54296875" style="3" bestFit="1" customWidth="1"/>
    <col min="4843" max="4843" width="11.453125" style="3" bestFit="1" customWidth="1"/>
    <col min="4844" max="4844" width="23.54296875" style="3" bestFit="1" customWidth="1"/>
    <col min="4845" max="4845" width="7.7265625" style="3" bestFit="1" customWidth="1"/>
    <col min="4846" max="4846" width="23.54296875" style="3" bestFit="1" customWidth="1"/>
    <col min="4847" max="4847" width="6.81640625" style="3" bestFit="1" customWidth="1"/>
    <col min="4848" max="4848" width="23.54296875" style="3" bestFit="1" customWidth="1"/>
    <col min="4849" max="4849" width="6.81640625" style="3" bestFit="1" customWidth="1"/>
    <col min="4850" max="4850" width="23.54296875" style="3" bestFit="1" customWidth="1"/>
    <col min="4851" max="4851" width="6.81640625" style="3" bestFit="1" customWidth="1"/>
    <col min="4852" max="4852" width="23.54296875" style="3" bestFit="1" customWidth="1"/>
    <col min="4853" max="4853" width="6.81640625" style="3" bestFit="1" customWidth="1"/>
    <col min="4854" max="4854" width="23.54296875" style="3" bestFit="1" customWidth="1"/>
    <col min="4855" max="4855" width="6.453125" style="3" bestFit="1" customWidth="1"/>
    <col min="4856" max="4856" width="23.54296875" style="3" bestFit="1" customWidth="1"/>
    <col min="4857" max="4857" width="6.453125" style="3" bestFit="1" customWidth="1"/>
    <col min="4858" max="4858" width="23.54296875" style="3" bestFit="1" customWidth="1"/>
    <col min="4859" max="4859" width="6.81640625" style="3" bestFit="1" customWidth="1"/>
    <col min="4860" max="4860" width="23.54296875" style="3" bestFit="1" customWidth="1"/>
    <col min="4861" max="4861" width="6.81640625" style="3" bestFit="1" customWidth="1"/>
    <col min="4862" max="4862" width="23.54296875" style="3" bestFit="1" customWidth="1"/>
    <col min="4863" max="4863" width="6.81640625" style="3" bestFit="1" customWidth="1"/>
    <col min="4864" max="4864" width="23.54296875" style="3" bestFit="1" customWidth="1"/>
    <col min="4865" max="4865" width="6.81640625" style="3" bestFit="1" customWidth="1"/>
    <col min="4866" max="4866" width="23.54296875" style="3" bestFit="1" customWidth="1"/>
    <col min="4867" max="4867" width="6.81640625" style="3" bestFit="1" customWidth="1"/>
    <col min="4868" max="4868" width="23.54296875" style="3" bestFit="1" customWidth="1"/>
    <col min="4869" max="4869" width="11.54296875" style="3" bestFit="1" customWidth="1"/>
    <col min="4870" max="4870" width="23.54296875" style="3" bestFit="1" customWidth="1"/>
    <col min="4871" max="4871" width="6.81640625" style="3" bestFit="1" customWidth="1"/>
    <col min="4872" max="4872" width="23.54296875" style="3" bestFit="1" customWidth="1"/>
    <col min="4873" max="4873" width="6.81640625" style="3" bestFit="1" customWidth="1"/>
    <col min="4874" max="4874" width="23.54296875" style="3" bestFit="1" customWidth="1"/>
    <col min="4875" max="4875" width="6.81640625" style="3" bestFit="1" customWidth="1"/>
    <col min="4876" max="4876" width="23.54296875" style="3" bestFit="1" customWidth="1"/>
    <col min="4877" max="4877" width="6.81640625" style="3" bestFit="1" customWidth="1"/>
    <col min="4878" max="4878" width="23.54296875" style="3" bestFit="1" customWidth="1"/>
    <col min="4879" max="4879" width="6.81640625" style="3" bestFit="1" customWidth="1"/>
    <col min="4880" max="4880" width="23.54296875" style="3" bestFit="1" customWidth="1"/>
    <col min="4881" max="4881" width="6.81640625" style="3" bestFit="1" customWidth="1"/>
    <col min="4882" max="4882" width="23.54296875" style="3" bestFit="1" customWidth="1"/>
    <col min="4883" max="4883" width="6.81640625" style="3" bestFit="1" customWidth="1"/>
    <col min="4884" max="4884" width="23.54296875" style="3" bestFit="1" customWidth="1"/>
    <col min="4885" max="4885" width="6.81640625" style="3" bestFit="1" customWidth="1"/>
    <col min="4886" max="4886" width="23.54296875" style="3" bestFit="1" customWidth="1"/>
    <col min="4887" max="4887" width="6.81640625" style="3" bestFit="1" customWidth="1"/>
    <col min="4888" max="4888" width="23.54296875" style="3" bestFit="1" customWidth="1"/>
    <col min="4889" max="4889" width="6.81640625" style="3" bestFit="1" customWidth="1"/>
    <col min="4890" max="4890" width="23.54296875" style="3" bestFit="1" customWidth="1"/>
    <col min="4891" max="4891" width="6.81640625" style="3" bestFit="1" customWidth="1"/>
    <col min="4892" max="4892" width="23.54296875" style="3" bestFit="1" customWidth="1"/>
    <col min="4893" max="4893" width="6.81640625" style="3" bestFit="1" customWidth="1"/>
    <col min="4894" max="4894" width="23.54296875" style="3" bestFit="1" customWidth="1"/>
    <col min="4895" max="4895" width="6.81640625" style="3" bestFit="1" customWidth="1"/>
    <col min="4896" max="4896" width="23.54296875" style="3" bestFit="1" customWidth="1"/>
    <col min="4897" max="4897" width="6.81640625" style="3" bestFit="1" customWidth="1"/>
    <col min="4898" max="4898" width="23.54296875" style="3" bestFit="1" customWidth="1"/>
    <col min="4899" max="4899" width="6.81640625" style="3" bestFit="1" customWidth="1"/>
    <col min="4900" max="4900" width="23.54296875" style="3" bestFit="1" customWidth="1"/>
    <col min="4901" max="4901" width="6.81640625" style="3" bestFit="1" customWidth="1"/>
    <col min="4902" max="4902" width="23.54296875" style="3" bestFit="1" customWidth="1"/>
    <col min="4903" max="4903" width="6.81640625" style="3" bestFit="1" customWidth="1"/>
    <col min="4904" max="4904" width="23.54296875" style="3" bestFit="1" customWidth="1"/>
    <col min="4905" max="4905" width="6.81640625" style="3" bestFit="1" customWidth="1"/>
    <col min="4906" max="4906" width="23.54296875" style="3" bestFit="1" customWidth="1"/>
    <col min="4907" max="4907" width="6.81640625" style="3" bestFit="1" customWidth="1"/>
    <col min="4908" max="4908" width="23.54296875" style="3" bestFit="1" customWidth="1"/>
    <col min="4909" max="4909" width="6.81640625" style="3" bestFit="1" customWidth="1"/>
    <col min="4910" max="4910" width="23.54296875" style="3" bestFit="1" customWidth="1"/>
    <col min="4911" max="4911" width="6.81640625" style="3" bestFit="1" customWidth="1"/>
    <col min="4912" max="4912" width="23.54296875" style="3" bestFit="1" customWidth="1"/>
    <col min="4913" max="4913" width="6.81640625" style="3" bestFit="1" customWidth="1"/>
    <col min="4914" max="4914" width="23.54296875" style="3" bestFit="1" customWidth="1"/>
    <col min="4915" max="4915" width="6.81640625" style="3" bestFit="1" customWidth="1"/>
    <col min="4916" max="4916" width="23.54296875" style="3" bestFit="1" customWidth="1"/>
    <col min="4917" max="4917" width="6.81640625" style="3" bestFit="1" customWidth="1"/>
    <col min="4918" max="4918" width="23.54296875" style="3" bestFit="1" customWidth="1"/>
    <col min="4919" max="4919" width="6.81640625" style="3" bestFit="1" customWidth="1"/>
    <col min="4920" max="4920" width="23.54296875" style="3" bestFit="1" customWidth="1"/>
    <col min="4921" max="4921" width="6.81640625" style="3" bestFit="1" customWidth="1"/>
    <col min="4922" max="4922" width="23.54296875" style="3" bestFit="1" customWidth="1"/>
    <col min="4923" max="4923" width="6.81640625" style="3" bestFit="1" customWidth="1"/>
    <col min="4924" max="4924" width="23.54296875" style="3" bestFit="1" customWidth="1"/>
    <col min="4925" max="4925" width="6.81640625" style="3" bestFit="1" customWidth="1"/>
    <col min="4926" max="4926" width="23.54296875" style="3" bestFit="1" customWidth="1"/>
    <col min="4927" max="4927" width="6.81640625" style="3" bestFit="1" customWidth="1"/>
    <col min="4928" max="4928" width="23.54296875" style="3" bestFit="1" customWidth="1"/>
    <col min="4929" max="4929" width="6.81640625" style="3" bestFit="1" customWidth="1"/>
    <col min="4930" max="4930" width="23.54296875" style="3" bestFit="1" customWidth="1"/>
    <col min="4931" max="4931" width="6.81640625" style="3" bestFit="1" customWidth="1"/>
    <col min="4932" max="4932" width="23.54296875" style="3" bestFit="1" customWidth="1"/>
    <col min="4933" max="4933" width="6.81640625" style="3" bestFit="1" customWidth="1"/>
    <col min="4934" max="4934" width="23.54296875" style="3" bestFit="1" customWidth="1"/>
    <col min="4935" max="4935" width="6.81640625" style="3" bestFit="1" customWidth="1"/>
    <col min="4936" max="4936" width="23.54296875" style="3" bestFit="1" customWidth="1"/>
    <col min="4937" max="4937" width="6.81640625" style="3" bestFit="1" customWidth="1"/>
    <col min="4938" max="4938" width="23.54296875" style="3" bestFit="1" customWidth="1"/>
    <col min="4939" max="4939" width="6.81640625" style="3" bestFit="1" customWidth="1"/>
    <col min="4940" max="4940" width="23.54296875" style="3" bestFit="1" customWidth="1"/>
    <col min="4941" max="4941" width="6.81640625" style="3" bestFit="1" customWidth="1"/>
    <col min="4942" max="4942" width="23.54296875" style="3" bestFit="1" customWidth="1"/>
    <col min="4943" max="4943" width="6.81640625" style="3" bestFit="1" customWidth="1"/>
    <col min="4944" max="4944" width="23.54296875" style="3" bestFit="1" customWidth="1"/>
    <col min="4945" max="4945" width="6.81640625" style="3" bestFit="1" customWidth="1"/>
    <col min="4946" max="4946" width="23.54296875" style="3" bestFit="1" customWidth="1"/>
    <col min="4947" max="4947" width="6.81640625" style="3" bestFit="1" customWidth="1"/>
    <col min="4948" max="4948" width="23.54296875" style="3" bestFit="1" customWidth="1"/>
    <col min="4949" max="4949" width="6.453125" style="3" bestFit="1" customWidth="1"/>
    <col min="4950" max="4950" width="23.54296875" style="3" bestFit="1" customWidth="1"/>
    <col min="4951" max="4951" width="6.453125" style="3" bestFit="1" customWidth="1"/>
    <col min="4952" max="4952" width="23.54296875" style="3" bestFit="1" customWidth="1"/>
    <col min="4953" max="4953" width="6.81640625" style="3" bestFit="1" customWidth="1"/>
    <col min="4954" max="4954" width="23.54296875" style="3" bestFit="1" customWidth="1"/>
    <col min="4955" max="4955" width="6.81640625" style="3" bestFit="1" customWidth="1"/>
    <col min="4956" max="4956" width="23.54296875" style="3" bestFit="1" customWidth="1"/>
    <col min="4957" max="4957" width="6.81640625" style="3" bestFit="1" customWidth="1"/>
    <col min="4958" max="4958" width="23.54296875" style="3" bestFit="1" customWidth="1"/>
    <col min="4959" max="4959" width="6.81640625" style="3" bestFit="1" customWidth="1"/>
    <col min="4960" max="4960" width="23.54296875" style="3" bestFit="1" customWidth="1"/>
    <col min="4961" max="4961" width="6.81640625" style="3" bestFit="1" customWidth="1"/>
    <col min="4962" max="4962" width="23.54296875" style="3" bestFit="1" customWidth="1"/>
    <col min="4963" max="4963" width="6.81640625" style="3" bestFit="1" customWidth="1"/>
    <col min="4964" max="4964" width="23.54296875" style="3" bestFit="1" customWidth="1"/>
    <col min="4965" max="4965" width="6.81640625" style="3" bestFit="1" customWidth="1"/>
    <col min="4966" max="4966" width="23.54296875" style="3" bestFit="1" customWidth="1"/>
    <col min="4967" max="4967" width="6.81640625" style="3" bestFit="1" customWidth="1"/>
    <col min="4968" max="4968" width="23.54296875" style="3" bestFit="1" customWidth="1"/>
    <col min="4969" max="4969" width="6.81640625" style="3" bestFit="1" customWidth="1"/>
    <col min="4970" max="4970" width="23.54296875" style="3" bestFit="1" customWidth="1"/>
    <col min="4971" max="4971" width="6.81640625" style="3" bestFit="1" customWidth="1"/>
    <col min="4972" max="4972" width="23.54296875" style="3" bestFit="1" customWidth="1"/>
    <col min="4973" max="4973" width="6.81640625" style="3" bestFit="1" customWidth="1"/>
    <col min="4974" max="4974" width="23.54296875" style="3" bestFit="1" customWidth="1"/>
    <col min="4975" max="4975" width="6.81640625" style="3" bestFit="1" customWidth="1"/>
    <col min="4976" max="4976" width="23.54296875" style="3" bestFit="1" customWidth="1"/>
    <col min="4977" max="4977" width="6.81640625" style="3" bestFit="1" customWidth="1"/>
    <col min="4978" max="4978" width="23.54296875" style="3" bestFit="1" customWidth="1"/>
    <col min="4979" max="4979" width="6.81640625" style="3" bestFit="1" customWidth="1"/>
    <col min="4980" max="4980" width="23.54296875" style="3" bestFit="1" customWidth="1"/>
    <col min="4981" max="4981" width="6.81640625" style="3" bestFit="1" customWidth="1"/>
    <col min="4982" max="5020" width="9.1796875" style="3"/>
    <col min="5021" max="5021" width="33.54296875" style="3" customWidth="1"/>
    <col min="5022" max="5022" width="11.7265625" style="3" customWidth="1"/>
    <col min="5023" max="5023" width="6.7265625" style="3" customWidth="1"/>
    <col min="5024" max="5024" width="11.7265625" style="3" customWidth="1"/>
    <col min="5025" max="5025" width="6.7265625" style="3" customWidth="1"/>
    <col min="5026" max="5026" width="11.7265625" style="3" customWidth="1"/>
    <col min="5027" max="5027" width="6.7265625" style="3" customWidth="1"/>
    <col min="5028" max="5028" width="11.7265625" style="3" customWidth="1"/>
    <col min="5029" max="5029" width="6.7265625" style="3" customWidth="1"/>
    <col min="5030" max="5030" width="12.26953125" style="3" bestFit="1" customWidth="1"/>
    <col min="5031" max="5031" width="6.7265625" style="3" bestFit="1" customWidth="1"/>
    <col min="5032" max="5032" width="12.26953125" style="3" bestFit="1" customWidth="1"/>
    <col min="5033" max="5033" width="6.7265625" style="3" bestFit="1" customWidth="1"/>
    <col min="5034" max="5034" width="11.7265625" style="3" bestFit="1" customWidth="1"/>
    <col min="5035" max="5035" width="6" style="3" bestFit="1" customWidth="1"/>
    <col min="5036" max="5036" width="11.7265625" style="3" bestFit="1" customWidth="1"/>
    <col min="5037" max="5037" width="6" style="3" bestFit="1" customWidth="1"/>
    <col min="5038" max="5038" width="11.7265625" style="3" bestFit="1" customWidth="1"/>
    <col min="5039" max="5039" width="6" style="3" bestFit="1" customWidth="1"/>
    <col min="5040" max="5040" width="11.7265625" style="3" bestFit="1" customWidth="1"/>
    <col min="5041" max="5041" width="6" style="3" bestFit="1" customWidth="1"/>
    <col min="5042" max="5042" width="11.7265625" style="3" bestFit="1" customWidth="1"/>
    <col min="5043" max="5043" width="6" style="3" bestFit="1" customWidth="1"/>
    <col min="5044" max="5044" width="11.7265625" style="3" bestFit="1" customWidth="1"/>
    <col min="5045" max="5045" width="6" style="3" bestFit="1" customWidth="1"/>
    <col min="5046" max="5046" width="11.7265625" style="3" bestFit="1" customWidth="1"/>
    <col min="5047" max="5047" width="6" style="3" bestFit="1" customWidth="1"/>
    <col min="5048" max="5048" width="11.7265625" style="3" bestFit="1" customWidth="1"/>
    <col min="5049" max="5049" width="5.26953125" style="3" bestFit="1" customWidth="1"/>
    <col min="5050" max="5050" width="16.453125" style="3" bestFit="1" customWidth="1"/>
    <col min="5051" max="5051" width="6.453125" style="3" customWidth="1"/>
    <col min="5052" max="5052" width="15" style="3" customWidth="1"/>
    <col min="5053" max="5053" width="8" style="3" customWidth="1"/>
    <col min="5054" max="5054" width="15.453125" style="3" customWidth="1"/>
    <col min="5055" max="5055" width="8.453125" style="3" customWidth="1"/>
    <col min="5056" max="5056" width="17.54296875" style="3" customWidth="1"/>
    <col min="5057" max="5057" width="6" style="3" bestFit="1" customWidth="1"/>
    <col min="5058" max="5058" width="15.81640625" style="3" bestFit="1" customWidth="1"/>
    <col min="5059" max="5059" width="6" style="3" bestFit="1" customWidth="1"/>
    <col min="5060" max="5060" width="16.81640625" style="3" bestFit="1" customWidth="1"/>
    <col min="5061" max="5061" width="6" style="3" bestFit="1" customWidth="1"/>
    <col min="5062" max="5062" width="17.453125" style="3" customWidth="1"/>
    <col min="5063" max="5063" width="7.7265625" style="3" bestFit="1" customWidth="1"/>
    <col min="5064" max="5064" width="17.453125" style="3" customWidth="1"/>
    <col min="5065" max="5065" width="7.7265625" style="3" bestFit="1" customWidth="1"/>
    <col min="5066" max="5066" width="17.453125" style="3" customWidth="1"/>
    <col min="5067" max="5067" width="9" style="3" customWidth="1"/>
    <col min="5068" max="5068" width="22.54296875" style="3" customWidth="1"/>
    <col min="5069" max="5069" width="8.1796875" style="3" customWidth="1"/>
    <col min="5070" max="5070" width="22.54296875" style="3" customWidth="1"/>
    <col min="5071" max="5071" width="8.1796875" style="3" customWidth="1"/>
    <col min="5072" max="5072" width="23.54296875" style="3" customWidth="1"/>
    <col min="5073" max="5073" width="8.1796875" style="3" customWidth="1"/>
    <col min="5074" max="5074" width="22.54296875" style="3" customWidth="1"/>
    <col min="5075" max="5075" width="8.1796875" style="3" bestFit="1" customWidth="1"/>
    <col min="5076" max="5076" width="22.54296875" style="3" customWidth="1"/>
    <col min="5077" max="5077" width="9.54296875" style="3" customWidth="1"/>
    <col min="5078" max="5078" width="22.54296875" style="3" customWidth="1"/>
    <col min="5079" max="5079" width="9.54296875" style="3" customWidth="1"/>
    <col min="5080" max="5080" width="22.54296875" style="3" customWidth="1"/>
    <col min="5081" max="5081" width="12.453125" style="3" customWidth="1"/>
    <col min="5082" max="5082" width="22.54296875" style="3" customWidth="1"/>
    <col min="5083" max="5083" width="8.7265625" style="3" bestFit="1" customWidth="1"/>
    <col min="5084" max="5084" width="21" style="3" customWidth="1"/>
    <col min="5085" max="5085" width="8.7265625" style="3" bestFit="1" customWidth="1"/>
    <col min="5086" max="5086" width="23.54296875" style="3" bestFit="1" customWidth="1"/>
    <col min="5087" max="5087" width="11.81640625" style="3" customWidth="1"/>
    <col min="5088" max="5088" width="23.54296875" style="3" bestFit="1" customWidth="1"/>
    <col min="5089" max="5089" width="11.26953125" style="3" customWidth="1"/>
    <col min="5090" max="5090" width="23.1796875" style="3" customWidth="1"/>
    <col min="5091" max="5091" width="11.453125" style="3" bestFit="1" customWidth="1"/>
    <col min="5092" max="5092" width="23.54296875" style="3" bestFit="1" customWidth="1"/>
    <col min="5093" max="5093" width="10.1796875" style="3" customWidth="1"/>
    <col min="5094" max="5094" width="23.54296875" style="3" bestFit="1" customWidth="1"/>
    <col min="5095" max="5095" width="10.1796875" style="3" customWidth="1"/>
    <col min="5096" max="5096" width="23.54296875" style="3" bestFit="1" customWidth="1"/>
    <col min="5097" max="5097" width="11.453125" style="3" bestFit="1" customWidth="1"/>
    <col min="5098" max="5098" width="23.54296875" style="3" bestFit="1" customWidth="1"/>
    <col min="5099" max="5099" width="11.453125" style="3" bestFit="1" customWidth="1"/>
    <col min="5100" max="5100" width="23.54296875" style="3" bestFit="1" customWidth="1"/>
    <col min="5101" max="5101" width="7.7265625" style="3" bestFit="1" customWidth="1"/>
    <col min="5102" max="5102" width="23.54296875" style="3" bestFit="1" customWidth="1"/>
    <col min="5103" max="5103" width="6.81640625" style="3" bestFit="1" customWidth="1"/>
    <col min="5104" max="5104" width="23.54296875" style="3" bestFit="1" customWidth="1"/>
    <col min="5105" max="5105" width="6.81640625" style="3" bestFit="1" customWidth="1"/>
    <col min="5106" max="5106" width="23.54296875" style="3" bestFit="1" customWidth="1"/>
    <col min="5107" max="5107" width="6.81640625" style="3" bestFit="1" customWidth="1"/>
    <col min="5108" max="5108" width="23.54296875" style="3" bestFit="1" customWidth="1"/>
    <col min="5109" max="5109" width="6.81640625" style="3" bestFit="1" customWidth="1"/>
    <col min="5110" max="5110" width="23.54296875" style="3" bestFit="1" customWidth="1"/>
    <col min="5111" max="5111" width="6.453125" style="3" bestFit="1" customWidth="1"/>
    <col min="5112" max="5112" width="23.54296875" style="3" bestFit="1" customWidth="1"/>
    <col min="5113" max="5113" width="6.453125" style="3" bestFit="1" customWidth="1"/>
    <col min="5114" max="5114" width="23.54296875" style="3" bestFit="1" customWidth="1"/>
    <col min="5115" max="5115" width="6.81640625" style="3" bestFit="1" customWidth="1"/>
    <col min="5116" max="5116" width="23.54296875" style="3" bestFit="1" customWidth="1"/>
    <col min="5117" max="5117" width="6.81640625" style="3" bestFit="1" customWidth="1"/>
    <col min="5118" max="5118" width="23.54296875" style="3" bestFit="1" customWidth="1"/>
    <col min="5119" max="5119" width="6.81640625" style="3" bestFit="1" customWidth="1"/>
    <col min="5120" max="5120" width="23.54296875" style="3" bestFit="1" customWidth="1"/>
    <col min="5121" max="5121" width="6.81640625" style="3" bestFit="1" customWidth="1"/>
    <col min="5122" max="5122" width="23.54296875" style="3" bestFit="1" customWidth="1"/>
    <col min="5123" max="5123" width="6.81640625" style="3" bestFit="1" customWidth="1"/>
    <col min="5124" max="5124" width="23.54296875" style="3" bestFit="1" customWidth="1"/>
    <col min="5125" max="5125" width="11.54296875" style="3" bestFit="1" customWidth="1"/>
    <col min="5126" max="5126" width="23.54296875" style="3" bestFit="1" customWidth="1"/>
    <col min="5127" max="5127" width="6.81640625" style="3" bestFit="1" customWidth="1"/>
    <col min="5128" max="5128" width="23.54296875" style="3" bestFit="1" customWidth="1"/>
    <col min="5129" max="5129" width="6.81640625" style="3" bestFit="1" customWidth="1"/>
    <col min="5130" max="5130" width="23.54296875" style="3" bestFit="1" customWidth="1"/>
    <col min="5131" max="5131" width="6.81640625" style="3" bestFit="1" customWidth="1"/>
    <col min="5132" max="5132" width="23.54296875" style="3" bestFit="1" customWidth="1"/>
    <col min="5133" max="5133" width="6.81640625" style="3" bestFit="1" customWidth="1"/>
    <col min="5134" max="5134" width="23.54296875" style="3" bestFit="1" customWidth="1"/>
    <col min="5135" max="5135" width="6.81640625" style="3" bestFit="1" customWidth="1"/>
    <col min="5136" max="5136" width="23.54296875" style="3" bestFit="1" customWidth="1"/>
    <col min="5137" max="5137" width="6.81640625" style="3" bestFit="1" customWidth="1"/>
    <col min="5138" max="5138" width="23.54296875" style="3" bestFit="1" customWidth="1"/>
    <col min="5139" max="5139" width="6.81640625" style="3" bestFit="1" customWidth="1"/>
    <col min="5140" max="5140" width="23.54296875" style="3" bestFit="1" customWidth="1"/>
    <col min="5141" max="5141" width="6.81640625" style="3" bestFit="1" customWidth="1"/>
    <col min="5142" max="5142" width="23.54296875" style="3" bestFit="1" customWidth="1"/>
    <col min="5143" max="5143" width="6.81640625" style="3" bestFit="1" customWidth="1"/>
    <col min="5144" max="5144" width="23.54296875" style="3" bestFit="1" customWidth="1"/>
    <col min="5145" max="5145" width="6.81640625" style="3" bestFit="1" customWidth="1"/>
    <col min="5146" max="5146" width="23.54296875" style="3" bestFit="1" customWidth="1"/>
    <col min="5147" max="5147" width="6.81640625" style="3" bestFit="1" customWidth="1"/>
    <col min="5148" max="5148" width="23.54296875" style="3" bestFit="1" customWidth="1"/>
    <col min="5149" max="5149" width="6.81640625" style="3" bestFit="1" customWidth="1"/>
    <col min="5150" max="5150" width="23.54296875" style="3" bestFit="1" customWidth="1"/>
    <col min="5151" max="5151" width="6.81640625" style="3" bestFit="1" customWidth="1"/>
    <col min="5152" max="5152" width="23.54296875" style="3" bestFit="1" customWidth="1"/>
    <col min="5153" max="5153" width="6.81640625" style="3" bestFit="1" customWidth="1"/>
    <col min="5154" max="5154" width="23.54296875" style="3" bestFit="1" customWidth="1"/>
    <col min="5155" max="5155" width="6.81640625" style="3" bestFit="1" customWidth="1"/>
    <col min="5156" max="5156" width="23.54296875" style="3" bestFit="1" customWidth="1"/>
    <col min="5157" max="5157" width="6.81640625" style="3" bestFit="1" customWidth="1"/>
    <col min="5158" max="5158" width="23.54296875" style="3" bestFit="1" customWidth="1"/>
    <col min="5159" max="5159" width="6.81640625" style="3" bestFit="1" customWidth="1"/>
    <col min="5160" max="5160" width="23.54296875" style="3" bestFit="1" customWidth="1"/>
    <col min="5161" max="5161" width="6.81640625" style="3" bestFit="1" customWidth="1"/>
    <col min="5162" max="5162" width="23.54296875" style="3" bestFit="1" customWidth="1"/>
    <col min="5163" max="5163" width="6.81640625" style="3" bestFit="1" customWidth="1"/>
    <col min="5164" max="5164" width="23.54296875" style="3" bestFit="1" customWidth="1"/>
    <col min="5165" max="5165" width="6.81640625" style="3" bestFit="1" customWidth="1"/>
    <col min="5166" max="5166" width="23.54296875" style="3" bestFit="1" customWidth="1"/>
    <col min="5167" max="5167" width="6.81640625" style="3" bestFit="1" customWidth="1"/>
    <col min="5168" max="5168" width="23.54296875" style="3" bestFit="1" customWidth="1"/>
    <col min="5169" max="5169" width="6.81640625" style="3" bestFit="1" customWidth="1"/>
    <col min="5170" max="5170" width="23.54296875" style="3" bestFit="1" customWidth="1"/>
    <col min="5171" max="5171" width="6.81640625" style="3" bestFit="1" customWidth="1"/>
    <col min="5172" max="5172" width="23.54296875" style="3" bestFit="1" customWidth="1"/>
    <col min="5173" max="5173" width="6.81640625" style="3" bestFit="1" customWidth="1"/>
    <col min="5174" max="5174" width="23.54296875" style="3" bestFit="1" customWidth="1"/>
    <col min="5175" max="5175" width="6.81640625" style="3" bestFit="1" customWidth="1"/>
    <col min="5176" max="5176" width="23.54296875" style="3" bestFit="1" customWidth="1"/>
    <col min="5177" max="5177" width="6.81640625" style="3" bestFit="1" customWidth="1"/>
    <col min="5178" max="5178" width="23.54296875" style="3" bestFit="1" customWidth="1"/>
    <col min="5179" max="5179" width="6.81640625" style="3" bestFit="1" customWidth="1"/>
    <col min="5180" max="5180" width="23.54296875" style="3" bestFit="1" customWidth="1"/>
    <col min="5181" max="5181" width="6.81640625" style="3" bestFit="1" customWidth="1"/>
    <col min="5182" max="5182" width="23.54296875" style="3" bestFit="1" customWidth="1"/>
    <col min="5183" max="5183" width="6.81640625" style="3" bestFit="1" customWidth="1"/>
    <col min="5184" max="5184" width="23.54296875" style="3" bestFit="1" customWidth="1"/>
    <col min="5185" max="5185" width="6.81640625" style="3" bestFit="1" customWidth="1"/>
    <col min="5186" max="5186" width="23.54296875" style="3" bestFit="1" customWidth="1"/>
    <col min="5187" max="5187" width="6.81640625" style="3" bestFit="1" customWidth="1"/>
    <col min="5188" max="5188" width="23.54296875" style="3" bestFit="1" customWidth="1"/>
    <col min="5189" max="5189" width="6.81640625" style="3" bestFit="1" customWidth="1"/>
    <col min="5190" max="5190" width="23.54296875" style="3" bestFit="1" customWidth="1"/>
    <col min="5191" max="5191" width="6.81640625" style="3" bestFit="1" customWidth="1"/>
    <col min="5192" max="5192" width="23.54296875" style="3" bestFit="1" customWidth="1"/>
    <col min="5193" max="5193" width="6.81640625" style="3" bestFit="1" customWidth="1"/>
    <col min="5194" max="5194" width="23.54296875" style="3" bestFit="1" customWidth="1"/>
    <col min="5195" max="5195" width="6.81640625" style="3" bestFit="1" customWidth="1"/>
    <col min="5196" max="5196" width="23.54296875" style="3" bestFit="1" customWidth="1"/>
    <col min="5197" max="5197" width="6.81640625" style="3" bestFit="1" customWidth="1"/>
    <col min="5198" max="5198" width="23.54296875" style="3" bestFit="1" customWidth="1"/>
    <col min="5199" max="5199" width="6.81640625" style="3" bestFit="1" customWidth="1"/>
    <col min="5200" max="5200" width="23.54296875" style="3" bestFit="1" customWidth="1"/>
    <col min="5201" max="5201" width="6.81640625" style="3" bestFit="1" customWidth="1"/>
    <col min="5202" max="5202" width="23.54296875" style="3" bestFit="1" customWidth="1"/>
    <col min="5203" max="5203" width="6.81640625" style="3" bestFit="1" customWidth="1"/>
    <col min="5204" max="5204" width="23.54296875" style="3" bestFit="1" customWidth="1"/>
    <col min="5205" max="5205" width="6.453125" style="3" bestFit="1" customWidth="1"/>
    <col min="5206" max="5206" width="23.54296875" style="3" bestFit="1" customWidth="1"/>
    <col min="5207" max="5207" width="6.453125" style="3" bestFit="1" customWidth="1"/>
    <col min="5208" max="5208" width="23.54296875" style="3" bestFit="1" customWidth="1"/>
    <col min="5209" max="5209" width="6.81640625" style="3" bestFit="1" customWidth="1"/>
    <col min="5210" max="5210" width="23.54296875" style="3" bestFit="1" customWidth="1"/>
    <col min="5211" max="5211" width="6.81640625" style="3" bestFit="1" customWidth="1"/>
    <col min="5212" max="5212" width="23.54296875" style="3" bestFit="1" customWidth="1"/>
    <col min="5213" max="5213" width="6.81640625" style="3" bestFit="1" customWidth="1"/>
    <col min="5214" max="5214" width="23.54296875" style="3" bestFit="1" customWidth="1"/>
    <col min="5215" max="5215" width="6.81640625" style="3" bestFit="1" customWidth="1"/>
    <col min="5216" max="5216" width="23.54296875" style="3" bestFit="1" customWidth="1"/>
    <col min="5217" max="5217" width="6.81640625" style="3" bestFit="1" customWidth="1"/>
    <col min="5218" max="5218" width="23.54296875" style="3" bestFit="1" customWidth="1"/>
    <col min="5219" max="5219" width="6.81640625" style="3" bestFit="1" customWidth="1"/>
    <col min="5220" max="5220" width="23.54296875" style="3" bestFit="1" customWidth="1"/>
    <col min="5221" max="5221" width="6.81640625" style="3" bestFit="1" customWidth="1"/>
    <col min="5222" max="5222" width="23.54296875" style="3" bestFit="1" customWidth="1"/>
    <col min="5223" max="5223" width="6.81640625" style="3" bestFit="1" customWidth="1"/>
    <col min="5224" max="5224" width="23.54296875" style="3" bestFit="1" customWidth="1"/>
    <col min="5225" max="5225" width="6.81640625" style="3" bestFit="1" customWidth="1"/>
    <col min="5226" max="5226" width="23.54296875" style="3" bestFit="1" customWidth="1"/>
    <col min="5227" max="5227" width="6.81640625" style="3" bestFit="1" customWidth="1"/>
    <col min="5228" max="5228" width="23.54296875" style="3" bestFit="1" customWidth="1"/>
    <col min="5229" max="5229" width="6.81640625" style="3" bestFit="1" customWidth="1"/>
    <col min="5230" max="5230" width="23.54296875" style="3" bestFit="1" customWidth="1"/>
    <col min="5231" max="5231" width="6.81640625" style="3" bestFit="1" customWidth="1"/>
    <col min="5232" max="5232" width="23.54296875" style="3" bestFit="1" customWidth="1"/>
    <col min="5233" max="5233" width="6.81640625" style="3" bestFit="1" customWidth="1"/>
    <col min="5234" max="5234" width="23.54296875" style="3" bestFit="1" customWidth="1"/>
    <col min="5235" max="5235" width="6.81640625" style="3" bestFit="1" customWidth="1"/>
    <col min="5236" max="5236" width="23.54296875" style="3" bestFit="1" customWidth="1"/>
    <col min="5237" max="5237" width="6.81640625" style="3" bestFit="1" customWidth="1"/>
    <col min="5238" max="5276" width="9.1796875" style="3"/>
    <col min="5277" max="5277" width="33.54296875" style="3" customWidth="1"/>
    <col min="5278" max="5278" width="11.7265625" style="3" customWidth="1"/>
    <col min="5279" max="5279" width="6.7265625" style="3" customWidth="1"/>
    <col min="5280" max="5280" width="11.7265625" style="3" customWidth="1"/>
    <col min="5281" max="5281" width="6.7265625" style="3" customWidth="1"/>
    <col min="5282" max="5282" width="11.7265625" style="3" customWidth="1"/>
    <col min="5283" max="5283" width="6.7265625" style="3" customWidth="1"/>
    <col min="5284" max="5284" width="11.7265625" style="3" customWidth="1"/>
    <col min="5285" max="5285" width="6.7265625" style="3" customWidth="1"/>
    <col min="5286" max="5286" width="12.26953125" style="3" bestFit="1" customWidth="1"/>
    <col min="5287" max="5287" width="6.7265625" style="3" bestFit="1" customWidth="1"/>
    <col min="5288" max="5288" width="12.26953125" style="3" bestFit="1" customWidth="1"/>
    <col min="5289" max="5289" width="6.7265625" style="3" bestFit="1" customWidth="1"/>
    <col min="5290" max="5290" width="11.7265625" style="3" bestFit="1" customWidth="1"/>
    <col min="5291" max="5291" width="6" style="3" bestFit="1" customWidth="1"/>
    <col min="5292" max="5292" width="11.7265625" style="3" bestFit="1" customWidth="1"/>
    <col min="5293" max="5293" width="6" style="3" bestFit="1" customWidth="1"/>
    <col min="5294" max="5294" width="11.7265625" style="3" bestFit="1" customWidth="1"/>
    <col min="5295" max="5295" width="6" style="3" bestFit="1" customWidth="1"/>
    <col min="5296" max="5296" width="11.7265625" style="3" bestFit="1" customWidth="1"/>
    <col min="5297" max="5297" width="6" style="3" bestFit="1" customWidth="1"/>
    <col min="5298" max="5298" width="11.7265625" style="3" bestFit="1" customWidth="1"/>
    <col min="5299" max="5299" width="6" style="3" bestFit="1" customWidth="1"/>
    <col min="5300" max="5300" width="11.7265625" style="3" bestFit="1" customWidth="1"/>
    <col min="5301" max="5301" width="6" style="3" bestFit="1" customWidth="1"/>
    <col min="5302" max="5302" width="11.7265625" style="3" bestFit="1" customWidth="1"/>
    <col min="5303" max="5303" width="6" style="3" bestFit="1" customWidth="1"/>
    <col min="5304" max="5304" width="11.7265625" style="3" bestFit="1" customWidth="1"/>
    <col min="5305" max="5305" width="5.26953125" style="3" bestFit="1" customWidth="1"/>
    <col min="5306" max="5306" width="16.453125" style="3" bestFit="1" customWidth="1"/>
    <col min="5307" max="5307" width="6.453125" style="3" customWidth="1"/>
    <col min="5308" max="5308" width="15" style="3" customWidth="1"/>
    <col min="5309" max="5309" width="8" style="3" customWidth="1"/>
    <col min="5310" max="5310" width="15.453125" style="3" customWidth="1"/>
    <col min="5311" max="5311" width="8.453125" style="3" customWidth="1"/>
    <col min="5312" max="5312" width="17.54296875" style="3" customWidth="1"/>
    <col min="5313" max="5313" width="6" style="3" bestFit="1" customWidth="1"/>
    <col min="5314" max="5314" width="15.81640625" style="3" bestFit="1" customWidth="1"/>
    <col min="5315" max="5315" width="6" style="3" bestFit="1" customWidth="1"/>
    <col min="5316" max="5316" width="16.81640625" style="3" bestFit="1" customWidth="1"/>
    <col min="5317" max="5317" width="6" style="3" bestFit="1" customWidth="1"/>
    <col min="5318" max="5318" width="17.453125" style="3" customWidth="1"/>
    <col min="5319" max="5319" width="7.7265625" style="3" bestFit="1" customWidth="1"/>
    <col min="5320" max="5320" width="17.453125" style="3" customWidth="1"/>
    <col min="5321" max="5321" width="7.7265625" style="3" bestFit="1" customWidth="1"/>
    <col min="5322" max="5322" width="17.453125" style="3" customWidth="1"/>
    <col min="5323" max="5323" width="9" style="3" customWidth="1"/>
    <col min="5324" max="5324" width="22.54296875" style="3" customWidth="1"/>
    <col min="5325" max="5325" width="8.1796875" style="3" customWidth="1"/>
    <col min="5326" max="5326" width="22.54296875" style="3" customWidth="1"/>
    <col min="5327" max="5327" width="8.1796875" style="3" customWidth="1"/>
    <col min="5328" max="5328" width="23.54296875" style="3" customWidth="1"/>
    <col min="5329" max="5329" width="8.1796875" style="3" customWidth="1"/>
    <col min="5330" max="5330" width="22.54296875" style="3" customWidth="1"/>
    <col min="5331" max="5331" width="8.1796875" style="3" bestFit="1" customWidth="1"/>
    <col min="5332" max="5332" width="22.54296875" style="3" customWidth="1"/>
    <col min="5333" max="5333" width="9.54296875" style="3" customWidth="1"/>
    <col min="5334" max="5334" width="22.54296875" style="3" customWidth="1"/>
    <col min="5335" max="5335" width="9.54296875" style="3" customWidth="1"/>
    <col min="5336" max="5336" width="22.54296875" style="3" customWidth="1"/>
    <col min="5337" max="5337" width="12.453125" style="3" customWidth="1"/>
    <col min="5338" max="5338" width="22.54296875" style="3" customWidth="1"/>
    <col min="5339" max="5339" width="8.7265625" style="3" bestFit="1" customWidth="1"/>
    <col min="5340" max="5340" width="21" style="3" customWidth="1"/>
    <col min="5341" max="5341" width="8.7265625" style="3" bestFit="1" customWidth="1"/>
    <col min="5342" max="5342" width="23.54296875" style="3" bestFit="1" customWidth="1"/>
    <col min="5343" max="5343" width="11.81640625" style="3" customWidth="1"/>
    <col min="5344" max="5344" width="23.54296875" style="3" bestFit="1" customWidth="1"/>
    <col min="5345" max="5345" width="11.26953125" style="3" customWidth="1"/>
    <col min="5346" max="5346" width="23.1796875" style="3" customWidth="1"/>
    <col min="5347" max="5347" width="11.453125" style="3" bestFit="1" customWidth="1"/>
    <col min="5348" max="5348" width="23.54296875" style="3" bestFit="1" customWidth="1"/>
    <col min="5349" max="5349" width="10.1796875" style="3" customWidth="1"/>
    <col min="5350" max="5350" width="23.54296875" style="3" bestFit="1" customWidth="1"/>
    <col min="5351" max="5351" width="10.1796875" style="3" customWidth="1"/>
    <col min="5352" max="5352" width="23.54296875" style="3" bestFit="1" customWidth="1"/>
    <col min="5353" max="5353" width="11.453125" style="3" bestFit="1" customWidth="1"/>
    <col min="5354" max="5354" width="23.54296875" style="3" bestFit="1" customWidth="1"/>
    <col min="5355" max="5355" width="11.453125" style="3" bestFit="1" customWidth="1"/>
    <col min="5356" max="5356" width="23.54296875" style="3" bestFit="1" customWidth="1"/>
    <col min="5357" max="5357" width="7.7265625" style="3" bestFit="1" customWidth="1"/>
    <col min="5358" max="5358" width="23.54296875" style="3" bestFit="1" customWidth="1"/>
    <col min="5359" max="5359" width="6.81640625" style="3" bestFit="1" customWidth="1"/>
    <col min="5360" max="5360" width="23.54296875" style="3" bestFit="1" customWidth="1"/>
    <col min="5361" max="5361" width="6.81640625" style="3" bestFit="1" customWidth="1"/>
    <col min="5362" max="5362" width="23.54296875" style="3" bestFit="1" customWidth="1"/>
    <col min="5363" max="5363" width="6.81640625" style="3" bestFit="1" customWidth="1"/>
    <col min="5364" max="5364" width="23.54296875" style="3" bestFit="1" customWidth="1"/>
    <col min="5365" max="5365" width="6.81640625" style="3" bestFit="1" customWidth="1"/>
    <col min="5366" max="5366" width="23.54296875" style="3" bestFit="1" customWidth="1"/>
    <col min="5367" max="5367" width="6.453125" style="3" bestFit="1" customWidth="1"/>
    <col min="5368" max="5368" width="23.54296875" style="3" bestFit="1" customWidth="1"/>
    <col min="5369" max="5369" width="6.453125" style="3" bestFit="1" customWidth="1"/>
    <col min="5370" max="5370" width="23.54296875" style="3" bestFit="1" customWidth="1"/>
    <col min="5371" max="5371" width="6.81640625" style="3" bestFit="1" customWidth="1"/>
    <col min="5372" max="5372" width="23.54296875" style="3" bestFit="1" customWidth="1"/>
    <col min="5373" max="5373" width="6.81640625" style="3" bestFit="1" customWidth="1"/>
    <col min="5374" max="5374" width="23.54296875" style="3" bestFit="1" customWidth="1"/>
    <col min="5375" max="5375" width="6.81640625" style="3" bestFit="1" customWidth="1"/>
    <col min="5376" max="5376" width="23.54296875" style="3" bestFit="1" customWidth="1"/>
    <col min="5377" max="5377" width="6.81640625" style="3" bestFit="1" customWidth="1"/>
    <col min="5378" max="5378" width="23.54296875" style="3" bestFit="1" customWidth="1"/>
    <col min="5379" max="5379" width="6.81640625" style="3" bestFit="1" customWidth="1"/>
    <col min="5380" max="5380" width="23.54296875" style="3" bestFit="1" customWidth="1"/>
    <col min="5381" max="5381" width="11.54296875" style="3" bestFit="1" customWidth="1"/>
    <col min="5382" max="5382" width="23.54296875" style="3" bestFit="1" customWidth="1"/>
    <col min="5383" max="5383" width="6.81640625" style="3" bestFit="1" customWidth="1"/>
    <col min="5384" max="5384" width="23.54296875" style="3" bestFit="1" customWidth="1"/>
    <col min="5385" max="5385" width="6.81640625" style="3" bestFit="1" customWidth="1"/>
    <col min="5386" max="5386" width="23.54296875" style="3" bestFit="1" customWidth="1"/>
    <col min="5387" max="5387" width="6.81640625" style="3" bestFit="1" customWidth="1"/>
    <col min="5388" max="5388" width="23.54296875" style="3" bestFit="1" customWidth="1"/>
    <col min="5389" max="5389" width="6.81640625" style="3" bestFit="1" customWidth="1"/>
    <col min="5390" max="5390" width="23.54296875" style="3" bestFit="1" customWidth="1"/>
    <col min="5391" max="5391" width="6.81640625" style="3" bestFit="1" customWidth="1"/>
    <col min="5392" max="5392" width="23.54296875" style="3" bestFit="1" customWidth="1"/>
    <col min="5393" max="5393" width="6.81640625" style="3" bestFit="1" customWidth="1"/>
    <col min="5394" max="5394" width="23.54296875" style="3" bestFit="1" customWidth="1"/>
    <col min="5395" max="5395" width="6.81640625" style="3" bestFit="1" customWidth="1"/>
    <col min="5396" max="5396" width="23.54296875" style="3" bestFit="1" customWidth="1"/>
    <col min="5397" max="5397" width="6.81640625" style="3" bestFit="1" customWidth="1"/>
    <col min="5398" max="5398" width="23.54296875" style="3" bestFit="1" customWidth="1"/>
    <col min="5399" max="5399" width="6.81640625" style="3" bestFit="1" customWidth="1"/>
    <col min="5400" max="5400" width="23.54296875" style="3" bestFit="1" customWidth="1"/>
    <col min="5401" max="5401" width="6.81640625" style="3" bestFit="1" customWidth="1"/>
    <col min="5402" max="5402" width="23.54296875" style="3" bestFit="1" customWidth="1"/>
    <col min="5403" max="5403" width="6.81640625" style="3" bestFit="1" customWidth="1"/>
    <col min="5404" max="5404" width="23.54296875" style="3" bestFit="1" customWidth="1"/>
    <col min="5405" max="5405" width="6.81640625" style="3" bestFit="1" customWidth="1"/>
    <col min="5406" max="5406" width="23.54296875" style="3" bestFit="1" customWidth="1"/>
    <col min="5407" max="5407" width="6.81640625" style="3" bestFit="1" customWidth="1"/>
    <col min="5408" max="5408" width="23.54296875" style="3" bestFit="1" customWidth="1"/>
    <col min="5409" max="5409" width="6.81640625" style="3" bestFit="1" customWidth="1"/>
    <col min="5410" max="5410" width="23.54296875" style="3" bestFit="1" customWidth="1"/>
    <col min="5411" max="5411" width="6.81640625" style="3" bestFit="1" customWidth="1"/>
    <col min="5412" max="5412" width="23.54296875" style="3" bestFit="1" customWidth="1"/>
    <col min="5413" max="5413" width="6.81640625" style="3" bestFit="1" customWidth="1"/>
    <col min="5414" max="5414" width="23.54296875" style="3" bestFit="1" customWidth="1"/>
    <col min="5415" max="5415" width="6.81640625" style="3" bestFit="1" customWidth="1"/>
    <col min="5416" max="5416" width="23.54296875" style="3" bestFit="1" customWidth="1"/>
    <col min="5417" max="5417" width="6.81640625" style="3" bestFit="1" customWidth="1"/>
    <col min="5418" max="5418" width="23.54296875" style="3" bestFit="1" customWidth="1"/>
    <col min="5419" max="5419" width="6.81640625" style="3" bestFit="1" customWidth="1"/>
    <col min="5420" max="5420" width="23.54296875" style="3" bestFit="1" customWidth="1"/>
    <col min="5421" max="5421" width="6.81640625" style="3" bestFit="1" customWidth="1"/>
    <col min="5422" max="5422" width="23.54296875" style="3" bestFit="1" customWidth="1"/>
    <col min="5423" max="5423" width="6.81640625" style="3" bestFit="1" customWidth="1"/>
    <col min="5424" max="5424" width="23.54296875" style="3" bestFit="1" customWidth="1"/>
    <col min="5425" max="5425" width="6.81640625" style="3" bestFit="1" customWidth="1"/>
    <col min="5426" max="5426" width="23.54296875" style="3" bestFit="1" customWidth="1"/>
    <col min="5427" max="5427" width="6.81640625" style="3" bestFit="1" customWidth="1"/>
    <col min="5428" max="5428" width="23.54296875" style="3" bestFit="1" customWidth="1"/>
    <col min="5429" max="5429" width="6.81640625" style="3" bestFit="1" customWidth="1"/>
    <col min="5430" max="5430" width="23.54296875" style="3" bestFit="1" customWidth="1"/>
    <col min="5431" max="5431" width="6.81640625" style="3" bestFit="1" customWidth="1"/>
    <col min="5432" max="5432" width="23.54296875" style="3" bestFit="1" customWidth="1"/>
    <col min="5433" max="5433" width="6.81640625" style="3" bestFit="1" customWidth="1"/>
    <col min="5434" max="5434" width="23.54296875" style="3" bestFit="1" customWidth="1"/>
    <col min="5435" max="5435" width="6.81640625" style="3" bestFit="1" customWidth="1"/>
    <col min="5436" max="5436" width="23.54296875" style="3" bestFit="1" customWidth="1"/>
    <col min="5437" max="5437" width="6.81640625" style="3" bestFit="1" customWidth="1"/>
    <col min="5438" max="5438" width="23.54296875" style="3" bestFit="1" customWidth="1"/>
    <col min="5439" max="5439" width="6.81640625" style="3" bestFit="1" customWidth="1"/>
    <col min="5440" max="5440" width="23.54296875" style="3" bestFit="1" customWidth="1"/>
    <col min="5441" max="5441" width="6.81640625" style="3" bestFit="1" customWidth="1"/>
    <col min="5442" max="5442" width="23.54296875" style="3" bestFit="1" customWidth="1"/>
    <col min="5443" max="5443" width="6.81640625" style="3" bestFit="1" customWidth="1"/>
    <col min="5444" max="5444" width="23.54296875" style="3" bestFit="1" customWidth="1"/>
    <col min="5445" max="5445" width="6.81640625" style="3" bestFit="1" customWidth="1"/>
    <col min="5446" max="5446" width="23.54296875" style="3" bestFit="1" customWidth="1"/>
    <col min="5447" max="5447" width="6.81640625" style="3" bestFit="1" customWidth="1"/>
    <col min="5448" max="5448" width="23.54296875" style="3" bestFit="1" customWidth="1"/>
    <col min="5449" max="5449" width="6.81640625" style="3" bestFit="1" customWidth="1"/>
    <col min="5450" max="5450" width="23.54296875" style="3" bestFit="1" customWidth="1"/>
    <col min="5451" max="5451" width="6.81640625" style="3" bestFit="1" customWidth="1"/>
    <col min="5452" max="5452" width="23.54296875" style="3" bestFit="1" customWidth="1"/>
    <col min="5453" max="5453" width="6.81640625" style="3" bestFit="1" customWidth="1"/>
    <col min="5454" max="5454" width="23.54296875" style="3" bestFit="1" customWidth="1"/>
    <col min="5455" max="5455" width="6.81640625" style="3" bestFit="1" customWidth="1"/>
    <col min="5456" max="5456" width="23.54296875" style="3" bestFit="1" customWidth="1"/>
    <col min="5457" max="5457" width="6.81640625" style="3" bestFit="1" customWidth="1"/>
    <col min="5458" max="5458" width="23.54296875" style="3" bestFit="1" customWidth="1"/>
    <col min="5459" max="5459" width="6.81640625" style="3" bestFit="1" customWidth="1"/>
    <col min="5460" max="5460" width="23.54296875" style="3" bestFit="1" customWidth="1"/>
    <col min="5461" max="5461" width="6.453125" style="3" bestFit="1" customWidth="1"/>
    <col min="5462" max="5462" width="23.54296875" style="3" bestFit="1" customWidth="1"/>
    <col min="5463" max="5463" width="6.453125" style="3" bestFit="1" customWidth="1"/>
    <col min="5464" max="5464" width="23.54296875" style="3" bestFit="1" customWidth="1"/>
    <col min="5465" max="5465" width="6.81640625" style="3" bestFit="1" customWidth="1"/>
    <col min="5466" max="5466" width="23.54296875" style="3" bestFit="1" customWidth="1"/>
    <col min="5467" max="5467" width="6.81640625" style="3" bestFit="1" customWidth="1"/>
    <col min="5468" max="5468" width="23.54296875" style="3" bestFit="1" customWidth="1"/>
    <col min="5469" max="5469" width="6.81640625" style="3" bestFit="1" customWidth="1"/>
    <col min="5470" max="5470" width="23.54296875" style="3" bestFit="1" customWidth="1"/>
    <col min="5471" max="5471" width="6.81640625" style="3" bestFit="1" customWidth="1"/>
    <col min="5472" max="5472" width="23.54296875" style="3" bestFit="1" customWidth="1"/>
    <col min="5473" max="5473" width="6.81640625" style="3" bestFit="1" customWidth="1"/>
    <col min="5474" max="5474" width="23.54296875" style="3" bestFit="1" customWidth="1"/>
    <col min="5475" max="5475" width="6.81640625" style="3" bestFit="1" customWidth="1"/>
    <col min="5476" max="5476" width="23.54296875" style="3" bestFit="1" customWidth="1"/>
    <col min="5477" max="5477" width="6.81640625" style="3" bestFit="1" customWidth="1"/>
    <col min="5478" max="5478" width="23.54296875" style="3" bestFit="1" customWidth="1"/>
    <col min="5479" max="5479" width="6.81640625" style="3" bestFit="1" customWidth="1"/>
    <col min="5480" max="5480" width="23.54296875" style="3" bestFit="1" customWidth="1"/>
    <col min="5481" max="5481" width="6.81640625" style="3" bestFit="1" customWidth="1"/>
    <col min="5482" max="5482" width="23.54296875" style="3" bestFit="1" customWidth="1"/>
    <col min="5483" max="5483" width="6.81640625" style="3" bestFit="1" customWidth="1"/>
    <col min="5484" max="5484" width="23.54296875" style="3" bestFit="1" customWidth="1"/>
    <col min="5485" max="5485" width="6.81640625" style="3" bestFit="1" customWidth="1"/>
    <col min="5486" max="5486" width="23.54296875" style="3" bestFit="1" customWidth="1"/>
    <col min="5487" max="5487" width="6.81640625" style="3" bestFit="1" customWidth="1"/>
    <col min="5488" max="5488" width="23.54296875" style="3" bestFit="1" customWidth="1"/>
    <col min="5489" max="5489" width="6.81640625" style="3" bestFit="1" customWidth="1"/>
    <col min="5490" max="5490" width="23.54296875" style="3" bestFit="1" customWidth="1"/>
    <col min="5491" max="5491" width="6.81640625" style="3" bestFit="1" customWidth="1"/>
    <col min="5492" max="5492" width="23.54296875" style="3" bestFit="1" customWidth="1"/>
    <col min="5493" max="5493" width="6.81640625" style="3" bestFit="1" customWidth="1"/>
    <col min="5494" max="5532" width="9.1796875" style="3"/>
    <col min="5533" max="5533" width="33.54296875" style="3" customWidth="1"/>
    <col min="5534" max="5534" width="11.7265625" style="3" customWidth="1"/>
    <col min="5535" max="5535" width="6.7265625" style="3" customWidth="1"/>
    <col min="5536" max="5536" width="11.7265625" style="3" customWidth="1"/>
    <col min="5537" max="5537" width="6.7265625" style="3" customWidth="1"/>
    <col min="5538" max="5538" width="11.7265625" style="3" customWidth="1"/>
    <col min="5539" max="5539" width="6.7265625" style="3" customWidth="1"/>
    <col min="5540" max="5540" width="11.7265625" style="3" customWidth="1"/>
    <col min="5541" max="5541" width="6.7265625" style="3" customWidth="1"/>
    <col min="5542" max="5542" width="12.26953125" style="3" bestFit="1" customWidth="1"/>
    <col min="5543" max="5543" width="6.7265625" style="3" bestFit="1" customWidth="1"/>
    <col min="5544" max="5544" width="12.26953125" style="3" bestFit="1" customWidth="1"/>
    <col min="5545" max="5545" width="6.7265625" style="3" bestFit="1" customWidth="1"/>
    <col min="5546" max="5546" width="11.7265625" style="3" bestFit="1" customWidth="1"/>
    <col min="5547" max="5547" width="6" style="3" bestFit="1" customWidth="1"/>
    <col min="5548" max="5548" width="11.7265625" style="3" bestFit="1" customWidth="1"/>
    <col min="5549" max="5549" width="6" style="3" bestFit="1" customWidth="1"/>
    <col min="5550" max="5550" width="11.7265625" style="3" bestFit="1" customWidth="1"/>
    <col min="5551" max="5551" width="6" style="3" bestFit="1" customWidth="1"/>
    <col min="5552" max="5552" width="11.7265625" style="3" bestFit="1" customWidth="1"/>
    <col min="5553" max="5553" width="6" style="3" bestFit="1" customWidth="1"/>
    <col min="5554" max="5554" width="11.7265625" style="3" bestFit="1" customWidth="1"/>
    <col min="5555" max="5555" width="6" style="3" bestFit="1" customWidth="1"/>
    <col min="5556" max="5556" width="11.7265625" style="3" bestFit="1" customWidth="1"/>
    <col min="5557" max="5557" width="6" style="3" bestFit="1" customWidth="1"/>
    <col min="5558" max="5558" width="11.7265625" style="3" bestFit="1" customWidth="1"/>
    <col min="5559" max="5559" width="6" style="3" bestFit="1" customWidth="1"/>
    <col min="5560" max="5560" width="11.7265625" style="3" bestFit="1" customWidth="1"/>
    <col min="5561" max="5561" width="5.26953125" style="3" bestFit="1" customWidth="1"/>
    <col min="5562" max="5562" width="16.453125" style="3" bestFit="1" customWidth="1"/>
    <col min="5563" max="5563" width="6.453125" style="3" customWidth="1"/>
    <col min="5564" max="5564" width="15" style="3" customWidth="1"/>
    <col min="5565" max="5565" width="8" style="3" customWidth="1"/>
    <col min="5566" max="5566" width="15.453125" style="3" customWidth="1"/>
    <col min="5567" max="5567" width="8.453125" style="3" customWidth="1"/>
    <col min="5568" max="5568" width="17.54296875" style="3" customWidth="1"/>
    <col min="5569" max="5569" width="6" style="3" bestFit="1" customWidth="1"/>
    <col min="5570" max="5570" width="15.81640625" style="3" bestFit="1" customWidth="1"/>
    <col min="5571" max="5571" width="6" style="3" bestFit="1" customWidth="1"/>
    <col min="5572" max="5572" width="16.81640625" style="3" bestFit="1" customWidth="1"/>
    <col min="5573" max="5573" width="6" style="3" bestFit="1" customWidth="1"/>
    <col min="5574" max="5574" width="17.453125" style="3" customWidth="1"/>
    <col min="5575" max="5575" width="7.7265625" style="3" bestFit="1" customWidth="1"/>
    <col min="5576" max="5576" width="17.453125" style="3" customWidth="1"/>
    <col min="5577" max="5577" width="7.7265625" style="3" bestFit="1" customWidth="1"/>
    <col min="5578" max="5578" width="17.453125" style="3" customWidth="1"/>
    <col min="5579" max="5579" width="9" style="3" customWidth="1"/>
    <col min="5580" max="5580" width="22.54296875" style="3" customWidth="1"/>
    <col min="5581" max="5581" width="8.1796875" style="3" customWidth="1"/>
    <col min="5582" max="5582" width="22.54296875" style="3" customWidth="1"/>
    <col min="5583" max="5583" width="8.1796875" style="3" customWidth="1"/>
    <col min="5584" max="5584" width="23.54296875" style="3" customWidth="1"/>
    <col min="5585" max="5585" width="8.1796875" style="3" customWidth="1"/>
    <col min="5586" max="5586" width="22.54296875" style="3" customWidth="1"/>
    <col min="5587" max="5587" width="8.1796875" style="3" bestFit="1" customWidth="1"/>
    <col min="5588" max="5588" width="22.54296875" style="3" customWidth="1"/>
    <col min="5589" max="5589" width="9.54296875" style="3" customWidth="1"/>
    <col min="5590" max="5590" width="22.54296875" style="3" customWidth="1"/>
    <col min="5591" max="5591" width="9.54296875" style="3" customWidth="1"/>
    <col min="5592" max="5592" width="22.54296875" style="3" customWidth="1"/>
    <col min="5593" max="5593" width="12.453125" style="3" customWidth="1"/>
    <col min="5594" max="5594" width="22.54296875" style="3" customWidth="1"/>
    <col min="5595" max="5595" width="8.7265625" style="3" bestFit="1" customWidth="1"/>
    <col min="5596" max="5596" width="21" style="3" customWidth="1"/>
    <col min="5597" max="5597" width="8.7265625" style="3" bestFit="1" customWidth="1"/>
    <col min="5598" max="5598" width="23.54296875" style="3" bestFit="1" customWidth="1"/>
    <col min="5599" max="5599" width="11.81640625" style="3" customWidth="1"/>
    <col min="5600" max="5600" width="23.54296875" style="3" bestFit="1" customWidth="1"/>
    <col min="5601" max="5601" width="11.26953125" style="3" customWidth="1"/>
    <col min="5602" max="5602" width="23.1796875" style="3" customWidth="1"/>
    <col min="5603" max="5603" width="11.453125" style="3" bestFit="1" customWidth="1"/>
    <col min="5604" max="5604" width="23.54296875" style="3" bestFit="1" customWidth="1"/>
    <col min="5605" max="5605" width="10.1796875" style="3" customWidth="1"/>
    <col min="5606" max="5606" width="23.54296875" style="3" bestFit="1" customWidth="1"/>
    <col min="5607" max="5607" width="10.1796875" style="3" customWidth="1"/>
    <col min="5608" max="5608" width="23.54296875" style="3" bestFit="1" customWidth="1"/>
    <col min="5609" max="5609" width="11.453125" style="3" bestFit="1" customWidth="1"/>
    <col min="5610" max="5610" width="23.54296875" style="3" bestFit="1" customWidth="1"/>
    <col min="5611" max="5611" width="11.453125" style="3" bestFit="1" customWidth="1"/>
    <col min="5612" max="5612" width="23.54296875" style="3" bestFit="1" customWidth="1"/>
    <col min="5613" max="5613" width="7.7265625" style="3" bestFit="1" customWidth="1"/>
    <col min="5614" max="5614" width="23.54296875" style="3" bestFit="1" customWidth="1"/>
    <col min="5615" max="5615" width="6.81640625" style="3" bestFit="1" customWidth="1"/>
    <col min="5616" max="5616" width="23.54296875" style="3" bestFit="1" customWidth="1"/>
    <col min="5617" max="5617" width="6.81640625" style="3" bestFit="1" customWidth="1"/>
    <col min="5618" max="5618" width="23.54296875" style="3" bestFit="1" customWidth="1"/>
    <col min="5619" max="5619" width="6.81640625" style="3" bestFit="1" customWidth="1"/>
    <col min="5620" max="5620" width="23.54296875" style="3" bestFit="1" customWidth="1"/>
    <col min="5621" max="5621" width="6.81640625" style="3" bestFit="1" customWidth="1"/>
    <col min="5622" max="5622" width="23.54296875" style="3" bestFit="1" customWidth="1"/>
    <col min="5623" max="5623" width="6.453125" style="3" bestFit="1" customWidth="1"/>
    <col min="5624" max="5624" width="23.54296875" style="3" bestFit="1" customWidth="1"/>
    <col min="5625" max="5625" width="6.453125" style="3" bestFit="1" customWidth="1"/>
    <col min="5626" max="5626" width="23.54296875" style="3" bestFit="1" customWidth="1"/>
    <col min="5627" max="5627" width="6.81640625" style="3" bestFit="1" customWidth="1"/>
    <col min="5628" max="5628" width="23.54296875" style="3" bestFit="1" customWidth="1"/>
    <col min="5629" max="5629" width="6.81640625" style="3" bestFit="1" customWidth="1"/>
    <col min="5630" max="5630" width="23.54296875" style="3" bestFit="1" customWidth="1"/>
    <col min="5631" max="5631" width="6.81640625" style="3" bestFit="1" customWidth="1"/>
    <col min="5632" max="5632" width="23.54296875" style="3" bestFit="1" customWidth="1"/>
    <col min="5633" max="5633" width="6.81640625" style="3" bestFit="1" customWidth="1"/>
    <col min="5634" max="5634" width="23.54296875" style="3" bestFit="1" customWidth="1"/>
    <col min="5635" max="5635" width="6.81640625" style="3" bestFit="1" customWidth="1"/>
    <col min="5636" max="5636" width="23.54296875" style="3" bestFit="1" customWidth="1"/>
    <col min="5637" max="5637" width="11.54296875" style="3" bestFit="1" customWidth="1"/>
    <col min="5638" max="5638" width="23.54296875" style="3" bestFit="1" customWidth="1"/>
    <col min="5639" max="5639" width="6.81640625" style="3" bestFit="1" customWidth="1"/>
    <col min="5640" max="5640" width="23.54296875" style="3" bestFit="1" customWidth="1"/>
    <col min="5641" max="5641" width="6.81640625" style="3" bestFit="1" customWidth="1"/>
    <col min="5642" max="5642" width="23.54296875" style="3" bestFit="1" customWidth="1"/>
    <col min="5643" max="5643" width="6.81640625" style="3" bestFit="1" customWidth="1"/>
    <col min="5644" max="5644" width="23.54296875" style="3" bestFit="1" customWidth="1"/>
    <col min="5645" max="5645" width="6.81640625" style="3" bestFit="1" customWidth="1"/>
    <col min="5646" max="5646" width="23.54296875" style="3" bestFit="1" customWidth="1"/>
    <col min="5647" max="5647" width="6.81640625" style="3" bestFit="1" customWidth="1"/>
    <col min="5648" max="5648" width="23.54296875" style="3" bestFit="1" customWidth="1"/>
    <col min="5649" max="5649" width="6.81640625" style="3" bestFit="1" customWidth="1"/>
    <col min="5650" max="5650" width="23.54296875" style="3" bestFit="1" customWidth="1"/>
    <col min="5651" max="5651" width="6.81640625" style="3" bestFit="1" customWidth="1"/>
    <col min="5652" max="5652" width="23.54296875" style="3" bestFit="1" customWidth="1"/>
    <col min="5653" max="5653" width="6.81640625" style="3" bestFit="1" customWidth="1"/>
    <col min="5654" max="5654" width="23.54296875" style="3" bestFit="1" customWidth="1"/>
    <col min="5655" max="5655" width="6.81640625" style="3" bestFit="1" customWidth="1"/>
    <col min="5656" max="5656" width="23.54296875" style="3" bestFit="1" customWidth="1"/>
    <col min="5657" max="5657" width="6.81640625" style="3" bestFit="1" customWidth="1"/>
    <col min="5658" max="5658" width="23.54296875" style="3" bestFit="1" customWidth="1"/>
    <col min="5659" max="5659" width="6.81640625" style="3" bestFit="1" customWidth="1"/>
    <col min="5660" max="5660" width="23.54296875" style="3" bestFit="1" customWidth="1"/>
    <col min="5661" max="5661" width="6.81640625" style="3" bestFit="1" customWidth="1"/>
    <col min="5662" max="5662" width="23.54296875" style="3" bestFit="1" customWidth="1"/>
    <col min="5663" max="5663" width="6.81640625" style="3" bestFit="1" customWidth="1"/>
    <col min="5664" max="5664" width="23.54296875" style="3" bestFit="1" customWidth="1"/>
    <col min="5665" max="5665" width="6.81640625" style="3" bestFit="1" customWidth="1"/>
    <col min="5666" max="5666" width="23.54296875" style="3" bestFit="1" customWidth="1"/>
    <col min="5667" max="5667" width="6.81640625" style="3" bestFit="1" customWidth="1"/>
    <col min="5668" max="5668" width="23.54296875" style="3" bestFit="1" customWidth="1"/>
    <col min="5669" max="5669" width="6.81640625" style="3" bestFit="1" customWidth="1"/>
    <col min="5670" max="5670" width="23.54296875" style="3" bestFit="1" customWidth="1"/>
    <col min="5671" max="5671" width="6.81640625" style="3" bestFit="1" customWidth="1"/>
    <col min="5672" max="5672" width="23.54296875" style="3" bestFit="1" customWidth="1"/>
    <col min="5673" max="5673" width="6.81640625" style="3" bestFit="1" customWidth="1"/>
    <col min="5674" max="5674" width="23.54296875" style="3" bestFit="1" customWidth="1"/>
    <col min="5675" max="5675" width="6.81640625" style="3" bestFit="1" customWidth="1"/>
    <col min="5676" max="5676" width="23.54296875" style="3" bestFit="1" customWidth="1"/>
    <col min="5677" max="5677" width="6.81640625" style="3" bestFit="1" customWidth="1"/>
    <col min="5678" max="5678" width="23.54296875" style="3" bestFit="1" customWidth="1"/>
    <col min="5679" max="5679" width="6.81640625" style="3" bestFit="1" customWidth="1"/>
    <col min="5680" max="5680" width="23.54296875" style="3" bestFit="1" customWidth="1"/>
    <col min="5681" max="5681" width="6.81640625" style="3" bestFit="1" customWidth="1"/>
    <col min="5682" max="5682" width="23.54296875" style="3" bestFit="1" customWidth="1"/>
    <col min="5683" max="5683" width="6.81640625" style="3" bestFit="1" customWidth="1"/>
    <col min="5684" max="5684" width="23.54296875" style="3" bestFit="1" customWidth="1"/>
    <col min="5685" max="5685" width="6.81640625" style="3" bestFit="1" customWidth="1"/>
    <col min="5686" max="5686" width="23.54296875" style="3" bestFit="1" customWidth="1"/>
    <col min="5687" max="5687" width="6.81640625" style="3" bestFit="1" customWidth="1"/>
    <col min="5688" max="5688" width="23.54296875" style="3" bestFit="1" customWidth="1"/>
    <col min="5689" max="5689" width="6.81640625" style="3" bestFit="1" customWidth="1"/>
    <col min="5690" max="5690" width="23.54296875" style="3" bestFit="1" customWidth="1"/>
    <col min="5691" max="5691" width="6.81640625" style="3" bestFit="1" customWidth="1"/>
    <col min="5692" max="5692" width="23.54296875" style="3" bestFit="1" customWidth="1"/>
    <col min="5693" max="5693" width="6.81640625" style="3" bestFit="1" customWidth="1"/>
    <col min="5694" max="5694" width="23.54296875" style="3" bestFit="1" customWidth="1"/>
    <col min="5695" max="5695" width="6.81640625" style="3" bestFit="1" customWidth="1"/>
    <col min="5696" max="5696" width="23.54296875" style="3" bestFit="1" customWidth="1"/>
    <col min="5697" max="5697" width="6.81640625" style="3" bestFit="1" customWidth="1"/>
    <col min="5698" max="5698" width="23.54296875" style="3" bestFit="1" customWidth="1"/>
    <col min="5699" max="5699" width="6.81640625" style="3" bestFit="1" customWidth="1"/>
    <col min="5700" max="5700" width="23.54296875" style="3" bestFit="1" customWidth="1"/>
    <col min="5701" max="5701" width="6.81640625" style="3" bestFit="1" customWidth="1"/>
    <col min="5702" max="5702" width="23.54296875" style="3" bestFit="1" customWidth="1"/>
    <col min="5703" max="5703" width="6.81640625" style="3" bestFit="1" customWidth="1"/>
    <col min="5704" max="5704" width="23.54296875" style="3" bestFit="1" customWidth="1"/>
    <col min="5705" max="5705" width="6.81640625" style="3" bestFit="1" customWidth="1"/>
    <col min="5706" max="5706" width="23.54296875" style="3" bestFit="1" customWidth="1"/>
    <col min="5707" max="5707" width="6.81640625" style="3" bestFit="1" customWidth="1"/>
    <col min="5708" max="5708" width="23.54296875" style="3" bestFit="1" customWidth="1"/>
    <col min="5709" max="5709" width="6.81640625" style="3" bestFit="1" customWidth="1"/>
    <col min="5710" max="5710" width="23.54296875" style="3" bestFit="1" customWidth="1"/>
    <col min="5711" max="5711" width="6.81640625" style="3" bestFit="1" customWidth="1"/>
    <col min="5712" max="5712" width="23.54296875" style="3" bestFit="1" customWidth="1"/>
    <col min="5713" max="5713" width="6.81640625" style="3" bestFit="1" customWidth="1"/>
    <col min="5714" max="5714" width="23.54296875" style="3" bestFit="1" customWidth="1"/>
    <col min="5715" max="5715" width="6.81640625" style="3" bestFit="1" customWidth="1"/>
    <col min="5716" max="5716" width="23.54296875" style="3" bestFit="1" customWidth="1"/>
    <col min="5717" max="5717" width="6.453125" style="3" bestFit="1" customWidth="1"/>
    <col min="5718" max="5718" width="23.54296875" style="3" bestFit="1" customWidth="1"/>
    <col min="5719" max="5719" width="6.453125" style="3" bestFit="1" customWidth="1"/>
    <col min="5720" max="5720" width="23.54296875" style="3" bestFit="1" customWidth="1"/>
    <col min="5721" max="5721" width="6.81640625" style="3" bestFit="1" customWidth="1"/>
    <col min="5722" max="5722" width="23.54296875" style="3" bestFit="1" customWidth="1"/>
    <col min="5723" max="5723" width="6.81640625" style="3" bestFit="1" customWidth="1"/>
    <col min="5724" max="5724" width="23.54296875" style="3" bestFit="1" customWidth="1"/>
    <col min="5725" max="5725" width="6.81640625" style="3" bestFit="1" customWidth="1"/>
    <col min="5726" max="5726" width="23.54296875" style="3" bestFit="1" customWidth="1"/>
    <col min="5727" max="5727" width="6.81640625" style="3" bestFit="1" customWidth="1"/>
    <col min="5728" max="5728" width="23.54296875" style="3" bestFit="1" customWidth="1"/>
    <col min="5729" max="5729" width="6.81640625" style="3" bestFit="1" customWidth="1"/>
    <col min="5730" max="5730" width="23.54296875" style="3" bestFit="1" customWidth="1"/>
    <col min="5731" max="5731" width="6.81640625" style="3" bestFit="1" customWidth="1"/>
    <col min="5732" max="5732" width="23.54296875" style="3" bestFit="1" customWidth="1"/>
    <col min="5733" max="5733" width="6.81640625" style="3" bestFit="1" customWidth="1"/>
    <col min="5734" max="5734" width="23.54296875" style="3" bestFit="1" customWidth="1"/>
    <col min="5735" max="5735" width="6.81640625" style="3" bestFit="1" customWidth="1"/>
    <col min="5736" max="5736" width="23.54296875" style="3" bestFit="1" customWidth="1"/>
    <col min="5737" max="5737" width="6.81640625" style="3" bestFit="1" customWidth="1"/>
    <col min="5738" max="5738" width="23.54296875" style="3" bestFit="1" customWidth="1"/>
    <col min="5739" max="5739" width="6.81640625" style="3" bestFit="1" customWidth="1"/>
    <col min="5740" max="5740" width="23.54296875" style="3" bestFit="1" customWidth="1"/>
    <col min="5741" max="5741" width="6.81640625" style="3" bestFit="1" customWidth="1"/>
    <col min="5742" max="5742" width="23.54296875" style="3" bestFit="1" customWidth="1"/>
    <col min="5743" max="5743" width="6.81640625" style="3" bestFit="1" customWidth="1"/>
    <col min="5744" max="5744" width="23.54296875" style="3" bestFit="1" customWidth="1"/>
    <col min="5745" max="5745" width="6.81640625" style="3" bestFit="1" customWidth="1"/>
    <col min="5746" max="5746" width="23.54296875" style="3" bestFit="1" customWidth="1"/>
    <col min="5747" max="5747" width="6.81640625" style="3" bestFit="1" customWidth="1"/>
    <col min="5748" max="5748" width="23.54296875" style="3" bestFit="1" customWidth="1"/>
    <col min="5749" max="5749" width="6.81640625" style="3" bestFit="1" customWidth="1"/>
    <col min="5750" max="5788" width="9.1796875" style="3"/>
    <col min="5789" max="5789" width="33.54296875" style="3" customWidth="1"/>
    <col min="5790" max="5790" width="11.7265625" style="3" customWidth="1"/>
    <col min="5791" max="5791" width="6.7265625" style="3" customWidth="1"/>
    <col min="5792" max="5792" width="11.7265625" style="3" customWidth="1"/>
    <col min="5793" max="5793" width="6.7265625" style="3" customWidth="1"/>
    <col min="5794" max="5794" width="11.7265625" style="3" customWidth="1"/>
    <col min="5795" max="5795" width="6.7265625" style="3" customWidth="1"/>
    <col min="5796" max="5796" width="11.7265625" style="3" customWidth="1"/>
    <col min="5797" max="5797" width="6.7265625" style="3" customWidth="1"/>
    <col min="5798" max="5798" width="12.26953125" style="3" bestFit="1" customWidth="1"/>
    <col min="5799" max="5799" width="6.7265625" style="3" bestFit="1" customWidth="1"/>
    <col min="5800" max="5800" width="12.26953125" style="3" bestFit="1" customWidth="1"/>
    <col min="5801" max="5801" width="6.7265625" style="3" bestFit="1" customWidth="1"/>
    <col min="5802" max="5802" width="11.7265625" style="3" bestFit="1" customWidth="1"/>
    <col min="5803" max="5803" width="6" style="3" bestFit="1" customWidth="1"/>
    <col min="5804" max="5804" width="11.7265625" style="3" bestFit="1" customWidth="1"/>
    <col min="5805" max="5805" width="6" style="3" bestFit="1" customWidth="1"/>
    <col min="5806" max="5806" width="11.7265625" style="3" bestFit="1" customWidth="1"/>
    <col min="5807" max="5807" width="6" style="3" bestFit="1" customWidth="1"/>
    <col min="5808" max="5808" width="11.7265625" style="3" bestFit="1" customWidth="1"/>
    <col min="5809" max="5809" width="6" style="3" bestFit="1" customWidth="1"/>
    <col min="5810" max="5810" width="11.7265625" style="3" bestFit="1" customWidth="1"/>
    <col min="5811" max="5811" width="6" style="3" bestFit="1" customWidth="1"/>
    <col min="5812" max="5812" width="11.7265625" style="3" bestFit="1" customWidth="1"/>
    <col min="5813" max="5813" width="6" style="3" bestFit="1" customWidth="1"/>
    <col min="5814" max="5814" width="11.7265625" style="3" bestFit="1" customWidth="1"/>
    <col min="5815" max="5815" width="6" style="3" bestFit="1" customWidth="1"/>
    <col min="5816" max="5816" width="11.7265625" style="3" bestFit="1" customWidth="1"/>
    <col min="5817" max="5817" width="5.26953125" style="3" bestFit="1" customWidth="1"/>
    <col min="5818" max="5818" width="16.453125" style="3" bestFit="1" customWidth="1"/>
    <col min="5819" max="5819" width="6.453125" style="3" customWidth="1"/>
    <col min="5820" max="5820" width="15" style="3" customWidth="1"/>
    <col min="5821" max="5821" width="8" style="3" customWidth="1"/>
    <col min="5822" max="5822" width="15.453125" style="3" customWidth="1"/>
    <col min="5823" max="5823" width="8.453125" style="3" customWidth="1"/>
    <col min="5824" max="5824" width="17.54296875" style="3" customWidth="1"/>
    <col min="5825" max="5825" width="6" style="3" bestFit="1" customWidth="1"/>
    <col min="5826" max="5826" width="15.81640625" style="3" bestFit="1" customWidth="1"/>
    <col min="5827" max="5827" width="6" style="3" bestFit="1" customWidth="1"/>
    <col min="5828" max="5828" width="16.81640625" style="3" bestFit="1" customWidth="1"/>
    <col min="5829" max="5829" width="6" style="3" bestFit="1" customWidth="1"/>
    <col min="5830" max="5830" width="17.453125" style="3" customWidth="1"/>
    <col min="5831" max="5831" width="7.7265625" style="3" bestFit="1" customWidth="1"/>
    <col min="5832" max="5832" width="17.453125" style="3" customWidth="1"/>
    <col min="5833" max="5833" width="7.7265625" style="3" bestFit="1" customWidth="1"/>
    <col min="5834" max="5834" width="17.453125" style="3" customWidth="1"/>
    <col min="5835" max="5835" width="9" style="3" customWidth="1"/>
    <col min="5836" max="5836" width="22.54296875" style="3" customWidth="1"/>
    <col min="5837" max="5837" width="8.1796875" style="3" customWidth="1"/>
    <col min="5838" max="5838" width="22.54296875" style="3" customWidth="1"/>
    <col min="5839" max="5839" width="8.1796875" style="3" customWidth="1"/>
    <col min="5840" max="5840" width="23.54296875" style="3" customWidth="1"/>
    <col min="5841" max="5841" width="8.1796875" style="3" customWidth="1"/>
    <col min="5842" max="5842" width="22.54296875" style="3" customWidth="1"/>
    <col min="5843" max="5843" width="8.1796875" style="3" bestFit="1" customWidth="1"/>
    <col min="5844" max="5844" width="22.54296875" style="3" customWidth="1"/>
    <col min="5845" max="5845" width="9.54296875" style="3" customWidth="1"/>
    <col min="5846" max="5846" width="22.54296875" style="3" customWidth="1"/>
    <col min="5847" max="5847" width="9.54296875" style="3" customWidth="1"/>
    <col min="5848" max="5848" width="22.54296875" style="3" customWidth="1"/>
    <col min="5849" max="5849" width="12.453125" style="3" customWidth="1"/>
    <col min="5850" max="5850" width="22.54296875" style="3" customWidth="1"/>
    <col min="5851" max="5851" width="8.7265625" style="3" bestFit="1" customWidth="1"/>
    <col min="5852" max="5852" width="21" style="3" customWidth="1"/>
    <col min="5853" max="5853" width="8.7265625" style="3" bestFit="1" customWidth="1"/>
    <col min="5854" max="5854" width="23.54296875" style="3" bestFit="1" customWidth="1"/>
    <col min="5855" max="5855" width="11.81640625" style="3" customWidth="1"/>
    <col min="5856" max="5856" width="23.54296875" style="3" bestFit="1" customWidth="1"/>
    <col min="5857" max="5857" width="11.26953125" style="3" customWidth="1"/>
    <col min="5858" max="5858" width="23.1796875" style="3" customWidth="1"/>
    <col min="5859" max="5859" width="11.453125" style="3" bestFit="1" customWidth="1"/>
    <col min="5860" max="5860" width="23.54296875" style="3" bestFit="1" customWidth="1"/>
    <col min="5861" max="5861" width="10.1796875" style="3" customWidth="1"/>
    <col min="5862" max="5862" width="23.54296875" style="3" bestFit="1" customWidth="1"/>
    <col min="5863" max="5863" width="10.1796875" style="3" customWidth="1"/>
    <col min="5864" max="5864" width="23.54296875" style="3" bestFit="1" customWidth="1"/>
    <col min="5865" max="5865" width="11.453125" style="3" bestFit="1" customWidth="1"/>
    <col min="5866" max="5866" width="23.54296875" style="3" bestFit="1" customWidth="1"/>
    <col min="5867" max="5867" width="11.453125" style="3" bestFit="1" customWidth="1"/>
    <col min="5868" max="5868" width="23.54296875" style="3" bestFit="1" customWidth="1"/>
    <col min="5869" max="5869" width="7.7265625" style="3" bestFit="1" customWidth="1"/>
    <col min="5870" max="5870" width="23.54296875" style="3" bestFit="1" customWidth="1"/>
    <col min="5871" max="5871" width="6.81640625" style="3" bestFit="1" customWidth="1"/>
    <col min="5872" max="5872" width="23.54296875" style="3" bestFit="1" customWidth="1"/>
    <col min="5873" max="5873" width="6.81640625" style="3" bestFit="1" customWidth="1"/>
    <col min="5874" max="5874" width="23.54296875" style="3" bestFit="1" customWidth="1"/>
    <col min="5875" max="5875" width="6.81640625" style="3" bestFit="1" customWidth="1"/>
    <col min="5876" max="5876" width="23.54296875" style="3" bestFit="1" customWidth="1"/>
    <col min="5877" max="5877" width="6.81640625" style="3" bestFit="1" customWidth="1"/>
    <col min="5878" max="5878" width="23.54296875" style="3" bestFit="1" customWidth="1"/>
    <col min="5879" max="5879" width="6.453125" style="3" bestFit="1" customWidth="1"/>
    <col min="5880" max="5880" width="23.54296875" style="3" bestFit="1" customWidth="1"/>
    <col min="5881" max="5881" width="6.453125" style="3" bestFit="1" customWidth="1"/>
    <col min="5882" max="5882" width="23.54296875" style="3" bestFit="1" customWidth="1"/>
    <col min="5883" max="5883" width="6.81640625" style="3" bestFit="1" customWidth="1"/>
    <col min="5884" max="5884" width="23.54296875" style="3" bestFit="1" customWidth="1"/>
    <col min="5885" max="5885" width="6.81640625" style="3" bestFit="1" customWidth="1"/>
    <col min="5886" max="5886" width="23.54296875" style="3" bestFit="1" customWidth="1"/>
    <col min="5887" max="5887" width="6.81640625" style="3" bestFit="1" customWidth="1"/>
    <col min="5888" max="5888" width="23.54296875" style="3" bestFit="1" customWidth="1"/>
    <col min="5889" max="5889" width="6.81640625" style="3" bestFit="1" customWidth="1"/>
    <col min="5890" max="5890" width="23.54296875" style="3" bestFit="1" customWidth="1"/>
    <col min="5891" max="5891" width="6.81640625" style="3" bestFit="1" customWidth="1"/>
    <col min="5892" max="5892" width="23.54296875" style="3" bestFit="1" customWidth="1"/>
    <col min="5893" max="5893" width="11.54296875" style="3" bestFit="1" customWidth="1"/>
    <col min="5894" max="5894" width="23.54296875" style="3" bestFit="1" customWidth="1"/>
    <col min="5895" max="5895" width="6.81640625" style="3" bestFit="1" customWidth="1"/>
    <col min="5896" max="5896" width="23.54296875" style="3" bestFit="1" customWidth="1"/>
    <col min="5897" max="5897" width="6.81640625" style="3" bestFit="1" customWidth="1"/>
    <col min="5898" max="5898" width="23.54296875" style="3" bestFit="1" customWidth="1"/>
    <col min="5899" max="5899" width="6.81640625" style="3" bestFit="1" customWidth="1"/>
    <col min="5900" max="5900" width="23.54296875" style="3" bestFit="1" customWidth="1"/>
    <col min="5901" max="5901" width="6.81640625" style="3" bestFit="1" customWidth="1"/>
    <col min="5902" max="5902" width="23.54296875" style="3" bestFit="1" customWidth="1"/>
    <col min="5903" max="5903" width="6.81640625" style="3" bestFit="1" customWidth="1"/>
    <col min="5904" max="5904" width="23.54296875" style="3" bestFit="1" customWidth="1"/>
    <col min="5905" max="5905" width="6.81640625" style="3" bestFit="1" customWidth="1"/>
    <col min="5906" max="5906" width="23.54296875" style="3" bestFit="1" customWidth="1"/>
    <col min="5907" max="5907" width="6.81640625" style="3" bestFit="1" customWidth="1"/>
    <col min="5908" max="5908" width="23.54296875" style="3" bestFit="1" customWidth="1"/>
    <col min="5909" max="5909" width="6.81640625" style="3" bestFit="1" customWidth="1"/>
    <col min="5910" max="5910" width="23.54296875" style="3" bestFit="1" customWidth="1"/>
    <col min="5911" max="5911" width="6.81640625" style="3" bestFit="1" customWidth="1"/>
    <col min="5912" max="5912" width="23.54296875" style="3" bestFit="1" customWidth="1"/>
    <col min="5913" max="5913" width="6.81640625" style="3" bestFit="1" customWidth="1"/>
    <col min="5914" max="5914" width="23.54296875" style="3" bestFit="1" customWidth="1"/>
    <col min="5915" max="5915" width="6.81640625" style="3" bestFit="1" customWidth="1"/>
    <col min="5916" max="5916" width="23.54296875" style="3" bestFit="1" customWidth="1"/>
    <col min="5917" max="5917" width="6.81640625" style="3" bestFit="1" customWidth="1"/>
    <col min="5918" max="5918" width="23.54296875" style="3" bestFit="1" customWidth="1"/>
    <col min="5919" max="5919" width="6.81640625" style="3" bestFit="1" customWidth="1"/>
    <col min="5920" max="5920" width="23.54296875" style="3" bestFit="1" customWidth="1"/>
    <col min="5921" max="5921" width="6.81640625" style="3" bestFit="1" customWidth="1"/>
    <col min="5922" max="5922" width="23.54296875" style="3" bestFit="1" customWidth="1"/>
    <col min="5923" max="5923" width="6.81640625" style="3" bestFit="1" customWidth="1"/>
    <col min="5924" max="5924" width="23.54296875" style="3" bestFit="1" customWidth="1"/>
    <col min="5925" max="5925" width="6.81640625" style="3" bestFit="1" customWidth="1"/>
    <col min="5926" max="5926" width="23.54296875" style="3" bestFit="1" customWidth="1"/>
    <col min="5927" max="5927" width="6.81640625" style="3" bestFit="1" customWidth="1"/>
    <col min="5928" max="5928" width="23.54296875" style="3" bestFit="1" customWidth="1"/>
    <col min="5929" max="5929" width="6.81640625" style="3" bestFit="1" customWidth="1"/>
    <col min="5930" max="5930" width="23.54296875" style="3" bestFit="1" customWidth="1"/>
    <col min="5931" max="5931" width="6.81640625" style="3" bestFit="1" customWidth="1"/>
    <col min="5932" max="5932" width="23.54296875" style="3" bestFit="1" customWidth="1"/>
    <col min="5933" max="5933" width="6.81640625" style="3" bestFit="1" customWidth="1"/>
    <col min="5934" max="5934" width="23.54296875" style="3" bestFit="1" customWidth="1"/>
    <col min="5935" max="5935" width="6.81640625" style="3" bestFit="1" customWidth="1"/>
    <col min="5936" max="5936" width="23.54296875" style="3" bestFit="1" customWidth="1"/>
    <col min="5937" max="5937" width="6.81640625" style="3" bestFit="1" customWidth="1"/>
    <col min="5938" max="5938" width="23.54296875" style="3" bestFit="1" customWidth="1"/>
    <col min="5939" max="5939" width="6.81640625" style="3" bestFit="1" customWidth="1"/>
    <col min="5940" max="5940" width="23.54296875" style="3" bestFit="1" customWidth="1"/>
    <col min="5941" max="5941" width="6.81640625" style="3" bestFit="1" customWidth="1"/>
    <col min="5942" max="5942" width="23.54296875" style="3" bestFit="1" customWidth="1"/>
    <col min="5943" max="5943" width="6.81640625" style="3" bestFit="1" customWidth="1"/>
    <col min="5944" max="5944" width="23.54296875" style="3" bestFit="1" customWidth="1"/>
    <col min="5945" max="5945" width="6.81640625" style="3" bestFit="1" customWidth="1"/>
    <col min="5946" max="5946" width="23.54296875" style="3" bestFit="1" customWidth="1"/>
    <col min="5947" max="5947" width="6.81640625" style="3" bestFit="1" customWidth="1"/>
    <col min="5948" max="5948" width="23.54296875" style="3" bestFit="1" customWidth="1"/>
    <col min="5949" max="5949" width="6.81640625" style="3" bestFit="1" customWidth="1"/>
    <col min="5950" max="5950" width="23.54296875" style="3" bestFit="1" customWidth="1"/>
    <col min="5951" max="5951" width="6.81640625" style="3" bestFit="1" customWidth="1"/>
    <col min="5952" max="5952" width="23.54296875" style="3" bestFit="1" customWidth="1"/>
    <col min="5953" max="5953" width="6.81640625" style="3" bestFit="1" customWidth="1"/>
    <col min="5954" max="5954" width="23.54296875" style="3" bestFit="1" customWidth="1"/>
    <col min="5955" max="5955" width="6.81640625" style="3" bestFit="1" customWidth="1"/>
    <col min="5956" max="5956" width="23.54296875" style="3" bestFit="1" customWidth="1"/>
    <col min="5957" max="5957" width="6.81640625" style="3" bestFit="1" customWidth="1"/>
    <col min="5958" max="5958" width="23.54296875" style="3" bestFit="1" customWidth="1"/>
    <col min="5959" max="5959" width="6.81640625" style="3" bestFit="1" customWidth="1"/>
    <col min="5960" max="5960" width="23.54296875" style="3" bestFit="1" customWidth="1"/>
    <col min="5961" max="5961" width="6.81640625" style="3" bestFit="1" customWidth="1"/>
    <col min="5962" max="5962" width="23.54296875" style="3" bestFit="1" customWidth="1"/>
    <col min="5963" max="5963" width="6.81640625" style="3" bestFit="1" customWidth="1"/>
    <col min="5964" max="5964" width="23.54296875" style="3" bestFit="1" customWidth="1"/>
    <col min="5965" max="5965" width="6.81640625" style="3" bestFit="1" customWidth="1"/>
    <col min="5966" max="5966" width="23.54296875" style="3" bestFit="1" customWidth="1"/>
    <col min="5967" max="5967" width="6.81640625" style="3" bestFit="1" customWidth="1"/>
    <col min="5968" max="5968" width="23.54296875" style="3" bestFit="1" customWidth="1"/>
    <col min="5969" max="5969" width="6.81640625" style="3" bestFit="1" customWidth="1"/>
    <col min="5970" max="5970" width="23.54296875" style="3" bestFit="1" customWidth="1"/>
    <col min="5971" max="5971" width="6.81640625" style="3" bestFit="1" customWidth="1"/>
    <col min="5972" max="5972" width="23.54296875" style="3" bestFit="1" customWidth="1"/>
    <col min="5973" max="5973" width="6.453125" style="3" bestFit="1" customWidth="1"/>
    <col min="5974" max="5974" width="23.54296875" style="3" bestFit="1" customWidth="1"/>
    <col min="5975" max="5975" width="6.453125" style="3" bestFit="1" customWidth="1"/>
    <col min="5976" max="5976" width="23.54296875" style="3" bestFit="1" customWidth="1"/>
    <col min="5977" max="5977" width="6.81640625" style="3" bestFit="1" customWidth="1"/>
    <col min="5978" max="5978" width="23.54296875" style="3" bestFit="1" customWidth="1"/>
    <col min="5979" max="5979" width="6.81640625" style="3" bestFit="1" customWidth="1"/>
    <col min="5980" max="5980" width="23.54296875" style="3" bestFit="1" customWidth="1"/>
    <col min="5981" max="5981" width="6.81640625" style="3" bestFit="1" customWidth="1"/>
    <col min="5982" max="5982" width="23.54296875" style="3" bestFit="1" customWidth="1"/>
    <col min="5983" max="5983" width="6.81640625" style="3" bestFit="1" customWidth="1"/>
    <col min="5984" max="5984" width="23.54296875" style="3" bestFit="1" customWidth="1"/>
    <col min="5985" max="5985" width="6.81640625" style="3" bestFit="1" customWidth="1"/>
    <col min="5986" max="5986" width="23.54296875" style="3" bestFit="1" customWidth="1"/>
    <col min="5987" max="5987" width="6.81640625" style="3" bestFit="1" customWidth="1"/>
    <col min="5988" max="5988" width="23.54296875" style="3" bestFit="1" customWidth="1"/>
    <col min="5989" max="5989" width="6.81640625" style="3" bestFit="1" customWidth="1"/>
    <col min="5990" max="5990" width="23.54296875" style="3" bestFit="1" customWidth="1"/>
    <col min="5991" max="5991" width="6.81640625" style="3" bestFit="1" customWidth="1"/>
    <col min="5992" max="5992" width="23.54296875" style="3" bestFit="1" customWidth="1"/>
    <col min="5993" max="5993" width="6.81640625" style="3" bestFit="1" customWidth="1"/>
    <col min="5994" max="5994" width="23.54296875" style="3" bestFit="1" customWidth="1"/>
    <col min="5995" max="5995" width="6.81640625" style="3" bestFit="1" customWidth="1"/>
    <col min="5996" max="5996" width="23.54296875" style="3" bestFit="1" customWidth="1"/>
    <col min="5997" max="5997" width="6.81640625" style="3" bestFit="1" customWidth="1"/>
    <col min="5998" max="5998" width="23.54296875" style="3" bestFit="1" customWidth="1"/>
    <col min="5999" max="5999" width="6.81640625" style="3" bestFit="1" customWidth="1"/>
    <col min="6000" max="6000" width="23.54296875" style="3" bestFit="1" customWidth="1"/>
    <col min="6001" max="6001" width="6.81640625" style="3" bestFit="1" customWidth="1"/>
    <col min="6002" max="6002" width="23.54296875" style="3" bestFit="1" customWidth="1"/>
    <col min="6003" max="6003" width="6.81640625" style="3" bestFit="1" customWidth="1"/>
    <col min="6004" max="6004" width="23.54296875" style="3" bestFit="1" customWidth="1"/>
    <col min="6005" max="6005" width="6.81640625" style="3" bestFit="1" customWidth="1"/>
    <col min="6006" max="6044" width="9.1796875" style="3"/>
    <col min="6045" max="6045" width="33.54296875" style="3" customWidth="1"/>
    <col min="6046" max="6046" width="11.7265625" style="3" customWidth="1"/>
    <col min="6047" max="6047" width="6.7265625" style="3" customWidth="1"/>
    <col min="6048" max="6048" width="11.7265625" style="3" customWidth="1"/>
    <col min="6049" max="6049" width="6.7265625" style="3" customWidth="1"/>
    <col min="6050" max="6050" width="11.7265625" style="3" customWidth="1"/>
    <col min="6051" max="6051" width="6.7265625" style="3" customWidth="1"/>
    <col min="6052" max="6052" width="11.7265625" style="3" customWidth="1"/>
    <col min="6053" max="6053" width="6.7265625" style="3" customWidth="1"/>
    <col min="6054" max="6054" width="12.26953125" style="3" bestFit="1" customWidth="1"/>
    <col min="6055" max="6055" width="6.7265625" style="3" bestFit="1" customWidth="1"/>
    <col min="6056" max="6056" width="12.26953125" style="3" bestFit="1" customWidth="1"/>
    <col min="6057" max="6057" width="6.7265625" style="3" bestFit="1" customWidth="1"/>
    <col min="6058" max="6058" width="11.7265625" style="3" bestFit="1" customWidth="1"/>
    <col min="6059" max="6059" width="6" style="3" bestFit="1" customWidth="1"/>
    <col min="6060" max="6060" width="11.7265625" style="3" bestFit="1" customWidth="1"/>
    <col min="6061" max="6061" width="6" style="3" bestFit="1" customWidth="1"/>
    <col min="6062" max="6062" width="11.7265625" style="3" bestFit="1" customWidth="1"/>
    <col min="6063" max="6063" width="6" style="3" bestFit="1" customWidth="1"/>
    <col min="6064" max="6064" width="11.7265625" style="3" bestFit="1" customWidth="1"/>
    <col min="6065" max="6065" width="6" style="3" bestFit="1" customWidth="1"/>
    <col min="6066" max="6066" width="11.7265625" style="3" bestFit="1" customWidth="1"/>
    <col min="6067" max="6067" width="6" style="3" bestFit="1" customWidth="1"/>
    <col min="6068" max="6068" width="11.7265625" style="3" bestFit="1" customWidth="1"/>
    <col min="6069" max="6069" width="6" style="3" bestFit="1" customWidth="1"/>
    <col min="6070" max="6070" width="11.7265625" style="3" bestFit="1" customWidth="1"/>
    <col min="6071" max="6071" width="6" style="3" bestFit="1" customWidth="1"/>
    <col min="6072" max="6072" width="11.7265625" style="3" bestFit="1" customWidth="1"/>
    <col min="6073" max="6073" width="5.26953125" style="3" bestFit="1" customWidth="1"/>
    <col min="6074" max="6074" width="16.453125" style="3" bestFit="1" customWidth="1"/>
    <col min="6075" max="6075" width="6.453125" style="3" customWidth="1"/>
    <col min="6076" max="6076" width="15" style="3" customWidth="1"/>
    <col min="6077" max="6077" width="8" style="3" customWidth="1"/>
    <col min="6078" max="6078" width="15.453125" style="3" customWidth="1"/>
    <col min="6079" max="6079" width="8.453125" style="3" customWidth="1"/>
    <col min="6080" max="6080" width="17.54296875" style="3" customWidth="1"/>
    <col min="6081" max="6081" width="6" style="3" bestFit="1" customWidth="1"/>
    <col min="6082" max="6082" width="15.81640625" style="3" bestFit="1" customWidth="1"/>
    <col min="6083" max="6083" width="6" style="3" bestFit="1" customWidth="1"/>
    <col min="6084" max="6084" width="16.81640625" style="3" bestFit="1" customWidth="1"/>
    <col min="6085" max="6085" width="6" style="3" bestFit="1" customWidth="1"/>
    <col min="6086" max="6086" width="17.453125" style="3" customWidth="1"/>
    <col min="6087" max="6087" width="7.7265625" style="3" bestFit="1" customWidth="1"/>
    <col min="6088" max="6088" width="17.453125" style="3" customWidth="1"/>
    <col min="6089" max="6089" width="7.7265625" style="3" bestFit="1" customWidth="1"/>
    <col min="6090" max="6090" width="17.453125" style="3" customWidth="1"/>
    <col min="6091" max="6091" width="9" style="3" customWidth="1"/>
    <col min="6092" max="6092" width="22.54296875" style="3" customWidth="1"/>
    <col min="6093" max="6093" width="8.1796875" style="3" customWidth="1"/>
    <col min="6094" max="6094" width="22.54296875" style="3" customWidth="1"/>
    <col min="6095" max="6095" width="8.1796875" style="3" customWidth="1"/>
    <col min="6096" max="6096" width="23.54296875" style="3" customWidth="1"/>
    <col min="6097" max="6097" width="8.1796875" style="3" customWidth="1"/>
    <col min="6098" max="6098" width="22.54296875" style="3" customWidth="1"/>
    <col min="6099" max="6099" width="8.1796875" style="3" bestFit="1" customWidth="1"/>
    <col min="6100" max="6100" width="22.54296875" style="3" customWidth="1"/>
    <col min="6101" max="6101" width="9.54296875" style="3" customWidth="1"/>
    <col min="6102" max="6102" width="22.54296875" style="3" customWidth="1"/>
    <col min="6103" max="6103" width="9.54296875" style="3" customWidth="1"/>
    <col min="6104" max="6104" width="22.54296875" style="3" customWidth="1"/>
    <col min="6105" max="6105" width="12.453125" style="3" customWidth="1"/>
    <col min="6106" max="6106" width="22.54296875" style="3" customWidth="1"/>
    <col min="6107" max="6107" width="8.7265625" style="3" bestFit="1" customWidth="1"/>
    <col min="6108" max="6108" width="21" style="3" customWidth="1"/>
    <col min="6109" max="6109" width="8.7265625" style="3" bestFit="1" customWidth="1"/>
    <col min="6110" max="6110" width="23.54296875" style="3" bestFit="1" customWidth="1"/>
    <col min="6111" max="6111" width="11.81640625" style="3" customWidth="1"/>
    <col min="6112" max="6112" width="23.54296875" style="3" bestFit="1" customWidth="1"/>
    <col min="6113" max="6113" width="11.26953125" style="3" customWidth="1"/>
    <col min="6114" max="6114" width="23.1796875" style="3" customWidth="1"/>
    <col min="6115" max="6115" width="11.453125" style="3" bestFit="1" customWidth="1"/>
    <col min="6116" max="6116" width="23.54296875" style="3" bestFit="1" customWidth="1"/>
    <col min="6117" max="6117" width="10.1796875" style="3" customWidth="1"/>
    <col min="6118" max="6118" width="23.54296875" style="3" bestFit="1" customWidth="1"/>
    <col min="6119" max="6119" width="10.1796875" style="3" customWidth="1"/>
    <col min="6120" max="6120" width="23.54296875" style="3" bestFit="1" customWidth="1"/>
    <col min="6121" max="6121" width="11.453125" style="3" bestFit="1" customWidth="1"/>
    <col min="6122" max="6122" width="23.54296875" style="3" bestFit="1" customWidth="1"/>
    <col min="6123" max="6123" width="11.453125" style="3" bestFit="1" customWidth="1"/>
    <col min="6124" max="6124" width="23.54296875" style="3" bestFit="1" customWidth="1"/>
    <col min="6125" max="6125" width="7.7265625" style="3" bestFit="1" customWidth="1"/>
    <col min="6126" max="6126" width="23.54296875" style="3" bestFit="1" customWidth="1"/>
    <col min="6127" max="6127" width="6.81640625" style="3" bestFit="1" customWidth="1"/>
    <col min="6128" max="6128" width="23.54296875" style="3" bestFit="1" customWidth="1"/>
    <col min="6129" max="6129" width="6.81640625" style="3" bestFit="1" customWidth="1"/>
    <col min="6130" max="6130" width="23.54296875" style="3" bestFit="1" customWidth="1"/>
    <col min="6131" max="6131" width="6.81640625" style="3" bestFit="1" customWidth="1"/>
    <col min="6132" max="6132" width="23.54296875" style="3" bestFit="1" customWidth="1"/>
    <col min="6133" max="6133" width="6.81640625" style="3" bestFit="1" customWidth="1"/>
    <col min="6134" max="6134" width="23.54296875" style="3" bestFit="1" customWidth="1"/>
    <col min="6135" max="6135" width="6.453125" style="3" bestFit="1" customWidth="1"/>
    <col min="6136" max="6136" width="23.54296875" style="3" bestFit="1" customWidth="1"/>
    <col min="6137" max="6137" width="6.453125" style="3" bestFit="1" customWidth="1"/>
    <col min="6138" max="6138" width="23.54296875" style="3" bestFit="1" customWidth="1"/>
    <col min="6139" max="6139" width="6.81640625" style="3" bestFit="1" customWidth="1"/>
    <col min="6140" max="6140" width="23.54296875" style="3" bestFit="1" customWidth="1"/>
    <col min="6141" max="6141" width="6.81640625" style="3" bestFit="1" customWidth="1"/>
    <col min="6142" max="6142" width="23.54296875" style="3" bestFit="1" customWidth="1"/>
    <col min="6143" max="6143" width="6.81640625" style="3" bestFit="1" customWidth="1"/>
    <col min="6144" max="6144" width="23.54296875" style="3" bestFit="1" customWidth="1"/>
    <col min="6145" max="6145" width="6.81640625" style="3" bestFit="1" customWidth="1"/>
    <col min="6146" max="6146" width="23.54296875" style="3" bestFit="1" customWidth="1"/>
    <col min="6147" max="6147" width="6.81640625" style="3" bestFit="1" customWidth="1"/>
    <col min="6148" max="6148" width="23.54296875" style="3" bestFit="1" customWidth="1"/>
    <col min="6149" max="6149" width="11.54296875" style="3" bestFit="1" customWidth="1"/>
    <col min="6150" max="6150" width="23.54296875" style="3" bestFit="1" customWidth="1"/>
    <col min="6151" max="6151" width="6.81640625" style="3" bestFit="1" customWidth="1"/>
    <col min="6152" max="6152" width="23.54296875" style="3" bestFit="1" customWidth="1"/>
    <col min="6153" max="6153" width="6.81640625" style="3" bestFit="1" customWidth="1"/>
    <col min="6154" max="6154" width="23.54296875" style="3" bestFit="1" customWidth="1"/>
    <col min="6155" max="6155" width="6.81640625" style="3" bestFit="1" customWidth="1"/>
    <col min="6156" max="6156" width="23.54296875" style="3" bestFit="1" customWidth="1"/>
    <col min="6157" max="6157" width="6.81640625" style="3" bestFit="1" customWidth="1"/>
    <col min="6158" max="6158" width="23.54296875" style="3" bestFit="1" customWidth="1"/>
    <col min="6159" max="6159" width="6.81640625" style="3" bestFit="1" customWidth="1"/>
    <col min="6160" max="6160" width="23.54296875" style="3" bestFit="1" customWidth="1"/>
    <col min="6161" max="6161" width="6.81640625" style="3" bestFit="1" customWidth="1"/>
    <col min="6162" max="6162" width="23.54296875" style="3" bestFit="1" customWidth="1"/>
    <col min="6163" max="6163" width="6.81640625" style="3" bestFit="1" customWidth="1"/>
    <col min="6164" max="6164" width="23.54296875" style="3" bestFit="1" customWidth="1"/>
    <col min="6165" max="6165" width="6.81640625" style="3" bestFit="1" customWidth="1"/>
    <col min="6166" max="6166" width="23.54296875" style="3" bestFit="1" customWidth="1"/>
    <col min="6167" max="6167" width="6.81640625" style="3" bestFit="1" customWidth="1"/>
    <col min="6168" max="6168" width="23.54296875" style="3" bestFit="1" customWidth="1"/>
    <col min="6169" max="6169" width="6.81640625" style="3" bestFit="1" customWidth="1"/>
    <col min="6170" max="6170" width="23.54296875" style="3" bestFit="1" customWidth="1"/>
    <col min="6171" max="6171" width="6.81640625" style="3" bestFit="1" customWidth="1"/>
    <col min="6172" max="6172" width="23.54296875" style="3" bestFit="1" customWidth="1"/>
    <col min="6173" max="6173" width="6.81640625" style="3" bestFit="1" customWidth="1"/>
    <col min="6174" max="6174" width="23.54296875" style="3" bestFit="1" customWidth="1"/>
    <col min="6175" max="6175" width="6.81640625" style="3" bestFit="1" customWidth="1"/>
    <col min="6176" max="6176" width="23.54296875" style="3" bestFit="1" customWidth="1"/>
    <col min="6177" max="6177" width="6.81640625" style="3" bestFit="1" customWidth="1"/>
    <col min="6178" max="6178" width="23.54296875" style="3" bestFit="1" customWidth="1"/>
    <col min="6179" max="6179" width="6.81640625" style="3" bestFit="1" customWidth="1"/>
    <col min="6180" max="6180" width="23.54296875" style="3" bestFit="1" customWidth="1"/>
    <col min="6181" max="6181" width="6.81640625" style="3" bestFit="1" customWidth="1"/>
    <col min="6182" max="6182" width="23.54296875" style="3" bestFit="1" customWidth="1"/>
    <col min="6183" max="6183" width="6.81640625" style="3" bestFit="1" customWidth="1"/>
    <col min="6184" max="6184" width="23.54296875" style="3" bestFit="1" customWidth="1"/>
    <col min="6185" max="6185" width="6.81640625" style="3" bestFit="1" customWidth="1"/>
    <col min="6186" max="6186" width="23.54296875" style="3" bestFit="1" customWidth="1"/>
    <col min="6187" max="6187" width="6.81640625" style="3" bestFit="1" customWidth="1"/>
    <col min="6188" max="6188" width="23.54296875" style="3" bestFit="1" customWidth="1"/>
    <col min="6189" max="6189" width="6.81640625" style="3" bestFit="1" customWidth="1"/>
    <col min="6190" max="6190" width="23.54296875" style="3" bestFit="1" customWidth="1"/>
    <col min="6191" max="6191" width="6.81640625" style="3" bestFit="1" customWidth="1"/>
    <col min="6192" max="6192" width="23.54296875" style="3" bestFit="1" customWidth="1"/>
    <col min="6193" max="6193" width="6.81640625" style="3" bestFit="1" customWidth="1"/>
    <col min="6194" max="6194" width="23.54296875" style="3" bestFit="1" customWidth="1"/>
    <col min="6195" max="6195" width="6.81640625" style="3" bestFit="1" customWidth="1"/>
    <col min="6196" max="6196" width="23.54296875" style="3" bestFit="1" customWidth="1"/>
    <col min="6197" max="6197" width="6.81640625" style="3" bestFit="1" customWidth="1"/>
    <col min="6198" max="6198" width="23.54296875" style="3" bestFit="1" customWidth="1"/>
    <col min="6199" max="6199" width="6.81640625" style="3" bestFit="1" customWidth="1"/>
    <col min="6200" max="6200" width="23.54296875" style="3" bestFit="1" customWidth="1"/>
    <col min="6201" max="6201" width="6.81640625" style="3" bestFit="1" customWidth="1"/>
    <col min="6202" max="6202" width="23.54296875" style="3" bestFit="1" customWidth="1"/>
    <col min="6203" max="6203" width="6.81640625" style="3" bestFit="1" customWidth="1"/>
    <col min="6204" max="6204" width="23.54296875" style="3" bestFit="1" customWidth="1"/>
    <col min="6205" max="6205" width="6.81640625" style="3" bestFit="1" customWidth="1"/>
    <col min="6206" max="6206" width="23.54296875" style="3" bestFit="1" customWidth="1"/>
    <col min="6207" max="6207" width="6.81640625" style="3" bestFit="1" customWidth="1"/>
    <col min="6208" max="6208" width="23.54296875" style="3" bestFit="1" customWidth="1"/>
    <col min="6209" max="6209" width="6.81640625" style="3" bestFit="1" customWidth="1"/>
    <col min="6210" max="6210" width="23.54296875" style="3" bestFit="1" customWidth="1"/>
    <col min="6211" max="6211" width="6.81640625" style="3" bestFit="1" customWidth="1"/>
    <col min="6212" max="6212" width="23.54296875" style="3" bestFit="1" customWidth="1"/>
    <col min="6213" max="6213" width="6.81640625" style="3" bestFit="1" customWidth="1"/>
    <col min="6214" max="6214" width="23.54296875" style="3" bestFit="1" customWidth="1"/>
    <col min="6215" max="6215" width="6.81640625" style="3" bestFit="1" customWidth="1"/>
    <col min="6216" max="6216" width="23.54296875" style="3" bestFit="1" customWidth="1"/>
    <col min="6217" max="6217" width="6.81640625" style="3" bestFit="1" customWidth="1"/>
    <col min="6218" max="6218" width="23.54296875" style="3" bestFit="1" customWidth="1"/>
    <col min="6219" max="6219" width="6.81640625" style="3" bestFit="1" customWidth="1"/>
    <col min="6220" max="6220" width="23.54296875" style="3" bestFit="1" customWidth="1"/>
    <col min="6221" max="6221" width="6.81640625" style="3" bestFit="1" customWidth="1"/>
    <col min="6222" max="6222" width="23.54296875" style="3" bestFit="1" customWidth="1"/>
    <col min="6223" max="6223" width="6.81640625" style="3" bestFit="1" customWidth="1"/>
    <col min="6224" max="6224" width="23.54296875" style="3" bestFit="1" customWidth="1"/>
    <col min="6225" max="6225" width="6.81640625" style="3" bestFit="1" customWidth="1"/>
    <col min="6226" max="6226" width="23.54296875" style="3" bestFit="1" customWidth="1"/>
    <col min="6227" max="6227" width="6.81640625" style="3" bestFit="1" customWidth="1"/>
    <col min="6228" max="6228" width="23.54296875" style="3" bestFit="1" customWidth="1"/>
    <col min="6229" max="6229" width="6.453125" style="3" bestFit="1" customWidth="1"/>
    <col min="6230" max="6230" width="23.54296875" style="3" bestFit="1" customWidth="1"/>
    <col min="6231" max="6231" width="6.453125" style="3" bestFit="1" customWidth="1"/>
    <col min="6232" max="6232" width="23.54296875" style="3" bestFit="1" customWidth="1"/>
    <col min="6233" max="6233" width="6.81640625" style="3" bestFit="1" customWidth="1"/>
    <col min="6234" max="6234" width="23.54296875" style="3" bestFit="1" customWidth="1"/>
    <col min="6235" max="6235" width="6.81640625" style="3" bestFit="1" customWidth="1"/>
    <col min="6236" max="6236" width="23.54296875" style="3" bestFit="1" customWidth="1"/>
    <col min="6237" max="6237" width="6.81640625" style="3" bestFit="1" customWidth="1"/>
    <col min="6238" max="6238" width="23.54296875" style="3" bestFit="1" customWidth="1"/>
    <col min="6239" max="6239" width="6.81640625" style="3" bestFit="1" customWidth="1"/>
    <col min="6240" max="6240" width="23.54296875" style="3" bestFit="1" customWidth="1"/>
    <col min="6241" max="6241" width="6.81640625" style="3" bestFit="1" customWidth="1"/>
    <col min="6242" max="6242" width="23.54296875" style="3" bestFit="1" customWidth="1"/>
    <col min="6243" max="6243" width="6.81640625" style="3" bestFit="1" customWidth="1"/>
    <col min="6244" max="6244" width="23.54296875" style="3" bestFit="1" customWidth="1"/>
    <col min="6245" max="6245" width="6.81640625" style="3" bestFit="1" customWidth="1"/>
    <col min="6246" max="6246" width="23.54296875" style="3" bestFit="1" customWidth="1"/>
    <col min="6247" max="6247" width="6.81640625" style="3" bestFit="1" customWidth="1"/>
    <col min="6248" max="6248" width="23.54296875" style="3" bestFit="1" customWidth="1"/>
    <col min="6249" max="6249" width="6.81640625" style="3" bestFit="1" customWidth="1"/>
    <col min="6250" max="6250" width="23.54296875" style="3" bestFit="1" customWidth="1"/>
    <col min="6251" max="6251" width="6.81640625" style="3" bestFit="1" customWidth="1"/>
    <col min="6252" max="6252" width="23.54296875" style="3" bestFit="1" customWidth="1"/>
    <col min="6253" max="6253" width="6.81640625" style="3" bestFit="1" customWidth="1"/>
    <col min="6254" max="6254" width="23.54296875" style="3" bestFit="1" customWidth="1"/>
    <col min="6255" max="6255" width="6.81640625" style="3" bestFit="1" customWidth="1"/>
    <col min="6256" max="6256" width="23.54296875" style="3" bestFit="1" customWidth="1"/>
    <col min="6257" max="6257" width="6.81640625" style="3" bestFit="1" customWidth="1"/>
    <col min="6258" max="6258" width="23.54296875" style="3" bestFit="1" customWidth="1"/>
    <col min="6259" max="6259" width="6.81640625" style="3" bestFit="1" customWidth="1"/>
    <col min="6260" max="6260" width="23.54296875" style="3" bestFit="1" customWidth="1"/>
    <col min="6261" max="6261" width="6.81640625" style="3" bestFit="1" customWidth="1"/>
    <col min="6262" max="6300" width="9.1796875" style="3"/>
    <col min="6301" max="6301" width="33.54296875" style="3" customWidth="1"/>
    <col min="6302" max="6302" width="11.7265625" style="3" customWidth="1"/>
    <col min="6303" max="6303" width="6.7265625" style="3" customWidth="1"/>
    <col min="6304" max="6304" width="11.7265625" style="3" customWidth="1"/>
    <col min="6305" max="6305" width="6.7265625" style="3" customWidth="1"/>
    <col min="6306" max="6306" width="11.7265625" style="3" customWidth="1"/>
    <col min="6307" max="6307" width="6.7265625" style="3" customWidth="1"/>
    <col min="6308" max="6308" width="11.7265625" style="3" customWidth="1"/>
    <col min="6309" max="6309" width="6.7265625" style="3" customWidth="1"/>
    <col min="6310" max="6310" width="12.26953125" style="3" bestFit="1" customWidth="1"/>
    <col min="6311" max="6311" width="6.7265625" style="3" bestFit="1" customWidth="1"/>
    <col min="6312" max="6312" width="12.26953125" style="3" bestFit="1" customWidth="1"/>
    <col min="6313" max="6313" width="6.7265625" style="3" bestFit="1" customWidth="1"/>
    <col min="6314" max="6314" width="11.7265625" style="3" bestFit="1" customWidth="1"/>
    <col min="6315" max="6315" width="6" style="3" bestFit="1" customWidth="1"/>
    <col min="6316" max="6316" width="11.7265625" style="3" bestFit="1" customWidth="1"/>
    <col min="6317" max="6317" width="6" style="3" bestFit="1" customWidth="1"/>
    <col min="6318" max="6318" width="11.7265625" style="3" bestFit="1" customWidth="1"/>
    <col min="6319" max="6319" width="6" style="3" bestFit="1" customWidth="1"/>
    <col min="6320" max="6320" width="11.7265625" style="3" bestFit="1" customWidth="1"/>
    <col min="6321" max="6321" width="6" style="3" bestFit="1" customWidth="1"/>
    <col min="6322" max="6322" width="11.7265625" style="3" bestFit="1" customWidth="1"/>
    <col min="6323" max="6323" width="6" style="3" bestFit="1" customWidth="1"/>
    <col min="6324" max="6324" width="11.7265625" style="3" bestFit="1" customWidth="1"/>
    <col min="6325" max="6325" width="6" style="3" bestFit="1" customWidth="1"/>
    <col min="6326" max="6326" width="11.7265625" style="3" bestFit="1" customWidth="1"/>
    <col min="6327" max="6327" width="6" style="3" bestFit="1" customWidth="1"/>
    <col min="6328" max="6328" width="11.7265625" style="3" bestFit="1" customWidth="1"/>
    <col min="6329" max="6329" width="5.26953125" style="3" bestFit="1" customWidth="1"/>
    <col min="6330" max="6330" width="16.453125" style="3" bestFit="1" customWidth="1"/>
    <col min="6331" max="6331" width="6.453125" style="3" customWidth="1"/>
    <col min="6332" max="6332" width="15" style="3" customWidth="1"/>
    <col min="6333" max="6333" width="8" style="3" customWidth="1"/>
    <col min="6334" max="6334" width="15.453125" style="3" customWidth="1"/>
    <col min="6335" max="6335" width="8.453125" style="3" customWidth="1"/>
    <col min="6336" max="6336" width="17.54296875" style="3" customWidth="1"/>
    <col min="6337" max="6337" width="6" style="3" bestFit="1" customWidth="1"/>
    <col min="6338" max="6338" width="15.81640625" style="3" bestFit="1" customWidth="1"/>
    <col min="6339" max="6339" width="6" style="3" bestFit="1" customWidth="1"/>
    <col min="6340" max="6340" width="16.81640625" style="3" bestFit="1" customWidth="1"/>
    <col min="6341" max="6341" width="6" style="3" bestFit="1" customWidth="1"/>
    <col min="6342" max="6342" width="17.453125" style="3" customWidth="1"/>
    <col min="6343" max="6343" width="7.7265625" style="3" bestFit="1" customWidth="1"/>
    <col min="6344" max="6344" width="17.453125" style="3" customWidth="1"/>
    <col min="6345" max="6345" width="7.7265625" style="3" bestFit="1" customWidth="1"/>
    <col min="6346" max="6346" width="17.453125" style="3" customWidth="1"/>
    <col min="6347" max="6347" width="9" style="3" customWidth="1"/>
    <col min="6348" max="6348" width="22.54296875" style="3" customWidth="1"/>
    <col min="6349" max="6349" width="8.1796875" style="3" customWidth="1"/>
    <col min="6350" max="6350" width="22.54296875" style="3" customWidth="1"/>
    <col min="6351" max="6351" width="8.1796875" style="3" customWidth="1"/>
    <col min="6352" max="6352" width="23.54296875" style="3" customWidth="1"/>
    <col min="6353" max="6353" width="8.1796875" style="3" customWidth="1"/>
    <col min="6354" max="6354" width="22.54296875" style="3" customWidth="1"/>
    <col min="6355" max="6355" width="8.1796875" style="3" bestFit="1" customWidth="1"/>
    <col min="6356" max="6356" width="22.54296875" style="3" customWidth="1"/>
    <col min="6357" max="6357" width="9.54296875" style="3" customWidth="1"/>
    <col min="6358" max="6358" width="22.54296875" style="3" customWidth="1"/>
    <col min="6359" max="6359" width="9.54296875" style="3" customWidth="1"/>
    <col min="6360" max="6360" width="22.54296875" style="3" customWidth="1"/>
    <col min="6361" max="6361" width="12.453125" style="3" customWidth="1"/>
    <col min="6362" max="6362" width="22.54296875" style="3" customWidth="1"/>
    <col min="6363" max="6363" width="8.7265625" style="3" bestFit="1" customWidth="1"/>
    <col min="6364" max="6364" width="21" style="3" customWidth="1"/>
    <col min="6365" max="6365" width="8.7265625" style="3" bestFit="1" customWidth="1"/>
    <col min="6366" max="6366" width="23.54296875" style="3" bestFit="1" customWidth="1"/>
    <col min="6367" max="6367" width="11.81640625" style="3" customWidth="1"/>
    <col min="6368" max="6368" width="23.54296875" style="3" bestFit="1" customWidth="1"/>
    <col min="6369" max="6369" width="11.26953125" style="3" customWidth="1"/>
    <col min="6370" max="6370" width="23.1796875" style="3" customWidth="1"/>
    <col min="6371" max="6371" width="11.453125" style="3" bestFit="1" customWidth="1"/>
    <col min="6372" max="6372" width="23.54296875" style="3" bestFit="1" customWidth="1"/>
    <col min="6373" max="6373" width="10.1796875" style="3" customWidth="1"/>
    <col min="6374" max="6374" width="23.54296875" style="3" bestFit="1" customWidth="1"/>
    <col min="6375" max="6375" width="10.1796875" style="3" customWidth="1"/>
    <col min="6376" max="6376" width="23.54296875" style="3" bestFit="1" customWidth="1"/>
    <col min="6377" max="6377" width="11.453125" style="3" bestFit="1" customWidth="1"/>
    <col min="6378" max="6378" width="23.54296875" style="3" bestFit="1" customWidth="1"/>
    <col min="6379" max="6379" width="11.453125" style="3" bestFit="1" customWidth="1"/>
    <col min="6380" max="6380" width="23.54296875" style="3" bestFit="1" customWidth="1"/>
    <col min="6381" max="6381" width="7.7265625" style="3" bestFit="1" customWidth="1"/>
    <col min="6382" max="6382" width="23.54296875" style="3" bestFit="1" customWidth="1"/>
    <col min="6383" max="6383" width="6.81640625" style="3" bestFit="1" customWidth="1"/>
    <col min="6384" max="6384" width="23.54296875" style="3" bestFit="1" customWidth="1"/>
    <col min="6385" max="6385" width="6.81640625" style="3" bestFit="1" customWidth="1"/>
    <col min="6386" max="6386" width="23.54296875" style="3" bestFit="1" customWidth="1"/>
    <col min="6387" max="6387" width="6.81640625" style="3" bestFit="1" customWidth="1"/>
    <col min="6388" max="6388" width="23.54296875" style="3" bestFit="1" customWidth="1"/>
    <col min="6389" max="6389" width="6.81640625" style="3" bestFit="1" customWidth="1"/>
    <col min="6390" max="6390" width="23.54296875" style="3" bestFit="1" customWidth="1"/>
    <col min="6391" max="6391" width="6.453125" style="3" bestFit="1" customWidth="1"/>
    <col min="6392" max="6392" width="23.54296875" style="3" bestFit="1" customWidth="1"/>
    <col min="6393" max="6393" width="6.453125" style="3" bestFit="1" customWidth="1"/>
    <col min="6394" max="6394" width="23.54296875" style="3" bestFit="1" customWidth="1"/>
    <col min="6395" max="6395" width="6.81640625" style="3" bestFit="1" customWidth="1"/>
    <col min="6396" max="6396" width="23.54296875" style="3" bestFit="1" customWidth="1"/>
    <col min="6397" max="6397" width="6.81640625" style="3" bestFit="1" customWidth="1"/>
    <col min="6398" max="6398" width="23.54296875" style="3" bestFit="1" customWidth="1"/>
    <col min="6399" max="6399" width="6.81640625" style="3" bestFit="1" customWidth="1"/>
    <col min="6400" max="6400" width="23.54296875" style="3" bestFit="1" customWidth="1"/>
    <col min="6401" max="6401" width="6.81640625" style="3" bestFit="1" customWidth="1"/>
    <col min="6402" max="6402" width="23.54296875" style="3" bestFit="1" customWidth="1"/>
    <col min="6403" max="6403" width="6.81640625" style="3" bestFit="1" customWidth="1"/>
    <col min="6404" max="6404" width="23.54296875" style="3" bestFit="1" customWidth="1"/>
    <col min="6405" max="6405" width="11.54296875" style="3" bestFit="1" customWidth="1"/>
    <col min="6406" max="6406" width="23.54296875" style="3" bestFit="1" customWidth="1"/>
    <col min="6407" max="6407" width="6.81640625" style="3" bestFit="1" customWidth="1"/>
    <col min="6408" max="6408" width="23.54296875" style="3" bestFit="1" customWidth="1"/>
    <col min="6409" max="6409" width="6.81640625" style="3" bestFit="1" customWidth="1"/>
    <col min="6410" max="6410" width="23.54296875" style="3" bestFit="1" customWidth="1"/>
    <col min="6411" max="6411" width="6.81640625" style="3" bestFit="1" customWidth="1"/>
    <col min="6412" max="6412" width="23.54296875" style="3" bestFit="1" customWidth="1"/>
    <col min="6413" max="6413" width="6.81640625" style="3" bestFit="1" customWidth="1"/>
    <col min="6414" max="6414" width="23.54296875" style="3" bestFit="1" customWidth="1"/>
    <col min="6415" max="6415" width="6.81640625" style="3" bestFit="1" customWidth="1"/>
    <col min="6416" max="6416" width="23.54296875" style="3" bestFit="1" customWidth="1"/>
    <col min="6417" max="6417" width="6.81640625" style="3" bestFit="1" customWidth="1"/>
    <col min="6418" max="6418" width="23.54296875" style="3" bestFit="1" customWidth="1"/>
    <col min="6419" max="6419" width="6.81640625" style="3" bestFit="1" customWidth="1"/>
    <col min="6420" max="6420" width="23.54296875" style="3" bestFit="1" customWidth="1"/>
    <col min="6421" max="6421" width="6.81640625" style="3" bestFit="1" customWidth="1"/>
    <col min="6422" max="6422" width="23.54296875" style="3" bestFit="1" customWidth="1"/>
    <col min="6423" max="6423" width="6.81640625" style="3" bestFit="1" customWidth="1"/>
    <col min="6424" max="6424" width="23.54296875" style="3" bestFit="1" customWidth="1"/>
    <col min="6425" max="6425" width="6.81640625" style="3" bestFit="1" customWidth="1"/>
    <col min="6426" max="6426" width="23.54296875" style="3" bestFit="1" customWidth="1"/>
    <col min="6427" max="6427" width="6.81640625" style="3" bestFit="1" customWidth="1"/>
    <col min="6428" max="6428" width="23.54296875" style="3" bestFit="1" customWidth="1"/>
    <col min="6429" max="6429" width="6.81640625" style="3" bestFit="1" customWidth="1"/>
    <col min="6430" max="6430" width="23.54296875" style="3" bestFit="1" customWidth="1"/>
    <col min="6431" max="6431" width="6.81640625" style="3" bestFit="1" customWidth="1"/>
    <col min="6432" max="6432" width="23.54296875" style="3" bestFit="1" customWidth="1"/>
    <col min="6433" max="6433" width="6.81640625" style="3" bestFit="1" customWidth="1"/>
    <col min="6434" max="6434" width="23.54296875" style="3" bestFit="1" customWidth="1"/>
    <col min="6435" max="6435" width="6.81640625" style="3" bestFit="1" customWidth="1"/>
    <col min="6436" max="6436" width="23.54296875" style="3" bestFit="1" customWidth="1"/>
    <col min="6437" max="6437" width="6.81640625" style="3" bestFit="1" customWidth="1"/>
    <col min="6438" max="6438" width="23.54296875" style="3" bestFit="1" customWidth="1"/>
    <col min="6439" max="6439" width="6.81640625" style="3" bestFit="1" customWidth="1"/>
    <col min="6440" max="6440" width="23.54296875" style="3" bestFit="1" customWidth="1"/>
    <col min="6441" max="6441" width="6.81640625" style="3" bestFit="1" customWidth="1"/>
    <col min="6442" max="6442" width="23.54296875" style="3" bestFit="1" customWidth="1"/>
    <col min="6443" max="6443" width="6.81640625" style="3" bestFit="1" customWidth="1"/>
    <col min="6444" max="6444" width="23.54296875" style="3" bestFit="1" customWidth="1"/>
    <col min="6445" max="6445" width="6.81640625" style="3" bestFit="1" customWidth="1"/>
    <col min="6446" max="6446" width="23.54296875" style="3" bestFit="1" customWidth="1"/>
    <col min="6447" max="6447" width="6.81640625" style="3" bestFit="1" customWidth="1"/>
    <col min="6448" max="6448" width="23.54296875" style="3" bestFit="1" customWidth="1"/>
    <col min="6449" max="6449" width="6.81640625" style="3" bestFit="1" customWidth="1"/>
    <col min="6450" max="6450" width="23.54296875" style="3" bestFit="1" customWidth="1"/>
    <col min="6451" max="6451" width="6.81640625" style="3" bestFit="1" customWidth="1"/>
    <col min="6452" max="6452" width="23.54296875" style="3" bestFit="1" customWidth="1"/>
    <col min="6453" max="6453" width="6.81640625" style="3" bestFit="1" customWidth="1"/>
    <col min="6454" max="6454" width="23.54296875" style="3" bestFit="1" customWidth="1"/>
    <col min="6455" max="6455" width="6.81640625" style="3" bestFit="1" customWidth="1"/>
    <col min="6456" max="6456" width="23.54296875" style="3" bestFit="1" customWidth="1"/>
    <col min="6457" max="6457" width="6.81640625" style="3" bestFit="1" customWidth="1"/>
    <col min="6458" max="6458" width="23.54296875" style="3" bestFit="1" customWidth="1"/>
    <col min="6459" max="6459" width="6.81640625" style="3" bestFit="1" customWidth="1"/>
    <col min="6460" max="6460" width="23.54296875" style="3" bestFit="1" customWidth="1"/>
    <col min="6461" max="6461" width="6.81640625" style="3" bestFit="1" customWidth="1"/>
    <col min="6462" max="6462" width="23.54296875" style="3" bestFit="1" customWidth="1"/>
    <col min="6463" max="6463" width="6.81640625" style="3" bestFit="1" customWidth="1"/>
    <col min="6464" max="6464" width="23.54296875" style="3" bestFit="1" customWidth="1"/>
    <col min="6465" max="6465" width="6.81640625" style="3" bestFit="1" customWidth="1"/>
    <col min="6466" max="6466" width="23.54296875" style="3" bestFit="1" customWidth="1"/>
    <col min="6467" max="6467" width="6.81640625" style="3" bestFit="1" customWidth="1"/>
    <col min="6468" max="6468" width="23.54296875" style="3" bestFit="1" customWidth="1"/>
    <col min="6469" max="6469" width="6.81640625" style="3" bestFit="1" customWidth="1"/>
    <col min="6470" max="6470" width="23.54296875" style="3" bestFit="1" customWidth="1"/>
    <col min="6471" max="6471" width="6.81640625" style="3" bestFit="1" customWidth="1"/>
    <col min="6472" max="6472" width="23.54296875" style="3" bestFit="1" customWidth="1"/>
    <col min="6473" max="6473" width="6.81640625" style="3" bestFit="1" customWidth="1"/>
    <col min="6474" max="6474" width="23.54296875" style="3" bestFit="1" customWidth="1"/>
    <col min="6475" max="6475" width="6.81640625" style="3" bestFit="1" customWidth="1"/>
    <col min="6476" max="6476" width="23.54296875" style="3" bestFit="1" customWidth="1"/>
    <col min="6477" max="6477" width="6.81640625" style="3" bestFit="1" customWidth="1"/>
    <col min="6478" max="6478" width="23.54296875" style="3" bestFit="1" customWidth="1"/>
    <col min="6479" max="6479" width="6.81640625" style="3" bestFit="1" customWidth="1"/>
    <col min="6480" max="6480" width="23.54296875" style="3" bestFit="1" customWidth="1"/>
    <col min="6481" max="6481" width="6.81640625" style="3" bestFit="1" customWidth="1"/>
    <col min="6482" max="6482" width="23.54296875" style="3" bestFit="1" customWidth="1"/>
    <col min="6483" max="6483" width="6.81640625" style="3" bestFit="1" customWidth="1"/>
    <col min="6484" max="6484" width="23.54296875" style="3" bestFit="1" customWidth="1"/>
    <col min="6485" max="6485" width="6.453125" style="3" bestFit="1" customWidth="1"/>
    <col min="6486" max="6486" width="23.54296875" style="3" bestFit="1" customWidth="1"/>
    <col min="6487" max="6487" width="6.453125" style="3" bestFit="1" customWidth="1"/>
    <col min="6488" max="6488" width="23.54296875" style="3" bestFit="1" customWidth="1"/>
    <col min="6489" max="6489" width="6.81640625" style="3" bestFit="1" customWidth="1"/>
    <col min="6490" max="6490" width="23.54296875" style="3" bestFit="1" customWidth="1"/>
    <col min="6491" max="6491" width="6.81640625" style="3" bestFit="1" customWidth="1"/>
    <col min="6492" max="6492" width="23.54296875" style="3" bestFit="1" customWidth="1"/>
    <col min="6493" max="6493" width="6.81640625" style="3" bestFit="1" customWidth="1"/>
    <col min="6494" max="6494" width="23.54296875" style="3" bestFit="1" customWidth="1"/>
    <col min="6495" max="6495" width="6.81640625" style="3" bestFit="1" customWidth="1"/>
    <col min="6496" max="6496" width="23.54296875" style="3" bestFit="1" customWidth="1"/>
    <col min="6497" max="6497" width="6.81640625" style="3" bestFit="1" customWidth="1"/>
    <col min="6498" max="6498" width="23.54296875" style="3" bestFit="1" customWidth="1"/>
    <col min="6499" max="6499" width="6.81640625" style="3" bestFit="1" customWidth="1"/>
    <col min="6500" max="6500" width="23.54296875" style="3" bestFit="1" customWidth="1"/>
    <col min="6501" max="6501" width="6.81640625" style="3" bestFit="1" customWidth="1"/>
    <col min="6502" max="6502" width="23.54296875" style="3" bestFit="1" customWidth="1"/>
    <col min="6503" max="6503" width="6.81640625" style="3" bestFit="1" customWidth="1"/>
    <col min="6504" max="6504" width="23.54296875" style="3" bestFit="1" customWidth="1"/>
    <col min="6505" max="6505" width="6.81640625" style="3" bestFit="1" customWidth="1"/>
    <col min="6506" max="6506" width="23.54296875" style="3" bestFit="1" customWidth="1"/>
    <col min="6507" max="6507" width="6.81640625" style="3" bestFit="1" customWidth="1"/>
    <col min="6508" max="6508" width="23.54296875" style="3" bestFit="1" customWidth="1"/>
    <col min="6509" max="6509" width="6.81640625" style="3" bestFit="1" customWidth="1"/>
    <col min="6510" max="6510" width="23.54296875" style="3" bestFit="1" customWidth="1"/>
    <col min="6511" max="6511" width="6.81640625" style="3" bestFit="1" customWidth="1"/>
    <col min="6512" max="6512" width="23.54296875" style="3" bestFit="1" customWidth="1"/>
    <col min="6513" max="6513" width="6.81640625" style="3" bestFit="1" customWidth="1"/>
    <col min="6514" max="6514" width="23.54296875" style="3" bestFit="1" customWidth="1"/>
    <col min="6515" max="6515" width="6.81640625" style="3" bestFit="1" customWidth="1"/>
    <col min="6516" max="6516" width="23.54296875" style="3" bestFit="1" customWidth="1"/>
    <col min="6517" max="6517" width="6.81640625" style="3" bestFit="1" customWidth="1"/>
    <col min="6518" max="6556" width="9.1796875" style="3"/>
    <col min="6557" max="6557" width="33.54296875" style="3" customWidth="1"/>
    <col min="6558" max="6558" width="11.7265625" style="3" customWidth="1"/>
    <col min="6559" max="6559" width="6.7265625" style="3" customWidth="1"/>
    <col min="6560" max="6560" width="11.7265625" style="3" customWidth="1"/>
    <col min="6561" max="6561" width="6.7265625" style="3" customWidth="1"/>
    <col min="6562" max="6562" width="11.7265625" style="3" customWidth="1"/>
    <col min="6563" max="6563" width="6.7265625" style="3" customWidth="1"/>
    <col min="6564" max="6564" width="11.7265625" style="3" customWidth="1"/>
    <col min="6565" max="6565" width="6.7265625" style="3" customWidth="1"/>
    <col min="6566" max="6566" width="12.26953125" style="3" bestFit="1" customWidth="1"/>
    <col min="6567" max="6567" width="6.7265625" style="3" bestFit="1" customWidth="1"/>
    <col min="6568" max="6568" width="12.26953125" style="3" bestFit="1" customWidth="1"/>
    <col min="6569" max="6569" width="6.7265625" style="3" bestFit="1" customWidth="1"/>
    <col min="6570" max="6570" width="11.7265625" style="3" bestFit="1" customWidth="1"/>
    <col min="6571" max="6571" width="6" style="3" bestFit="1" customWidth="1"/>
    <col min="6572" max="6572" width="11.7265625" style="3" bestFit="1" customWidth="1"/>
    <col min="6573" max="6573" width="6" style="3" bestFit="1" customWidth="1"/>
    <col min="6574" max="6574" width="11.7265625" style="3" bestFit="1" customWidth="1"/>
    <col min="6575" max="6575" width="6" style="3" bestFit="1" customWidth="1"/>
    <col min="6576" max="6576" width="11.7265625" style="3" bestFit="1" customWidth="1"/>
    <col min="6577" max="6577" width="6" style="3" bestFit="1" customWidth="1"/>
    <col min="6578" max="6578" width="11.7265625" style="3" bestFit="1" customWidth="1"/>
    <col min="6579" max="6579" width="6" style="3" bestFit="1" customWidth="1"/>
    <col min="6580" max="6580" width="11.7265625" style="3" bestFit="1" customWidth="1"/>
    <col min="6581" max="6581" width="6" style="3" bestFit="1" customWidth="1"/>
    <col min="6582" max="6582" width="11.7265625" style="3" bestFit="1" customWidth="1"/>
    <col min="6583" max="6583" width="6" style="3" bestFit="1" customWidth="1"/>
    <col min="6584" max="6584" width="11.7265625" style="3" bestFit="1" customWidth="1"/>
    <col min="6585" max="6585" width="5.26953125" style="3" bestFit="1" customWidth="1"/>
    <col min="6586" max="6586" width="16.453125" style="3" bestFit="1" customWidth="1"/>
    <col min="6587" max="6587" width="6.453125" style="3" customWidth="1"/>
    <col min="6588" max="6588" width="15" style="3" customWidth="1"/>
    <col min="6589" max="6589" width="8" style="3" customWidth="1"/>
    <col min="6590" max="6590" width="15.453125" style="3" customWidth="1"/>
    <col min="6591" max="6591" width="8.453125" style="3" customWidth="1"/>
    <col min="6592" max="6592" width="17.54296875" style="3" customWidth="1"/>
    <col min="6593" max="6593" width="6" style="3" bestFit="1" customWidth="1"/>
    <col min="6594" max="6594" width="15.81640625" style="3" bestFit="1" customWidth="1"/>
    <col min="6595" max="6595" width="6" style="3" bestFit="1" customWidth="1"/>
    <col min="6596" max="6596" width="16.81640625" style="3" bestFit="1" customWidth="1"/>
    <col min="6597" max="6597" width="6" style="3" bestFit="1" customWidth="1"/>
    <col min="6598" max="6598" width="17.453125" style="3" customWidth="1"/>
    <col min="6599" max="6599" width="7.7265625" style="3" bestFit="1" customWidth="1"/>
    <col min="6600" max="6600" width="17.453125" style="3" customWidth="1"/>
    <col min="6601" max="6601" width="7.7265625" style="3" bestFit="1" customWidth="1"/>
    <col min="6602" max="6602" width="17.453125" style="3" customWidth="1"/>
    <col min="6603" max="6603" width="9" style="3" customWidth="1"/>
    <col min="6604" max="6604" width="22.54296875" style="3" customWidth="1"/>
    <col min="6605" max="6605" width="8.1796875" style="3" customWidth="1"/>
    <col min="6606" max="6606" width="22.54296875" style="3" customWidth="1"/>
    <col min="6607" max="6607" width="8.1796875" style="3" customWidth="1"/>
    <col min="6608" max="6608" width="23.54296875" style="3" customWidth="1"/>
    <col min="6609" max="6609" width="8.1796875" style="3" customWidth="1"/>
    <col min="6610" max="6610" width="22.54296875" style="3" customWidth="1"/>
    <col min="6611" max="6611" width="8.1796875" style="3" bestFit="1" customWidth="1"/>
    <col min="6612" max="6612" width="22.54296875" style="3" customWidth="1"/>
    <col min="6613" max="6613" width="9.54296875" style="3" customWidth="1"/>
    <col min="6614" max="6614" width="22.54296875" style="3" customWidth="1"/>
    <col min="6615" max="6615" width="9.54296875" style="3" customWidth="1"/>
    <col min="6616" max="6616" width="22.54296875" style="3" customWidth="1"/>
    <col min="6617" max="6617" width="12.453125" style="3" customWidth="1"/>
    <col min="6618" max="6618" width="22.54296875" style="3" customWidth="1"/>
    <col min="6619" max="6619" width="8.7265625" style="3" bestFit="1" customWidth="1"/>
    <col min="6620" max="6620" width="21" style="3" customWidth="1"/>
    <col min="6621" max="6621" width="8.7265625" style="3" bestFit="1" customWidth="1"/>
    <col min="6622" max="6622" width="23.54296875" style="3" bestFit="1" customWidth="1"/>
    <col min="6623" max="6623" width="11.81640625" style="3" customWidth="1"/>
    <col min="6624" max="6624" width="23.54296875" style="3" bestFit="1" customWidth="1"/>
    <col min="6625" max="6625" width="11.26953125" style="3" customWidth="1"/>
    <col min="6626" max="6626" width="23.1796875" style="3" customWidth="1"/>
    <col min="6627" max="6627" width="11.453125" style="3" bestFit="1" customWidth="1"/>
    <col min="6628" max="6628" width="23.54296875" style="3" bestFit="1" customWidth="1"/>
    <col min="6629" max="6629" width="10.1796875" style="3" customWidth="1"/>
    <col min="6630" max="6630" width="23.54296875" style="3" bestFit="1" customWidth="1"/>
    <col min="6631" max="6631" width="10.1796875" style="3" customWidth="1"/>
    <col min="6632" max="6632" width="23.54296875" style="3" bestFit="1" customWidth="1"/>
    <col min="6633" max="6633" width="11.453125" style="3" bestFit="1" customWidth="1"/>
    <col min="6634" max="6634" width="23.54296875" style="3" bestFit="1" customWidth="1"/>
    <col min="6635" max="6635" width="11.453125" style="3" bestFit="1" customWidth="1"/>
    <col min="6636" max="6636" width="23.54296875" style="3" bestFit="1" customWidth="1"/>
    <col min="6637" max="6637" width="7.7265625" style="3" bestFit="1" customWidth="1"/>
    <col min="6638" max="6638" width="23.54296875" style="3" bestFit="1" customWidth="1"/>
    <col min="6639" max="6639" width="6.81640625" style="3" bestFit="1" customWidth="1"/>
    <col min="6640" max="6640" width="23.54296875" style="3" bestFit="1" customWidth="1"/>
    <col min="6641" max="6641" width="6.81640625" style="3" bestFit="1" customWidth="1"/>
    <col min="6642" max="6642" width="23.54296875" style="3" bestFit="1" customWidth="1"/>
    <col min="6643" max="6643" width="6.81640625" style="3" bestFit="1" customWidth="1"/>
    <col min="6644" max="6644" width="23.54296875" style="3" bestFit="1" customWidth="1"/>
    <col min="6645" max="6645" width="6.81640625" style="3" bestFit="1" customWidth="1"/>
    <col min="6646" max="6646" width="23.54296875" style="3" bestFit="1" customWidth="1"/>
    <col min="6647" max="6647" width="6.453125" style="3" bestFit="1" customWidth="1"/>
    <col min="6648" max="6648" width="23.54296875" style="3" bestFit="1" customWidth="1"/>
    <col min="6649" max="6649" width="6.453125" style="3" bestFit="1" customWidth="1"/>
    <col min="6650" max="6650" width="23.54296875" style="3" bestFit="1" customWidth="1"/>
    <col min="6651" max="6651" width="6.81640625" style="3" bestFit="1" customWidth="1"/>
    <col min="6652" max="6652" width="23.54296875" style="3" bestFit="1" customWidth="1"/>
    <col min="6653" max="6653" width="6.81640625" style="3" bestFit="1" customWidth="1"/>
    <col min="6654" max="6654" width="23.54296875" style="3" bestFit="1" customWidth="1"/>
    <col min="6655" max="6655" width="6.81640625" style="3" bestFit="1" customWidth="1"/>
    <col min="6656" max="6656" width="23.54296875" style="3" bestFit="1" customWidth="1"/>
    <col min="6657" max="6657" width="6.81640625" style="3" bestFit="1" customWidth="1"/>
    <col min="6658" max="6658" width="23.54296875" style="3" bestFit="1" customWidth="1"/>
    <col min="6659" max="6659" width="6.81640625" style="3" bestFit="1" customWidth="1"/>
    <col min="6660" max="6660" width="23.54296875" style="3" bestFit="1" customWidth="1"/>
    <col min="6661" max="6661" width="11.54296875" style="3" bestFit="1" customWidth="1"/>
    <col min="6662" max="6662" width="23.54296875" style="3" bestFit="1" customWidth="1"/>
    <col min="6663" max="6663" width="6.81640625" style="3" bestFit="1" customWidth="1"/>
    <col min="6664" max="6664" width="23.54296875" style="3" bestFit="1" customWidth="1"/>
    <col min="6665" max="6665" width="6.81640625" style="3" bestFit="1" customWidth="1"/>
    <col min="6666" max="6666" width="23.54296875" style="3" bestFit="1" customWidth="1"/>
    <col min="6667" max="6667" width="6.81640625" style="3" bestFit="1" customWidth="1"/>
    <col min="6668" max="6668" width="23.54296875" style="3" bestFit="1" customWidth="1"/>
    <col min="6669" max="6669" width="6.81640625" style="3" bestFit="1" customWidth="1"/>
    <col min="6670" max="6670" width="23.54296875" style="3" bestFit="1" customWidth="1"/>
    <col min="6671" max="6671" width="6.81640625" style="3" bestFit="1" customWidth="1"/>
    <col min="6672" max="6672" width="23.54296875" style="3" bestFit="1" customWidth="1"/>
    <col min="6673" max="6673" width="6.81640625" style="3" bestFit="1" customWidth="1"/>
    <col min="6674" max="6674" width="23.54296875" style="3" bestFit="1" customWidth="1"/>
    <col min="6675" max="6675" width="6.81640625" style="3" bestFit="1" customWidth="1"/>
    <col min="6676" max="6676" width="23.54296875" style="3" bestFit="1" customWidth="1"/>
    <col min="6677" max="6677" width="6.81640625" style="3" bestFit="1" customWidth="1"/>
    <col min="6678" max="6678" width="23.54296875" style="3" bestFit="1" customWidth="1"/>
    <col min="6679" max="6679" width="6.81640625" style="3" bestFit="1" customWidth="1"/>
    <col min="6680" max="6680" width="23.54296875" style="3" bestFit="1" customWidth="1"/>
    <col min="6681" max="6681" width="6.81640625" style="3" bestFit="1" customWidth="1"/>
    <col min="6682" max="6682" width="23.54296875" style="3" bestFit="1" customWidth="1"/>
    <col min="6683" max="6683" width="6.81640625" style="3" bestFit="1" customWidth="1"/>
    <col min="6684" max="6684" width="23.54296875" style="3" bestFit="1" customWidth="1"/>
    <col min="6685" max="6685" width="6.81640625" style="3" bestFit="1" customWidth="1"/>
    <col min="6686" max="6686" width="23.54296875" style="3" bestFit="1" customWidth="1"/>
    <col min="6687" max="6687" width="6.81640625" style="3" bestFit="1" customWidth="1"/>
    <col min="6688" max="6688" width="23.54296875" style="3" bestFit="1" customWidth="1"/>
    <col min="6689" max="6689" width="6.81640625" style="3" bestFit="1" customWidth="1"/>
    <col min="6690" max="6690" width="23.54296875" style="3" bestFit="1" customWidth="1"/>
    <col min="6691" max="6691" width="6.81640625" style="3" bestFit="1" customWidth="1"/>
    <col min="6692" max="6692" width="23.54296875" style="3" bestFit="1" customWidth="1"/>
    <col min="6693" max="6693" width="6.81640625" style="3" bestFit="1" customWidth="1"/>
    <col min="6694" max="6694" width="23.54296875" style="3" bestFit="1" customWidth="1"/>
    <col min="6695" max="6695" width="6.81640625" style="3" bestFit="1" customWidth="1"/>
    <col min="6696" max="6696" width="23.54296875" style="3" bestFit="1" customWidth="1"/>
    <col min="6697" max="6697" width="6.81640625" style="3" bestFit="1" customWidth="1"/>
    <col min="6698" max="6698" width="23.54296875" style="3" bestFit="1" customWidth="1"/>
    <col min="6699" max="6699" width="6.81640625" style="3" bestFit="1" customWidth="1"/>
    <col min="6700" max="6700" width="23.54296875" style="3" bestFit="1" customWidth="1"/>
    <col min="6701" max="6701" width="6.81640625" style="3" bestFit="1" customWidth="1"/>
    <col min="6702" max="6702" width="23.54296875" style="3" bestFit="1" customWidth="1"/>
    <col min="6703" max="6703" width="6.81640625" style="3" bestFit="1" customWidth="1"/>
    <col min="6704" max="6704" width="23.54296875" style="3" bestFit="1" customWidth="1"/>
    <col min="6705" max="6705" width="6.81640625" style="3" bestFit="1" customWidth="1"/>
    <col min="6706" max="6706" width="23.54296875" style="3" bestFit="1" customWidth="1"/>
    <col min="6707" max="6707" width="6.81640625" style="3" bestFit="1" customWidth="1"/>
    <col min="6708" max="6708" width="23.54296875" style="3" bestFit="1" customWidth="1"/>
    <col min="6709" max="6709" width="6.81640625" style="3" bestFit="1" customWidth="1"/>
    <col min="6710" max="6710" width="23.54296875" style="3" bestFit="1" customWidth="1"/>
    <col min="6711" max="6711" width="6.81640625" style="3" bestFit="1" customWidth="1"/>
    <col min="6712" max="6712" width="23.54296875" style="3" bestFit="1" customWidth="1"/>
    <col min="6713" max="6713" width="6.81640625" style="3" bestFit="1" customWidth="1"/>
    <col min="6714" max="6714" width="23.54296875" style="3" bestFit="1" customWidth="1"/>
    <col min="6715" max="6715" width="6.81640625" style="3" bestFit="1" customWidth="1"/>
    <col min="6716" max="6716" width="23.54296875" style="3" bestFit="1" customWidth="1"/>
    <col min="6717" max="6717" width="6.81640625" style="3" bestFit="1" customWidth="1"/>
    <col min="6718" max="6718" width="23.54296875" style="3" bestFit="1" customWidth="1"/>
    <col min="6719" max="6719" width="6.81640625" style="3" bestFit="1" customWidth="1"/>
    <col min="6720" max="6720" width="23.54296875" style="3" bestFit="1" customWidth="1"/>
    <col min="6721" max="6721" width="6.81640625" style="3" bestFit="1" customWidth="1"/>
    <col min="6722" max="6722" width="23.54296875" style="3" bestFit="1" customWidth="1"/>
    <col min="6723" max="6723" width="6.81640625" style="3" bestFit="1" customWidth="1"/>
    <col min="6724" max="6724" width="23.54296875" style="3" bestFit="1" customWidth="1"/>
    <col min="6725" max="6725" width="6.81640625" style="3" bestFit="1" customWidth="1"/>
    <col min="6726" max="6726" width="23.54296875" style="3" bestFit="1" customWidth="1"/>
    <col min="6727" max="6727" width="6.81640625" style="3" bestFit="1" customWidth="1"/>
    <col min="6728" max="6728" width="23.54296875" style="3" bestFit="1" customWidth="1"/>
    <col min="6729" max="6729" width="6.81640625" style="3" bestFit="1" customWidth="1"/>
    <col min="6730" max="6730" width="23.54296875" style="3" bestFit="1" customWidth="1"/>
    <col min="6731" max="6731" width="6.81640625" style="3" bestFit="1" customWidth="1"/>
    <col min="6732" max="6732" width="23.54296875" style="3" bestFit="1" customWidth="1"/>
    <col min="6733" max="6733" width="6.81640625" style="3" bestFit="1" customWidth="1"/>
    <col min="6734" max="6734" width="23.54296875" style="3" bestFit="1" customWidth="1"/>
    <col min="6735" max="6735" width="6.81640625" style="3" bestFit="1" customWidth="1"/>
    <col min="6736" max="6736" width="23.54296875" style="3" bestFit="1" customWidth="1"/>
    <col min="6737" max="6737" width="6.81640625" style="3" bestFit="1" customWidth="1"/>
    <col min="6738" max="6738" width="23.54296875" style="3" bestFit="1" customWidth="1"/>
    <col min="6739" max="6739" width="6.81640625" style="3" bestFit="1" customWidth="1"/>
    <col min="6740" max="6740" width="23.54296875" style="3" bestFit="1" customWidth="1"/>
    <col min="6741" max="6741" width="6.453125" style="3" bestFit="1" customWidth="1"/>
    <col min="6742" max="6742" width="23.54296875" style="3" bestFit="1" customWidth="1"/>
    <col min="6743" max="6743" width="6.453125" style="3" bestFit="1" customWidth="1"/>
    <col min="6744" max="6744" width="23.54296875" style="3" bestFit="1" customWidth="1"/>
    <col min="6745" max="6745" width="6.81640625" style="3" bestFit="1" customWidth="1"/>
    <col min="6746" max="6746" width="23.54296875" style="3" bestFit="1" customWidth="1"/>
    <col min="6747" max="6747" width="6.81640625" style="3" bestFit="1" customWidth="1"/>
    <col min="6748" max="6748" width="23.54296875" style="3" bestFit="1" customWidth="1"/>
    <col min="6749" max="6749" width="6.81640625" style="3" bestFit="1" customWidth="1"/>
    <col min="6750" max="6750" width="23.54296875" style="3" bestFit="1" customWidth="1"/>
    <col min="6751" max="6751" width="6.81640625" style="3" bestFit="1" customWidth="1"/>
    <col min="6752" max="6752" width="23.54296875" style="3" bestFit="1" customWidth="1"/>
    <col min="6753" max="6753" width="6.81640625" style="3" bestFit="1" customWidth="1"/>
    <col min="6754" max="6754" width="23.54296875" style="3" bestFit="1" customWidth="1"/>
    <col min="6755" max="6755" width="6.81640625" style="3" bestFit="1" customWidth="1"/>
    <col min="6756" max="6756" width="23.54296875" style="3" bestFit="1" customWidth="1"/>
    <col min="6757" max="6757" width="6.81640625" style="3" bestFit="1" customWidth="1"/>
    <col min="6758" max="6758" width="23.54296875" style="3" bestFit="1" customWidth="1"/>
    <col min="6759" max="6759" width="6.81640625" style="3" bestFit="1" customWidth="1"/>
    <col min="6760" max="6760" width="23.54296875" style="3" bestFit="1" customWidth="1"/>
    <col min="6761" max="6761" width="6.81640625" style="3" bestFit="1" customWidth="1"/>
    <col min="6762" max="6762" width="23.54296875" style="3" bestFit="1" customWidth="1"/>
    <col min="6763" max="6763" width="6.81640625" style="3" bestFit="1" customWidth="1"/>
    <col min="6764" max="6764" width="23.54296875" style="3" bestFit="1" customWidth="1"/>
    <col min="6765" max="6765" width="6.81640625" style="3" bestFit="1" customWidth="1"/>
    <col min="6766" max="6766" width="23.54296875" style="3" bestFit="1" customWidth="1"/>
    <col min="6767" max="6767" width="6.81640625" style="3" bestFit="1" customWidth="1"/>
    <col min="6768" max="6768" width="23.54296875" style="3" bestFit="1" customWidth="1"/>
    <col min="6769" max="6769" width="6.81640625" style="3" bestFit="1" customWidth="1"/>
    <col min="6770" max="6770" width="23.54296875" style="3" bestFit="1" customWidth="1"/>
    <col min="6771" max="6771" width="6.81640625" style="3" bestFit="1" customWidth="1"/>
    <col min="6772" max="6772" width="23.54296875" style="3" bestFit="1" customWidth="1"/>
    <col min="6773" max="6773" width="6.81640625" style="3" bestFit="1" customWidth="1"/>
    <col min="6774" max="6812" width="9.1796875" style="3"/>
    <col min="6813" max="6813" width="33.54296875" style="3" customWidth="1"/>
    <col min="6814" max="6814" width="11.7265625" style="3" customWidth="1"/>
    <col min="6815" max="6815" width="6.7265625" style="3" customWidth="1"/>
    <col min="6816" max="6816" width="11.7265625" style="3" customWidth="1"/>
    <col min="6817" max="6817" width="6.7265625" style="3" customWidth="1"/>
    <col min="6818" max="6818" width="11.7265625" style="3" customWidth="1"/>
    <col min="6819" max="6819" width="6.7265625" style="3" customWidth="1"/>
    <col min="6820" max="6820" width="11.7265625" style="3" customWidth="1"/>
    <col min="6821" max="6821" width="6.7265625" style="3" customWidth="1"/>
    <col min="6822" max="6822" width="12.26953125" style="3" bestFit="1" customWidth="1"/>
    <col min="6823" max="6823" width="6.7265625" style="3" bestFit="1" customWidth="1"/>
    <col min="6824" max="6824" width="12.26953125" style="3" bestFit="1" customWidth="1"/>
    <col min="6825" max="6825" width="6.7265625" style="3" bestFit="1" customWidth="1"/>
    <col min="6826" max="6826" width="11.7265625" style="3" bestFit="1" customWidth="1"/>
    <col min="6827" max="6827" width="6" style="3" bestFit="1" customWidth="1"/>
    <col min="6828" max="6828" width="11.7265625" style="3" bestFit="1" customWidth="1"/>
    <col min="6829" max="6829" width="6" style="3" bestFit="1" customWidth="1"/>
    <col min="6830" max="6830" width="11.7265625" style="3" bestFit="1" customWidth="1"/>
    <col min="6831" max="6831" width="6" style="3" bestFit="1" customWidth="1"/>
    <col min="6832" max="6832" width="11.7265625" style="3" bestFit="1" customWidth="1"/>
    <col min="6833" max="6833" width="6" style="3" bestFit="1" customWidth="1"/>
    <col min="6834" max="6834" width="11.7265625" style="3" bestFit="1" customWidth="1"/>
    <col min="6835" max="6835" width="6" style="3" bestFit="1" customWidth="1"/>
    <col min="6836" max="6836" width="11.7265625" style="3" bestFit="1" customWidth="1"/>
    <col min="6837" max="6837" width="6" style="3" bestFit="1" customWidth="1"/>
    <col min="6838" max="6838" width="11.7265625" style="3" bestFit="1" customWidth="1"/>
    <col min="6839" max="6839" width="6" style="3" bestFit="1" customWidth="1"/>
    <col min="6840" max="6840" width="11.7265625" style="3" bestFit="1" customWidth="1"/>
    <col min="6841" max="6841" width="5.26953125" style="3" bestFit="1" customWidth="1"/>
    <col min="6842" max="6842" width="16.453125" style="3" bestFit="1" customWidth="1"/>
    <col min="6843" max="6843" width="6.453125" style="3" customWidth="1"/>
    <col min="6844" max="6844" width="15" style="3" customWidth="1"/>
    <col min="6845" max="6845" width="8" style="3" customWidth="1"/>
    <col min="6846" max="6846" width="15.453125" style="3" customWidth="1"/>
    <col min="6847" max="6847" width="8.453125" style="3" customWidth="1"/>
    <col min="6848" max="6848" width="17.54296875" style="3" customWidth="1"/>
    <col min="6849" max="6849" width="6" style="3" bestFit="1" customWidth="1"/>
    <col min="6850" max="6850" width="15.81640625" style="3" bestFit="1" customWidth="1"/>
    <col min="6851" max="6851" width="6" style="3" bestFit="1" customWidth="1"/>
    <col min="6852" max="6852" width="16.81640625" style="3" bestFit="1" customWidth="1"/>
    <col min="6853" max="6853" width="6" style="3" bestFit="1" customWidth="1"/>
    <col min="6854" max="6854" width="17.453125" style="3" customWidth="1"/>
    <col min="6855" max="6855" width="7.7265625" style="3" bestFit="1" customWidth="1"/>
    <col min="6856" max="6856" width="17.453125" style="3" customWidth="1"/>
    <col min="6857" max="6857" width="7.7265625" style="3" bestFit="1" customWidth="1"/>
    <col min="6858" max="6858" width="17.453125" style="3" customWidth="1"/>
    <col min="6859" max="6859" width="9" style="3" customWidth="1"/>
    <col min="6860" max="6860" width="22.54296875" style="3" customWidth="1"/>
    <col min="6861" max="6861" width="8.1796875" style="3" customWidth="1"/>
    <col min="6862" max="6862" width="22.54296875" style="3" customWidth="1"/>
    <col min="6863" max="6863" width="8.1796875" style="3" customWidth="1"/>
    <col min="6864" max="6864" width="23.54296875" style="3" customWidth="1"/>
    <col min="6865" max="6865" width="8.1796875" style="3" customWidth="1"/>
    <col min="6866" max="6866" width="22.54296875" style="3" customWidth="1"/>
    <col min="6867" max="6867" width="8.1796875" style="3" bestFit="1" customWidth="1"/>
    <col min="6868" max="6868" width="22.54296875" style="3" customWidth="1"/>
    <col min="6869" max="6869" width="9.54296875" style="3" customWidth="1"/>
    <col min="6870" max="6870" width="22.54296875" style="3" customWidth="1"/>
    <col min="6871" max="6871" width="9.54296875" style="3" customWidth="1"/>
    <col min="6872" max="6872" width="22.54296875" style="3" customWidth="1"/>
    <col min="6873" max="6873" width="12.453125" style="3" customWidth="1"/>
    <col min="6874" max="6874" width="22.54296875" style="3" customWidth="1"/>
    <col min="6875" max="6875" width="8.7265625" style="3" bestFit="1" customWidth="1"/>
    <col min="6876" max="6876" width="21" style="3" customWidth="1"/>
    <col min="6877" max="6877" width="8.7265625" style="3" bestFit="1" customWidth="1"/>
    <col min="6878" max="6878" width="23.54296875" style="3" bestFit="1" customWidth="1"/>
    <col min="6879" max="6879" width="11.81640625" style="3" customWidth="1"/>
    <col min="6880" max="6880" width="23.54296875" style="3" bestFit="1" customWidth="1"/>
    <col min="6881" max="6881" width="11.26953125" style="3" customWidth="1"/>
    <col min="6882" max="6882" width="23.1796875" style="3" customWidth="1"/>
    <col min="6883" max="6883" width="11.453125" style="3" bestFit="1" customWidth="1"/>
    <col min="6884" max="6884" width="23.54296875" style="3" bestFit="1" customWidth="1"/>
    <col min="6885" max="6885" width="10.1796875" style="3" customWidth="1"/>
    <col min="6886" max="6886" width="23.54296875" style="3" bestFit="1" customWidth="1"/>
    <col min="6887" max="6887" width="10.1796875" style="3" customWidth="1"/>
    <col min="6888" max="6888" width="23.54296875" style="3" bestFit="1" customWidth="1"/>
    <col min="6889" max="6889" width="11.453125" style="3" bestFit="1" customWidth="1"/>
    <col min="6890" max="6890" width="23.54296875" style="3" bestFit="1" customWidth="1"/>
    <col min="6891" max="6891" width="11.453125" style="3" bestFit="1" customWidth="1"/>
    <col min="6892" max="6892" width="23.54296875" style="3" bestFit="1" customWidth="1"/>
    <col min="6893" max="6893" width="7.7265625" style="3" bestFit="1" customWidth="1"/>
    <col min="6894" max="6894" width="23.54296875" style="3" bestFit="1" customWidth="1"/>
    <col min="6895" max="6895" width="6.81640625" style="3" bestFit="1" customWidth="1"/>
    <col min="6896" max="6896" width="23.54296875" style="3" bestFit="1" customWidth="1"/>
    <col min="6897" max="6897" width="6.81640625" style="3" bestFit="1" customWidth="1"/>
    <col min="6898" max="6898" width="23.54296875" style="3" bestFit="1" customWidth="1"/>
    <col min="6899" max="6899" width="6.81640625" style="3" bestFit="1" customWidth="1"/>
    <col min="6900" max="6900" width="23.54296875" style="3" bestFit="1" customWidth="1"/>
    <col min="6901" max="6901" width="6.81640625" style="3" bestFit="1" customWidth="1"/>
    <col min="6902" max="6902" width="23.54296875" style="3" bestFit="1" customWidth="1"/>
    <col min="6903" max="6903" width="6.453125" style="3" bestFit="1" customWidth="1"/>
    <col min="6904" max="6904" width="23.54296875" style="3" bestFit="1" customWidth="1"/>
    <col min="6905" max="6905" width="6.453125" style="3" bestFit="1" customWidth="1"/>
    <col min="6906" max="6906" width="23.54296875" style="3" bestFit="1" customWidth="1"/>
    <col min="6907" max="6907" width="6.81640625" style="3" bestFit="1" customWidth="1"/>
    <col min="6908" max="6908" width="23.54296875" style="3" bestFit="1" customWidth="1"/>
    <col min="6909" max="6909" width="6.81640625" style="3" bestFit="1" customWidth="1"/>
    <col min="6910" max="6910" width="23.54296875" style="3" bestFit="1" customWidth="1"/>
    <col min="6911" max="6911" width="6.81640625" style="3" bestFit="1" customWidth="1"/>
    <col min="6912" max="6912" width="23.54296875" style="3" bestFit="1" customWidth="1"/>
    <col min="6913" max="6913" width="6.81640625" style="3" bestFit="1" customWidth="1"/>
    <col min="6914" max="6914" width="23.54296875" style="3" bestFit="1" customWidth="1"/>
    <col min="6915" max="6915" width="6.81640625" style="3" bestFit="1" customWidth="1"/>
    <col min="6916" max="6916" width="23.54296875" style="3" bestFit="1" customWidth="1"/>
    <col min="6917" max="6917" width="11.54296875" style="3" bestFit="1" customWidth="1"/>
    <col min="6918" max="6918" width="23.54296875" style="3" bestFit="1" customWidth="1"/>
    <col min="6919" max="6919" width="6.81640625" style="3" bestFit="1" customWidth="1"/>
    <col min="6920" max="6920" width="23.54296875" style="3" bestFit="1" customWidth="1"/>
    <col min="6921" max="6921" width="6.81640625" style="3" bestFit="1" customWidth="1"/>
    <col min="6922" max="6922" width="23.54296875" style="3" bestFit="1" customWidth="1"/>
    <col min="6923" max="6923" width="6.81640625" style="3" bestFit="1" customWidth="1"/>
    <col min="6924" max="6924" width="23.54296875" style="3" bestFit="1" customWidth="1"/>
    <col min="6925" max="6925" width="6.81640625" style="3" bestFit="1" customWidth="1"/>
    <col min="6926" max="6926" width="23.54296875" style="3" bestFit="1" customWidth="1"/>
    <col min="6927" max="6927" width="6.81640625" style="3" bestFit="1" customWidth="1"/>
    <col min="6928" max="6928" width="23.54296875" style="3" bestFit="1" customWidth="1"/>
    <col min="6929" max="6929" width="6.81640625" style="3" bestFit="1" customWidth="1"/>
    <col min="6930" max="6930" width="23.54296875" style="3" bestFit="1" customWidth="1"/>
    <col min="6931" max="6931" width="6.81640625" style="3" bestFit="1" customWidth="1"/>
    <col min="6932" max="6932" width="23.54296875" style="3" bestFit="1" customWidth="1"/>
    <col min="6933" max="6933" width="6.81640625" style="3" bestFit="1" customWidth="1"/>
    <col min="6934" max="6934" width="23.54296875" style="3" bestFit="1" customWidth="1"/>
    <col min="6935" max="6935" width="6.81640625" style="3" bestFit="1" customWidth="1"/>
    <col min="6936" max="6936" width="23.54296875" style="3" bestFit="1" customWidth="1"/>
    <col min="6937" max="6937" width="6.81640625" style="3" bestFit="1" customWidth="1"/>
    <col min="6938" max="6938" width="23.54296875" style="3" bestFit="1" customWidth="1"/>
    <col min="6939" max="6939" width="6.81640625" style="3" bestFit="1" customWidth="1"/>
    <col min="6940" max="6940" width="23.54296875" style="3" bestFit="1" customWidth="1"/>
    <col min="6941" max="6941" width="6.81640625" style="3" bestFit="1" customWidth="1"/>
    <col min="6942" max="6942" width="23.54296875" style="3" bestFit="1" customWidth="1"/>
    <col min="6943" max="6943" width="6.81640625" style="3" bestFit="1" customWidth="1"/>
    <col min="6944" max="6944" width="23.54296875" style="3" bestFit="1" customWidth="1"/>
    <col min="6945" max="6945" width="6.81640625" style="3" bestFit="1" customWidth="1"/>
    <col min="6946" max="6946" width="23.54296875" style="3" bestFit="1" customWidth="1"/>
    <col min="6947" max="6947" width="6.81640625" style="3" bestFit="1" customWidth="1"/>
    <col min="6948" max="6948" width="23.54296875" style="3" bestFit="1" customWidth="1"/>
    <col min="6949" max="6949" width="6.81640625" style="3" bestFit="1" customWidth="1"/>
    <col min="6950" max="6950" width="23.54296875" style="3" bestFit="1" customWidth="1"/>
    <col min="6951" max="6951" width="6.81640625" style="3" bestFit="1" customWidth="1"/>
    <col min="6952" max="6952" width="23.54296875" style="3" bestFit="1" customWidth="1"/>
    <col min="6953" max="6953" width="6.81640625" style="3" bestFit="1" customWidth="1"/>
    <col min="6954" max="6954" width="23.54296875" style="3" bestFit="1" customWidth="1"/>
    <col min="6955" max="6955" width="6.81640625" style="3" bestFit="1" customWidth="1"/>
    <col min="6956" max="6956" width="23.54296875" style="3" bestFit="1" customWidth="1"/>
    <col min="6957" max="6957" width="6.81640625" style="3" bestFit="1" customWidth="1"/>
    <col min="6958" max="6958" width="23.54296875" style="3" bestFit="1" customWidth="1"/>
    <col min="6959" max="6959" width="6.81640625" style="3" bestFit="1" customWidth="1"/>
    <col min="6960" max="6960" width="23.54296875" style="3" bestFit="1" customWidth="1"/>
    <col min="6961" max="6961" width="6.81640625" style="3" bestFit="1" customWidth="1"/>
    <col min="6962" max="6962" width="23.54296875" style="3" bestFit="1" customWidth="1"/>
    <col min="6963" max="6963" width="6.81640625" style="3" bestFit="1" customWidth="1"/>
    <col min="6964" max="6964" width="23.54296875" style="3" bestFit="1" customWidth="1"/>
    <col min="6965" max="6965" width="6.81640625" style="3" bestFit="1" customWidth="1"/>
    <col min="6966" max="6966" width="23.54296875" style="3" bestFit="1" customWidth="1"/>
    <col min="6967" max="6967" width="6.81640625" style="3" bestFit="1" customWidth="1"/>
    <col min="6968" max="6968" width="23.54296875" style="3" bestFit="1" customWidth="1"/>
    <col min="6969" max="6969" width="6.81640625" style="3" bestFit="1" customWidth="1"/>
    <col min="6970" max="6970" width="23.54296875" style="3" bestFit="1" customWidth="1"/>
    <col min="6971" max="6971" width="6.81640625" style="3" bestFit="1" customWidth="1"/>
    <col min="6972" max="6972" width="23.54296875" style="3" bestFit="1" customWidth="1"/>
    <col min="6973" max="6973" width="6.81640625" style="3" bestFit="1" customWidth="1"/>
    <col min="6974" max="6974" width="23.54296875" style="3" bestFit="1" customWidth="1"/>
    <col min="6975" max="6975" width="6.81640625" style="3" bestFit="1" customWidth="1"/>
    <col min="6976" max="6976" width="23.54296875" style="3" bestFit="1" customWidth="1"/>
    <col min="6977" max="6977" width="6.81640625" style="3" bestFit="1" customWidth="1"/>
    <col min="6978" max="6978" width="23.54296875" style="3" bestFit="1" customWidth="1"/>
    <col min="6979" max="6979" width="6.81640625" style="3" bestFit="1" customWidth="1"/>
    <col min="6980" max="6980" width="23.54296875" style="3" bestFit="1" customWidth="1"/>
    <col min="6981" max="6981" width="6.81640625" style="3" bestFit="1" customWidth="1"/>
    <col min="6982" max="6982" width="23.54296875" style="3" bestFit="1" customWidth="1"/>
    <col min="6983" max="6983" width="6.81640625" style="3" bestFit="1" customWidth="1"/>
    <col min="6984" max="6984" width="23.54296875" style="3" bestFit="1" customWidth="1"/>
    <col min="6985" max="6985" width="6.81640625" style="3" bestFit="1" customWidth="1"/>
    <col min="6986" max="6986" width="23.54296875" style="3" bestFit="1" customWidth="1"/>
    <col min="6987" max="6987" width="6.81640625" style="3" bestFit="1" customWidth="1"/>
    <col min="6988" max="6988" width="23.54296875" style="3" bestFit="1" customWidth="1"/>
    <col min="6989" max="6989" width="6.81640625" style="3" bestFit="1" customWidth="1"/>
    <col min="6990" max="6990" width="23.54296875" style="3" bestFit="1" customWidth="1"/>
    <col min="6991" max="6991" width="6.81640625" style="3" bestFit="1" customWidth="1"/>
    <col min="6992" max="6992" width="23.54296875" style="3" bestFit="1" customWidth="1"/>
    <col min="6993" max="6993" width="6.81640625" style="3" bestFit="1" customWidth="1"/>
    <col min="6994" max="6994" width="23.54296875" style="3" bestFit="1" customWidth="1"/>
    <col min="6995" max="6995" width="6.81640625" style="3" bestFit="1" customWidth="1"/>
    <col min="6996" max="6996" width="23.54296875" style="3" bestFit="1" customWidth="1"/>
    <col min="6997" max="6997" width="6.453125" style="3" bestFit="1" customWidth="1"/>
    <col min="6998" max="6998" width="23.54296875" style="3" bestFit="1" customWidth="1"/>
    <col min="6999" max="6999" width="6.453125" style="3" bestFit="1" customWidth="1"/>
    <col min="7000" max="7000" width="23.54296875" style="3" bestFit="1" customWidth="1"/>
    <col min="7001" max="7001" width="6.81640625" style="3" bestFit="1" customWidth="1"/>
    <col min="7002" max="7002" width="23.54296875" style="3" bestFit="1" customWidth="1"/>
    <col min="7003" max="7003" width="6.81640625" style="3" bestFit="1" customWidth="1"/>
    <col min="7004" max="7004" width="23.54296875" style="3" bestFit="1" customWidth="1"/>
    <col min="7005" max="7005" width="6.81640625" style="3" bestFit="1" customWidth="1"/>
    <col min="7006" max="7006" width="23.54296875" style="3" bestFit="1" customWidth="1"/>
    <col min="7007" max="7007" width="6.81640625" style="3" bestFit="1" customWidth="1"/>
    <col min="7008" max="7008" width="23.54296875" style="3" bestFit="1" customWidth="1"/>
    <col min="7009" max="7009" width="6.81640625" style="3" bestFit="1" customWidth="1"/>
    <col min="7010" max="7010" width="23.54296875" style="3" bestFit="1" customWidth="1"/>
    <col min="7011" max="7011" width="6.81640625" style="3" bestFit="1" customWidth="1"/>
    <col min="7012" max="7012" width="23.54296875" style="3" bestFit="1" customWidth="1"/>
    <col min="7013" max="7013" width="6.81640625" style="3" bestFit="1" customWidth="1"/>
    <col min="7014" max="7014" width="23.54296875" style="3" bestFit="1" customWidth="1"/>
    <col min="7015" max="7015" width="6.81640625" style="3" bestFit="1" customWidth="1"/>
    <col min="7016" max="7016" width="23.54296875" style="3" bestFit="1" customWidth="1"/>
    <col min="7017" max="7017" width="6.81640625" style="3" bestFit="1" customWidth="1"/>
    <col min="7018" max="7018" width="23.54296875" style="3" bestFit="1" customWidth="1"/>
    <col min="7019" max="7019" width="6.81640625" style="3" bestFit="1" customWidth="1"/>
    <col min="7020" max="7020" width="23.54296875" style="3" bestFit="1" customWidth="1"/>
    <col min="7021" max="7021" width="6.81640625" style="3" bestFit="1" customWidth="1"/>
    <col min="7022" max="7022" width="23.54296875" style="3" bestFit="1" customWidth="1"/>
    <col min="7023" max="7023" width="6.81640625" style="3" bestFit="1" customWidth="1"/>
    <col min="7024" max="7024" width="23.54296875" style="3" bestFit="1" customWidth="1"/>
    <col min="7025" max="7025" width="6.81640625" style="3" bestFit="1" customWidth="1"/>
    <col min="7026" max="7026" width="23.54296875" style="3" bestFit="1" customWidth="1"/>
    <col min="7027" max="7027" width="6.81640625" style="3" bestFit="1" customWidth="1"/>
    <col min="7028" max="7028" width="23.54296875" style="3" bestFit="1" customWidth="1"/>
    <col min="7029" max="7029" width="6.81640625" style="3" bestFit="1" customWidth="1"/>
    <col min="7030" max="7068" width="9.1796875" style="3"/>
    <col min="7069" max="7069" width="33.54296875" style="3" customWidth="1"/>
    <col min="7070" max="7070" width="11.7265625" style="3" customWidth="1"/>
    <col min="7071" max="7071" width="6.7265625" style="3" customWidth="1"/>
    <col min="7072" max="7072" width="11.7265625" style="3" customWidth="1"/>
    <col min="7073" max="7073" width="6.7265625" style="3" customWidth="1"/>
    <col min="7074" max="7074" width="11.7265625" style="3" customWidth="1"/>
    <col min="7075" max="7075" width="6.7265625" style="3" customWidth="1"/>
    <col min="7076" max="7076" width="11.7265625" style="3" customWidth="1"/>
    <col min="7077" max="7077" width="6.7265625" style="3" customWidth="1"/>
    <col min="7078" max="7078" width="12.26953125" style="3" bestFit="1" customWidth="1"/>
    <col min="7079" max="7079" width="6.7265625" style="3" bestFit="1" customWidth="1"/>
    <col min="7080" max="7080" width="12.26953125" style="3" bestFit="1" customWidth="1"/>
    <col min="7081" max="7081" width="6.7265625" style="3" bestFit="1" customWidth="1"/>
    <col min="7082" max="7082" width="11.7265625" style="3" bestFit="1" customWidth="1"/>
    <col min="7083" max="7083" width="6" style="3" bestFit="1" customWidth="1"/>
    <col min="7084" max="7084" width="11.7265625" style="3" bestFit="1" customWidth="1"/>
    <col min="7085" max="7085" width="6" style="3" bestFit="1" customWidth="1"/>
    <col min="7086" max="7086" width="11.7265625" style="3" bestFit="1" customWidth="1"/>
    <col min="7087" max="7087" width="6" style="3" bestFit="1" customWidth="1"/>
    <col min="7088" max="7088" width="11.7265625" style="3" bestFit="1" customWidth="1"/>
    <col min="7089" max="7089" width="6" style="3" bestFit="1" customWidth="1"/>
    <col min="7090" max="7090" width="11.7265625" style="3" bestFit="1" customWidth="1"/>
    <col min="7091" max="7091" width="6" style="3" bestFit="1" customWidth="1"/>
    <col min="7092" max="7092" width="11.7265625" style="3" bestFit="1" customWidth="1"/>
    <col min="7093" max="7093" width="6" style="3" bestFit="1" customWidth="1"/>
    <col min="7094" max="7094" width="11.7265625" style="3" bestFit="1" customWidth="1"/>
    <col min="7095" max="7095" width="6" style="3" bestFit="1" customWidth="1"/>
    <col min="7096" max="7096" width="11.7265625" style="3" bestFit="1" customWidth="1"/>
    <col min="7097" max="7097" width="5.26953125" style="3" bestFit="1" customWidth="1"/>
    <col min="7098" max="7098" width="16.453125" style="3" bestFit="1" customWidth="1"/>
    <col min="7099" max="7099" width="6.453125" style="3" customWidth="1"/>
    <col min="7100" max="7100" width="15" style="3" customWidth="1"/>
    <col min="7101" max="7101" width="8" style="3" customWidth="1"/>
    <col min="7102" max="7102" width="15.453125" style="3" customWidth="1"/>
    <col min="7103" max="7103" width="8.453125" style="3" customWidth="1"/>
    <col min="7104" max="7104" width="17.54296875" style="3" customWidth="1"/>
    <col min="7105" max="7105" width="6" style="3" bestFit="1" customWidth="1"/>
    <col min="7106" max="7106" width="15.81640625" style="3" bestFit="1" customWidth="1"/>
    <col min="7107" max="7107" width="6" style="3" bestFit="1" customWidth="1"/>
    <col min="7108" max="7108" width="16.81640625" style="3" bestFit="1" customWidth="1"/>
    <col min="7109" max="7109" width="6" style="3" bestFit="1" customWidth="1"/>
    <col min="7110" max="7110" width="17.453125" style="3" customWidth="1"/>
    <col min="7111" max="7111" width="7.7265625" style="3" bestFit="1" customWidth="1"/>
    <col min="7112" max="7112" width="17.453125" style="3" customWidth="1"/>
    <col min="7113" max="7113" width="7.7265625" style="3" bestFit="1" customWidth="1"/>
    <col min="7114" max="7114" width="17.453125" style="3" customWidth="1"/>
    <col min="7115" max="7115" width="9" style="3" customWidth="1"/>
    <col min="7116" max="7116" width="22.54296875" style="3" customWidth="1"/>
    <col min="7117" max="7117" width="8.1796875" style="3" customWidth="1"/>
    <col min="7118" max="7118" width="22.54296875" style="3" customWidth="1"/>
    <col min="7119" max="7119" width="8.1796875" style="3" customWidth="1"/>
    <col min="7120" max="7120" width="23.54296875" style="3" customWidth="1"/>
    <col min="7121" max="7121" width="8.1796875" style="3" customWidth="1"/>
    <col min="7122" max="7122" width="22.54296875" style="3" customWidth="1"/>
    <col min="7123" max="7123" width="8.1796875" style="3" bestFit="1" customWidth="1"/>
    <col min="7124" max="7124" width="22.54296875" style="3" customWidth="1"/>
    <col min="7125" max="7125" width="9.54296875" style="3" customWidth="1"/>
    <col min="7126" max="7126" width="22.54296875" style="3" customWidth="1"/>
    <col min="7127" max="7127" width="9.54296875" style="3" customWidth="1"/>
    <col min="7128" max="7128" width="22.54296875" style="3" customWidth="1"/>
    <col min="7129" max="7129" width="12.453125" style="3" customWidth="1"/>
    <col min="7130" max="7130" width="22.54296875" style="3" customWidth="1"/>
    <col min="7131" max="7131" width="8.7265625" style="3" bestFit="1" customWidth="1"/>
    <col min="7132" max="7132" width="21" style="3" customWidth="1"/>
    <col min="7133" max="7133" width="8.7265625" style="3" bestFit="1" customWidth="1"/>
    <col min="7134" max="7134" width="23.54296875" style="3" bestFit="1" customWidth="1"/>
    <col min="7135" max="7135" width="11.81640625" style="3" customWidth="1"/>
    <col min="7136" max="7136" width="23.54296875" style="3" bestFit="1" customWidth="1"/>
    <col min="7137" max="7137" width="11.26953125" style="3" customWidth="1"/>
    <col min="7138" max="7138" width="23.1796875" style="3" customWidth="1"/>
    <col min="7139" max="7139" width="11.453125" style="3" bestFit="1" customWidth="1"/>
    <col min="7140" max="7140" width="23.54296875" style="3" bestFit="1" customWidth="1"/>
    <col min="7141" max="7141" width="10.1796875" style="3" customWidth="1"/>
    <col min="7142" max="7142" width="23.54296875" style="3" bestFit="1" customWidth="1"/>
    <col min="7143" max="7143" width="10.1796875" style="3" customWidth="1"/>
    <col min="7144" max="7144" width="23.54296875" style="3" bestFit="1" customWidth="1"/>
    <col min="7145" max="7145" width="11.453125" style="3" bestFit="1" customWidth="1"/>
    <col min="7146" max="7146" width="23.54296875" style="3" bestFit="1" customWidth="1"/>
    <col min="7147" max="7147" width="11.453125" style="3" bestFit="1" customWidth="1"/>
    <col min="7148" max="7148" width="23.54296875" style="3" bestFit="1" customWidth="1"/>
    <col min="7149" max="7149" width="7.7265625" style="3" bestFit="1" customWidth="1"/>
    <col min="7150" max="7150" width="23.54296875" style="3" bestFit="1" customWidth="1"/>
    <col min="7151" max="7151" width="6.81640625" style="3" bestFit="1" customWidth="1"/>
    <col min="7152" max="7152" width="23.54296875" style="3" bestFit="1" customWidth="1"/>
    <col min="7153" max="7153" width="6.81640625" style="3" bestFit="1" customWidth="1"/>
    <col min="7154" max="7154" width="23.54296875" style="3" bestFit="1" customWidth="1"/>
    <col min="7155" max="7155" width="6.81640625" style="3" bestFit="1" customWidth="1"/>
    <col min="7156" max="7156" width="23.54296875" style="3" bestFit="1" customWidth="1"/>
    <col min="7157" max="7157" width="6.81640625" style="3" bestFit="1" customWidth="1"/>
    <col min="7158" max="7158" width="23.54296875" style="3" bestFit="1" customWidth="1"/>
    <col min="7159" max="7159" width="6.453125" style="3" bestFit="1" customWidth="1"/>
    <col min="7160" max="7160" width="23.54296875" style="3" bestFit="1" customWidth="1"/>
    <col min="7161" max="7161" width="6.453125" style="3" bestFit="1" customWidth="1"/>
    <col min="7162" max="7162" width="23.54296875" style="3" bestFit="1" customWidth="1"/>
    <col min="7163" max="7163" width="6.81640625" style="3" bestFit="1" customWidth="1"/>
    <col min="7164" max="7164" width="23.54296875" style="3" bestFit="1" customWidth="1"/>
    <col min="7165" max="7165" width="6.81640625" style="3" bestFit="1" customWidth="1"/>
    <col min="7166" max="7166" width="23.54296875" style="3" bestFit="1" customWidth="1"/>
    <col min="7167" max="7167" width="6.81640625" style="3" bestFit="1" customWidth="1"/>
    <col min="7168" max="7168" width="23.54296875" style="3" bestFit="1" customWidth="1"/>
    <col min="7169" max="7169" width="6.81640625" style="3" bestFit="1" customWidth="1"/>
    <col min="7170" max="7170" width="23.54296875" style="3" bestFit="1" customWidth="1"/>
    <col min="7171" max="7171" width="6.81640625" style="3" bestFit="1" customWidth="1"/>
    <col min="7172" max="7172" width="23.54296875" style="3" bestFit="1" customWidth="1"/>
    <col min="7173" max="7173" width="11.54296875" style="3" bestFit="1" customWidth="1"/>
    <col min="7174" max="7174" width="23.54296875" style="3" bestFit="1" customWidth="1"/>
    <col min="7175" max="7175" width="6.81640625" style="3" bestFit="1" customWidth="1"/>
    <col min="7176" max="7176" width="23.54296875" style="3" bestFit="1" customWidth="1"/>
    <col min="7177" max="7177" width="6.81640625" style="3" bestFit="1" customWidth="1"/>
    <col min="7178" max="7178" width="23.54296875" style="3" bestFit="1" customWidth="1"/>
    <col min="7179" max="7179" width="6.81640625" style="3" bestFit="1" customWidth="1"/>
    <col min="7180" max="7180" width="23.54296875" style="3" bestFit="1" customWidth="1"/>
    <col min="7181" max="7181" width="6.81640625" style="3" bestFit="1" customWidth="1"/>
    <col min="7182" max="7182" width="23.54296875" style="3" bestFit="1" customWidth="1"/>
    <col min="7183" max="7183" width="6.81640625" style="3" bestFit="1" customWidth="1"/>
    <col min="7184" max="7184" width="23.54296875" style="3" bestFit="1" customWidth="1"/>
    <col min="7185" max="7185" width="6.81640625" style="3" bestFit="1" customWidth="1"/>
    <col min="7186" max="7186" width="23.54296875" style="3" bestFit="1" customWidth="1"/>
    <col min="7187" max="7187" width="6.81640625" style="3" bestFit="1" customWidth="1"/>
    <col min="7188" max="7188" width="23.54296875" style="3" bestFit="1" customWidth="1"/>
    <col min="7189" max="7189" width="6.81640625" style="3" bestFit="1" customWidth="1"/>
    <col min="7190" max="7190" width="23.54296875" style="3" bestFit="1" customWidth="1"/>
    <col min="7191" max="7191" width="6.81640625" style="3" bestFit="1" customWidth="1"/>
    <col min="7192" max="7192" width="23.54296875" style="3" bestFit="1" customWidth="1"/>
    <col min="7193" max="7193" width="6.81640625" style="3" bestFit="1" customWidth="1"/>
    <col min="7194" max="7194" width="23.54296875" style="3" bestFit="1" customWidth="1"/>
    <col min="7195" max="7195" width="6.81640625" style="3" bestFit="1" customWidth="1"/>
    <col min="7196" max="7196" width="23.54296875" style="3" bestFit="1" customWidth="1"/>
    <col min="7197" max="7197" width="6.81640625" style="3" bestFit="1" customWidth="1"/>
    <col min="7198" max="7198" width="23.54296875" style="3" bestFit="1" customWidth="1"/>
    <col min="7199" max="7199" width="6.81640625" style="3" bestFit="1" customWidth="1"/>
    <col min="7200" max="7200" width="23.54296875" style="3" bestFit="1" customWidth="1"/>
    <col min="7201" max="7201" width="6.81640625" style="3" bestFit="1" customWidth="1"/>
    <col min="7202" max="7202" width="23.54296875" style="3" bestFit="1" customWidth="1"/>
    <col min="7203" max="7203" width="6.81640625" style="3" bestFit="1" customWidth="1"/>
    <col min="7204" max="7204" width="23.54296875" style="3" bestFit="1" customWidth="1"/>
    <col min="7205" max="7205" width="6.81640625" style="3" bestFit="1" customWidth="1"/>
    <col min="7206" max="7206" width="23.54296875" style="3" bestFit="1" customWidth="1"/>
    <col min="7207" max="7207" width="6.81640625" style="3" bestFit="1" customWidth="1"/>
    <col min="7208" max="7208" width="23.54296875" style="3" bestFit="1" customWidth="1"/>
    <col min="7209" max="7209" width="6.81640625" style="3" bestFit="1" customWidth="1"/>
    <col min="7210" max="7210" width="23.54296875" style="3" bestFit="1" customWidth="1"/>
    <col min="7211" max="7211" width="6.81640625" style="3" bestFit="1" customWidth="1"/>
    <col min="7212" max="7212" width="23.54296875" style="3" bestFit="1" customWidth="1"/>
    <col min="7213" max="7213" width="6.81640625" style="3" bestFit="1" customWidth="1"/>
    <col min="7214" max="7214" width="23.54296875" style="3" bestFit="1" customWidth="1"/>
    <col min="7215" max="7215" width="6.81640625" style="3" bestFit="1" customWidth="1"/>
    <col min="7216" max="7216" width="23.54296875" style="3" bestFit="1" customWidth="1"/>
    <col min="7217" max="7217" width="6.81640625" style="3" bestFit="1" customWidth="1"/>
    <col min="7218" max="7218" width="23.54296875" style="3" bestFit="1" customWidth="1"/>
    <col min="7219" max="7219" width="6.81640625" style="3" bestFit="1" customWidth="1"/>
    <col min="7220" max="7220" width="23.54296875" style="3" bestFit="1" customWidth="1"/>
    <col min="7221" max="7221" width="6.81640625" style="3" bestFit="1" customWidth="1"/>
    <col min="7222" max="7222" width="23.54296875" style="3" bestFit="1" customWidth="1"/>
    <col min="7223" max="7223" width="6.81640625" style="3" bestFit="1" customWidth="1"/>
    <col min="7224" max="7224" width="23.54296875" style="3" bestFit="1" customWidth="1"/>
    <col min="7225" max="7225" width="6.81640625" style="3" bestFit="1" customWidth="1"/>
    <col min="7226" max="7226" width="23.54296875" style="3" bestFit="1" customWidth="1"/>
    <col min="7227" max="7227" width="6.81640625" style="3" bestFit="1" customWidth="1"/>
    <col min="7228" max="7228" width="23.54296875" style="3" bestFit="1" customWidth="1"/>
    <col min="7229" max="7229" width="6.81640625" style="3" bestFit="1" customWidth="1"/>
    <col min="7230" max="7230" width="23.54296875" style="3" bestFit="1" customWidth="1"/>
    <col min="7231" max="7231" width="6.81640625" style="3" bestFit="1" customWidth="1"/>
    <col min="7232" max="7232" width="23.54296875" style="3" bestFit="1" customWidth="1"/>
    <col min="7233" max="7233" width="6.81640625" style="3" bestFit="1" customWidth="1"/>
    <col min="7234" max="7234" width="23.54296875" style="3" bestFit="1" customWidth="1"/>
    <col min="7235" max="7235" width="6.81640625" style="3" bestFit="1" customWidth="1"/>
    <col min="7236" max="7236" width="23.54296875" style="3" bestFit="1" customWidth="1"/>
    <col min="7237" max="7237" width="6.81640625" style="3" bestFit="1" customWidth="1"/>
    <col min="7238" max="7238" width="23.54296875" style="3" bestFit="1" customWidth="1"/>
    <col min="7239" max="7239" width="6.81640625" style="3" bestFit="1" customWidth="1"/>
    <col min="7240" max="7240" width="23.54296875" style="3" bestFit="1" customWidth="1"/>
    <col min="7241" max="7241" width="6.81640625" style="3" bestFit="1" customWidth="1"/>
    <col min="7242" max="7242" width="23.54296875" style="3" bestFit="1" customWidth="1"/>
    <col min="7243" max="7243" width="6.81640625" style="3" bestFit="1" customWidth="1"/>
    <col min="7244" max="7244" width="23.54296875" style="3" bestFit="1" customWidth="1"/>
    <col min="7245" max="7245" width="6.81640625" style="3" bestFit="1" customWidth="1"/>
    <col min="7246" max="7246" width="23.54296875" style="3" bestFit="1" customWidth="1"/>
    <col min="7247" max="7247" width="6.81640625" style="3" bestFit="1" customWidth="1"/>
    <col min="7248" max="7248" width="23.54296875" style="3" bestFit="1" customWidth="1"/>
    <col min="7249" max="7249" width="6.81640625" style="3" bestFit="1" customWidth="1"/>
    <col min="7250" max="7250" width="23.54296875" style="3" bestFit="1" customWidth="1"/>
    <col min="7251" max="7251" width="6.81640625" style="3" bestFit="1" customWidth="1"/>
    <col min="7252" max="7252" width="23.54296875" style="3" bestFit="1" customWidth="1"/>
    <col min="7253" max="7253" width="6.453125" style="3" bestFit="1" customWidth="1"/>
    <col min="7254" max="7254" width="23.54296875" style="3" bestFit="1" customWidth="1"/>
    <col min="7255" max="7255" width="6.453125" style="3" bestFit="1" customWidth="1"/>
    <col min="7256" max="7256" width="23.54296875" style="3" bestFit="1" customWidth="1"/>
    <col min="7257" max="7257" width="6.81640625" style="3" bestFit="1" customWidth="1"/>
    <col min="7258" max="7258" width="23.54296875" style="3" bestFit="1" customWidth="1"/>
    <col min="7259" max="7259" width="6.81640625" style="3" bestFit="1" customWidth="1"/>
    <col min="7260" max="7260" width="23.54296875" style="3" bestFit="1" customWidth="1"/>
    <col min="7261" max="7261" width="6.81640625" style="3" bestFit="1" customWidth="1"/>
    <col min="7262" max="7262" width="23.54296875" style="3" bestFit="1" customWidth="1"/>
    <col min="7263" max="7263" width="6.81640625" style="3" bestFit="1" customWidth="1"/>
    <col min="7264" max="7264" width="23.54296875" style="3" bestFit="1" customWidth="1"/>
    <col min="7265" max="7265" width="6.81640625" style="3" bestFit="1" customWidth="1"/>
    <col min="7266" max="7266" width="23.54296875" style="3" bestFit="1" customWidth="1"/>
    <col min="7267" max="7267" width="6.81640625" style="3" bestFit="1" customWidth="1"/>
    <col min="7268" max="7268" width="23.54296875" style="3" bestFit="1" customWidth="1"/>
    <col min="7269" max="7269" width="6.81640625" style="3" bestFit="1" customWidth="1"/>
    <col min="7270" max="7270" width="23.54296875" style="3" bestFit="1" customWidth="1"/>
    <col min="7271" max="7271" width="6.81640625" style="3" bestFit="1" customWidth="1"/>
    <col min="7272" max="7272" width="23.54296875" style="3" bestFit="1" customWidth="1"/>
    <col min="7273" max="7273" width="6.81640625" style="3" bestFit="1" customWidth="1"/>
    <col min="7274" max="7274" width="23.54296875" style="3" bestFit="1" customWidth="1"/>
    <col min="7275" max="7275" width="6.81640625" style="3" bestFit="1" customWidth="1"/>
    <col min="7276" max="7276" width="23.54296875" style="3" bestFit="1" customWidth="1"/>
    <col min="7277" max="7277" width="6.81640625" style="3" bestFit="1" customWidth="1"/>
    <col min="7278" max="7278" width="23.54296875" style="3" bestFit="1" customWidth="1"/>
    <col min="7279" max="7279" width="6.81640625" style="3" bestFit="1" customWidth="1"/>
    <col min="7280" max="7280" width="23.54296875" style="3" bestFit="1" customWidth="1"/>
    <col min="7281" max="7281" width="6.81640625" style="3" bestFit="1" customWidth="1"/>
    <col min="7282" max="7282" width="23.54296875" style="3" bestFit="1" customWidth="1"/>
    <col min="7283" max="7283" width="6.81640625" style="3" bestFit="1" customWidth="1"/>
    <col min="7284" max="7284" width="23.54296875" style="3" bestFit="1" customWidth="1"/>
    <col min="7285" max="7285" width="6.81640625" style="3" bestFit="1" customWidth="1"/>
    <col min="7286" max="7324" width="9.1796875" style="3"/>
    <col min="7325" max="7325" width="33.54296875" style="3" customWidth="1"/>
    <col min="7326" max="7326" width="11.7265625" style="3" customWidth="1"/>
    <col min="7327" max="7327" width="6.7265625" style="3" customWidth="1"/>
    <col min="7328" max="7328" width="11.7265625" style="3" customWidth="1"/>
    <col min="7329" max="7329" width="6.7265625" style="3" customWidth="1"/>
    <col min="7330" max="7330" width="11.7265625" style="3" customWidth="1"/>
    <col min="7331" max="7331" width="6.7265625" style="3" customWidth="1"/>
    <col min="7332" max="7332" width="11.7265625" style="3" customWidth="1"/>
    <col min="7333" max="7333" width="6.7265625" style="3" customWidth="1"/>
    <col min="7334" max="7334" width="12.26953125" style="3" bestFit="1" customWidth="1"/>
    <col min="7335" max="7335" width="6.7265625" style="3" bestFit="1" customWidth="1"/>
    <col min="7336" max="7336" width="12.26953125" style="3" bestFit="1" customWidth="1"/>
    <col min="7337" max="7337" width="6.7265625" style="3" bestFit="1" customWidth="1"/>
    <col min="7338" max="7338" width="11.7265625" style="3" bestFit="1" customWidth="1"/>
    <col min="7339" max="7339" width="6" style="3" bestFit="1" customWidth="1"/>
    <col min="7340" max="7340" width="11.7265625" style="3" bestFit="1" customWidth="1"/>
    <col min="7341" max="7341" width="6" style="3" bestFit="1" customWidth="1"/>
    <col min="7342" max="7342" width="11.7265625" style="3" bestFit="1" customWidth="1"/>
    <col min="7343" max="7343" width="6" style="3" bestFit="1" customWidth="1"/>
    <col min="7344" max="7344" width="11.7265625" style="3" bestFit="1" customWidth="1"/>
    <col min="7345" max="7345" width="6" style="3" bestFit="1" customWidth="1"/>
    <col min="7346" max="7346" width="11.7265625" style="3" bestFit="1" customWidth="1"/>
    <col min="7347" max="7347" width="6" style="3" bestFit="1" customWidth="1"/>
    <col min="7348" max="7348" width="11.7265625" style="3" bestFit="1" customWidth="1"/>
    <col min="7349" max="7349" width="6" style="3" bestFit="1" customWidth="1"/>
    <col min="7350" max="7350" width="11.7265625" style="3" bestFit="1" customWidth="1"/>
    <col min="7351" max="7351" width="6" style="3" bestFit="1" customWidth="1"/>
    <col min="7352" max="7352" width="11.7265625" style="3" bestFit="1" customWidth="1"/>
    <col min="7353" max="7353" width="5.26953125" style="3" bestFit="1" customWidth="1"/>
    <col min="7354" max="7354" width="16.453125" style="3" bestFit="1" customWidth="1"/>
    <col min="7355" max="7355" width="6.453125" style="3" customWidth="1"/>
    <col min="7356" max="7356" width="15" style="3" customWidth="1"/>
    <col min="7357" max="7357" width="8" style="3" customWidth="1"/>
    <col min="7358" max="7358" width="15.453125" style="3" customWidth="1"/>
    <col min="7359" max="7359" width="8.453125" style="3" customWidth="1"/>
    <col min="7360" max="7360" width="17.54296875" style="3" customWidth="1"/>
    <col min="7361" max="7361" width="6" style="3" bestFit="1" customWidth="1"/>
    <col min="7362" max="7362" width="15.81640625" style="3" bestFit="1" customWidth="1"/>
    <col min="7363" max="7363" width="6" style="3" bestFit="1" customWidth="1"/>
    <col min="7364" max="7364" width="16.81640625" style="3" bestFit="1" customWidth="1"/>
    <col min="7365" max="7365" width="6" style="3" bestFit="1" customWidth="1"/>
    <col min="7366" max="7366" width="17.453125" style="3" customWidth="1"/>
    <col min="7367" max="7367" width="7.7265625" style="3" bestFit="1" customWidth="1"/>
    <col min="7368" max="7368" width="17.453125" style="3" customWidth="1"/>
    <col min="7369" max="7369" width="7.7265625" style="3" bestFit="1" customWidth="1"/>
    <col min="7370" max="7370" width="17.453125" style="3" customWidth="1"/>
    <col min="7371" max="7371" width="9" style="3" customWidth="1"/>
    <col min="7372" max="7372" width="22.54296875" style="3" customWidth="1"/>
    <col min="7373" max="7373" width="8.1796875" style="3" customWidth="1"/>
    <col min="7374" max="7374" width="22.54296875" style="3" customWidth="1"/>
    <col min="7375" max="7375" width="8.1796875" style="3" customWidth="1"/>
    <col min="7376" max="7376" width="23.54296875" style="3" customWidth="1"/>
    <col min="7377" max="7377" width="8.1796875" style="3" customWidth="1"/>
    <col min="7378" max="7378" width="22.54296875" style="3" customWidth="1"/>
    <col min="7379" max="7379" width="8.1796875" style="3" bestFit="1" customWidth="1"/>
    <col min="7380" max="7380" width="22.54296875" style="3" customWidth="1"/>
    <col min="7381" max="7381" width="9.54296875" style="3" customWidth="1"/>
    <col min="7382" max="7382" width="22.54296875" style="3" customWidth="1"/>
    <col min="7383" max="7383" width="9.54296875" style="3" customWidth="1"/>
    <col min="7384" max="7384" width="22.54296875" style="3" customWidth="1"/>
    <col min="7385" max="7385" width="12.453125" style="3" customWidth="1"/>
    <col min="7386" max="7386" width="22.54296875" style="3" customWidth="1"/>
    <col min="7387" max="7387" width="8.7265625" style="3" bestFit="1" customWidth="1"/>
    <col min="7388" max="7388" width="21" style="3" customWidth="1"/>
    <col min="7389" max="7389" width="8.7265625" style="3" bestFit="1" customWidth="1"/>
    <col min="7390" max="7390" width="23.54296875" style="3" bestFit="1" customWidth="1"/>
    <col min="7391" max="7391" width="11.81640625" style="3" customWidth="1"/>
    <col min="7392" max="7392" width="23.54296875" style="3" bestFit="1" customWidth="1"/>
    <col min="7393" max="7393" width="11.26953125" style="3" customWidth="1"/>
    <col min="7394" max="7394" width="23.1796875" style="3" customWidth="1"/>
    <col min="7395" max="7395" width="11.453125" style="3" bestFit="1" customWidth="1"/>
    <col min="7396" max="7396" width="23.54296875" style="3" bestFit="1" customWidth="1"/>
    <col min="7397" max="7397" width="10.1796875" style="3" customWidth="1"/>
    <col min="7398" max="7398" width="23.54296875" style="3" bestFit="1" customWidth="1"/>
    <col min="7399" max="7399" width="10.1796875" style="3" customWidth="1"/>
    <col min="7400" max="7400" width="23.54296875" style="3" bestFit="1" customWidth="1"/>
    <col min="7401" max="7401" width="11.453125" style="3" bestFit="1" customWidth="1"/>
    <col min="7402" max="7402" width="23.54296875" style="3" bestFit="1" customWidth="1"/>
    <col min="7403" max="7403" width="11.453125" style="3" bestFit="1" customWidth="1"/>
    <col min="7404" max="7404" width="23.54296875" style="3" bestFit="1" customWidth="1"/>
    <col min="7405" max="7405" width="7.7265625" style="3" bestFit="1" customWidth="1"/>
    <col min="7406" max="7406" width="23.54296875" style="3" bestFit="1" customWidth="1"/>
    <col min="7407" max="7407" width="6.81640625" style="3" bestFit="1" customWidth="1"/>
    <col min="7408" max="7408" width="23.54296875" style="3" bestFit="1" customWidth="1"/>
    <col min="7409" max="7409" width="6.81640625" style="3" bestFit="1" customWidth="1"/>
    <col min="7410" max="7410" width="23.54296875" style="3" bestFit="1" customWidth="1"/>
    <col min="7411" max="7411" width="6.81640625" style="3" bestFit="1" customWidth="1"/>
    <col min="7412" max="7412" width="23.54296875" style="3" bestFit="1" customWidth="1"/>
    <col min="7413" max="7413" width="6.81640625" style="3" bestFit="1" customWidth="1"/>
    <col min="7414" max="7414" width="23.54296875" style="3" bestFit="1" customWidth="1"/>
    <col min="7415" max="7415" width="6.453125" style="3" bestFit="1" customWidth="1"/>
    <col min="7416" max="7416" width="23.54296875" style="3" bestFit="1" customWidth="1"/>
    <col min="7417" max="7417" width="6.453125" style="3" bestFit="1" customWidth="1"/>
    <col min="7418" max="7418" width="23.54296875" style="3" bestFit="1" customWidth="1"/>
    <col min="7419" max="7419" width="6.81640625" style="3" bestFit="1" customWidth="1"/>
    <col min="7420" max="7420" width="23.54296875" style="3" bestFit="1" customWidth="1"/>
    <col min="7421" max="7421" width="6.81640625" style="3" bestFit="1" customWidth="1"/>
    <col min="7422" max="7422" width="23.54296875" style="3" bestFit="1" customWidth="1"/>
    <col min="7423" max="7423" width="6.81640625" style="3" bestFit="1" customWidth="1"/>
    <col min="7424" max="7424" width="23.54296875" style="3" bestFit="1" customWidth="1"/>
    <col min="7425" max="7425" width="6.81640625" style="3" bestFit="1" customWidth="1"/>
    <col min="7426" max="7426" width="23.54296875" style="3" bestFit="1" customWidth="1"/>
    <col min="7427" max="7427" width="6.81640625" style="3" bestFit="1" customWidth="1"/>
    <col min="7428" max="7428" width="23.54296875" style="3" bestFit="1" customWidth="1"/>
    <col min="7429" max="7429" width="11.54296875" style="3" bestFit="1" customWidth="1"/>
    <col min="7430" max="7430" width="23.54296875" style="3" bestFit="1" customWidth="1"/>
    <col min="7431" max="7431" width="6.81640625" style="3" bestFit="1" customWidth="1"/>
    <col min="7432" max="7432" width="23.54296875" style="3" bestFit="1" customWidth="1"/>
    <col min="7433" max="7433" width="6.81640625" style="3" bestFit="1" customWidth="1"/>
    <col min="7434" max="7434" width="23.54296875" style="3" bestFit="1" customWidth="1"/>
    <col min="7435" max="7435" width="6.81640625" style="3" bestFit="1" customWidth="1"/>
    <col min="7436" max="7436" width="23.54296875" style="3" bestFit="1" customWidth="1"/>
    <col min="7437" max="7437" width="6.81640625" style="3" bestFit="1" customWidth="1"/>
    <col min="7438" max="7438" width="23.54296875" style="3" bestFit="1" customWidth="1"/>
    <col min="7439" max="7439" width="6.81640625" style="3" bestFit="1" customWidth="1"/>
    <col min="7440" max="7440" width="23.54296875" style="3" bestFit="1" customWidth="1"/>
    <col min="7441" max="7441" width="6.81640625" style="3" bestFit="1" customWidth="1"/>
    <col min="7442" max="7442" width="23.54296875" style="3" bestFit="1" customWidth="1"/>
    <col min="7443" max="7443" width="6.81640625" style="3" bestFit="1" customWidth="1"/>
    <col min="7444" max="7444" width="23.54296875" style="3" bestFit="1" customWidth="1"/>
    <col min="7445" max="7445" width="6.81640625" style="3" bestFit="1" customWidth="1"/>
    <col min="7446" max="7446" width="23.54296875" style="3" bestFit="1" customWidth="1"/>
    <col min="7447" max="7447" width="6.81640625" style="3" bestFit="1" customWidth="1"/>
    <col min="7448" max="7448" width="23.54296875" style="3" bestFit="1" customWidth="1"/>
    <col min="7449" max="7449" width="6.81640625" style="3" bestFit="1" customWidth="1"/>
    <col min="7450" max="7450" width="23.54296875" style="3" bestFit="1" customWidth="1"/>
    <col min="7451" max="7451" width="6.81640625" style="3" bestFit="1" customWidth="1"/>
    <col min="7452" max="7452" width="23.54296875" style="3" bestFit="1" customWidth="1"/>
    <col min="7453" max="7453" width="6.81640625" style="3" bestFit="1" customWidth="1"/>
    <col min="7454" max="7454" width="23.54296875" style="3" bestFit="1" customWidth="1"/>
    <col min="7455" max="7455" width="6.81640625" style="3" bestFit="1" customWidth="1"/>
    <col min="7456" max="7456" width="23.54296875" style="3" bestFit="1" customWidth="1"/>
    <col min="7457" max="7457" width="6.81640625" style="3" bestFit="1" customWidth="1"/>
    <col min="7458" max="7458" width="23.54296875" style="3" bestFit="1" customWidth="1"/>
    <col min="7459" max="7459" width="6.81640625" style="3" bestFit="1" customWidth="1"/>
    <col min="7460" max="7460" width="23.54296875" style="3" bestFit="1" customWidth="1"/>
    <col min="7461" max="7461" width="6.81640625" style="3" bestFit="1" customWidth="1"/>
    <col min="7462" max="7462" width="23.54296875" style="3" bestFit="1" customWidth="1"/>
    <col min="7463" max="7463" width="6.81640625" style="3" bestFit="1" customWidth="1"/>
    <col min="7464" max="7464" width="23.54296875" style="3" bestFit="1" customWidth="1"/>
    <col min="7465" max="7465" width="6.81640625" style="3" bestFit="1" customWidth="1"/>
    <col min="7466" max="7466" width="23.54296875" style="3" bestFit="1" customWidth="1"/>
    <col min="7467" max="7467" width="6.81640625" style="3" bestFit="1" customWidth="1"/>
    <col min="7468" max="7468" width="23.54296875" style="3" bestFit="1" customWidth="1"/>
    <col min="7469" max="7469" width="6.81640625" style="3" bestFit="1" customWidth="1"/>
    <col min="7470" max="7470" width="23.54296875" style="3" bestFit="1" customWidth="1"/>
    <col min="7471" max="7471" width="6.81640625" style="3" bestFit="1" customWidth="1"/>
    <col min="7472" max="7472" width="23.54296875" style="3" bestFit="1" customWidth="1"/>
    <col min="7473" max="7473" width="6.81640625" style="3" bestFit="1" customWidth="1"/>
    <col min="7474" max="7474" width="23.54296875" style="3" bestFit="1" customWidth="1"/>
    <col min="7475" max="7475" width="6.81640625" style="3" bestFit="1" customWidth="1"/>
    <col min="7476" max="7476" width="23.54296875" style="3" bestFit="1" customWidth="1"/>
    <col min="7477" max="7477" width="6.81640625" style="3" bestFit="1" customWidth="1"/>
    <col min="7478" max="7478" width="23.54296875" style="3" bestFit="1" customWidth="1"/>
    <col min="7479" max="7479" width="6.81640625" style="3" bestFit="1" customWidth="1"/>
    <col min="7480" max="7480" width="23.54296875" style="3" bestFit="1" customWidth="1"/>
    <col min="7481" max="7481" width="6.81640625" style="3" bestFit="1" customWidth="1"/>
    <col min="7482" max="7482" width="23.54296875" style="3" bestFit="1" customWidth="1"/>
    <col min="7483" max="7483" width="6.81640625" style="3" bestFit="1" customWidth="1"/>
    <col min="7484" max="7484" width="23.54296875" style="3" bestFit="1" customWidth="1"/>
    <col min="7485" max="7485" width="6.81640625" style="3" bestFit="1" customWidth="1"/>
    <col min="7486" max="7486" width="23.54296875" style="3" bestFit="1" customWidth="1"/>
    <col min="7487" max="7487" width="6.81640625" style="3" bestFit="1" customWidth="1"/>
    <col min="7488" max="7488" width="23.54296875" style="3" bestFit="1" customWidth="1"/>
    <col min="7489" max="7489" width="6.81640625" style="3" bestFit="1" customWidth="1"/>
    <col min="7490" max="7490" width="23.54296875" style="3" bestFit="1" customWidth="1"/>
    <col min="7491" max="7491" width="6.81640625" style="3" bestFit="1" customWidth="1"/>
    <col min="7492" max="7492" width="23.54296875" style="3" bestFit="1" customWidth="1"/>
    <col min="7493" max="7493" width="6.81640625" style="3" bestFit="1" customWidth="1"/>
    <col min="7494" max="7494" width="23.54296875" style="3" bestFit="1" customWidth="1"/>
    <col min="7495" max="7495" width="6.81640625" style="3" bestFit="1" customWidth="1"/>
    <col min="7496" max="7496" width="23.54296875" style="3" bestFit="1" customWidth="1"/>
    <col min="7497" max="7497" width="6.81640625" style="3" bestFit="1" customWidth="1"/>
    <col min="7498" max="7498" width="23.54296875" style="3" bestFit="1" customWidth="1"/>
    <col min="7499" max="7499" width="6.81640625" style="3" bestFit="1" customWidth="1"/>
    <col min="7500" max="7500" width="23.54296875" style="3" bestFit="1" customWidth="1"/>
    <col min="7501" max="7501" width="6.81640625" style="3" bestFit="1" customWidth="1"/>
    <col min="7502" max="7502" width="23.54296875" style="3" bestFit="1" customWidth="1"/>
    <col min="7503" max="7503" width="6.81640625" style="3" bestFit="1" customWidth="1"/>
    <col min="7504" max="7504" width="23.54296875" style="3" bestFit="1" customWidth="1"/>
    <col min="7505" max="7505" width="6.81640625" style="3" bestFit="1" customWidth="1"/>
    <col min="7506" max="7506" width="23.54296875" style="3" bestFit="1" customWidth="1"/>
    <col min="7507" max="7507" width="6.81640625" style="3" bestFit="1" customWidth="1"/>
    <col min="7508" max="7508" width="23.54296875" style="3" bestFit="1" customWidth="1"/>
    <col min="7509" max="7509" width="6.453125" style="3" bestFit="1" customWidth="1"/>
    <col min="7510" max="7510" width="23.54296875" style="3" bestFit="1" customWidth="1"/>
    <col min="7511" max="7511" width="6.453125" style="3" bestFit="1" customWidth="1"/>
    <col min="7512" max="7512" width="23.54296875" style="3" bestFit="1" customWidth="1"/>
    <col min="7513" max="7513" width="6.81640625" style="3" bestFit="1" customWidth="1"/>
    <col min="7514" max="7514" width="23.54296875" style="3" bestFit="1" customWidth="1"/>
    <col min="7515" max="7515" width="6.81640625" style="3" bestFit="1" customWidth="1"/>
    <col min="7516" max="7516" width="23.54296875" style="3" bestFit="1" customWidth="1"/>
    <col min="7517" max="7517" width="6.81640625" style="3" bestFit="1" customWidth="1"/>
    <col min="7518" max="7518" width="23.54296875" style="3" bestFit="1" customWidth="1"/>
    <col min="7519" max="7519" width="6.81640625" style="3" bestFit="1" customWidth="1"/>
    <col min="7520" max="7520" width="23.54296875" style="3" bestFit="1" customWidth="1"/>
    <col min="7521" max="7521" width="6.81640625" style="3" bestFit="1" customWidth="1"/>
    <col min="7522" max="7522" width="23.54296875" style="3" bestFit="1" customWidth="1"/>
    <col min="7523" max="7523" width="6.81640625" style="3" bestFit="1" customWidth="1"/>
    <col min="7524" max="7524" width="23.54296875" style="3" bestFit="1" customWidth="1"/>
    <col min="7525" max="7525" width="6.81640625" style="3" bestFit="1" customWidth="1"/>
    <col min="7526" max="7526" width="23.54296875" style="3" bestFit="1" customWidth="1"/>
    <col min="7527" max="7527" width="6.81640625" style="3" bestFit="1" customWidth="1"/>
    <col min="7528" max="7528" width="23.54296875" style="3" bestFit="1" customWidth="1"/>
    <col min="7529" max="7529" width="6.81640625" style="3" bestFit="1" customWidth="1"/>
    <col min="7530" max="7530" width="23.54296875" style="3" bestFit="1" customWidth="1"/>
    <col min="7531" max="7531" width="6.81640625" style="3" bestFit="1" customWidth="1"/>
    <col min="7532" max="7532" width="23.54296875" style="3" bestFit="1" customWidth="1"/>
    <col min="7533" max="7533" width="6.81640625" style="3" bestFit="1" customWidth="1"/>
    <col min="7534" max="7534" width="23.54296875" style="3" bestFit="1" customWidth="1"/>
    <col min="7535" max="7535" width="6.81640625" style="3" bestFit="1" customWidth="1"/>
    <col min="7536" max="7536" width="23.54296875" style="3" bestFit="1" customWidth="1"/>
    <col min="7537" max="7537" width="6.81640625" style="3" bestFit="1" customWidth="1"/>
    <col min="7538" max="7538" width="23.54296875" style="3" bestFit="1" customWidth="1"/>
    <col min="7539" max="7539" width="6.81640625" style="3" bestFit="1" customWidth="1"/>
    <col min="7540" max="7540" width="23.54296875" style="3" bestFit="1" customWidth="1"/>
    <col min="7541" max="7541" width="6.81640625" style="3" bestFit="1" customWidth="1"/>
    <col min="7542" max="7580" width="9.1796875" style="3"/>
    <col min="7581" max="7581" width="33.54296875" style="3" customWidth="1"/>
    <col min="7582" max="7582" width="11.7265625" style="3" customWidth="1"/>
    <col min="7583" max="7583" width="6.7265625" style="3" customWidth="1"/>
    <col min="7584" max="7584" width="11.7265625" style="3" customWidth="1"/>
    <col min="7585" max="7585" width="6.7265625" style="3" customWidth="1"/>
    <col min="7586" max="7586" width="11.7265625" style="3" customWidth="1"/>
    <col min="7587" max="7587" width="6.7265625" style="3" customWidth="1"/>
    <col min="7588" max="7588" width="11.7265625" style="3" customWidth="1"/>
    <col min="7589" max="7589" width="6.7265625" style="3" customWidth="1"/>
    <col min="7590" max="7590" width="12.26953125" style="3" bestFit="1" customWidth="1"/>
    <col min="7591" max="7591" width="6.7265625" style="3" bestFit="1" customWidth="1"/>
    <col min="7592" max="7592" width="12.26953125" style="3" bestFit="1" customWidth="1"/>
    <col min="7593" max="7593" width="6.7265625" style="3" bestFit="1" customWidth="1"/>
    <col min="7594" max="7594" width="11.7265625" style="3" bestFit="1" customWidth="1"/>
    <col min="7595" max="7595" width="6" style="3" bestFit="1" customWidth="1"/>
    <col min="7596" max="7596" width="11.7265625" style="3" bestFit="1" customWidth="1"/>
    <col min="7597" max="7597" width="6" style="3" bestFit="1" customWidth="1"/>
    <col min="7598" max="7598" width="11.7265625" style="3" bestFit="1" customWidth="1"/>
    <col min="7599" max="7599" width="6" style="3" bestFit="1" customWidth="1"/>
    <col min="7600" max="7600" width="11.7265625" style="3" bestFit="1" customWidth="1"/>
    <col min="7601" max="7601" width="6" style="3" bestFit="1" customWidth="1"/>
    <col min="7602" max="7602" width="11.7265625" style="3" bestFit="1" customWidth="1"/>
    <col min="7603" max="7603" width="6" style="3" bestFit="1" customWidth="1"/>
    <col min="7604" max="7604" width="11.7265625" style="3" bestFit="1" customWidth="1"/>
    <col min="7605" max="7605" width="6" style="3" bestFit="1" customWidth="1"/>
    <col min="7606" max="7606" width="11.7265625" style="3" bestFit="1" customWidth="1"/>
    <col min="7607" max="7607" width="6" style="3" bestFit="1" customWidth="1"/>
    <col min="7608" max="7608" width="11.7265625" style="3" bestFit="1" customWidth="1"/>
    <col min="7609" max="7609" width="5.26953125" style="3" bestFit="1" customWidth="1"/>
    <col min="7610" max="7610" width="16.453125" style="3" bestFit="1" customWidth="1"/>
    <col min="7611" max="7611" width="6.453125" style="3" customWidth="1"/>
    <col min="7612" max="7612" width="15" style="3" customWidth="1"/>
    <col min="7613" max="7613" width="8" style="3" customWidth="1"/>
    <col min="7614" max="7614" width="15.453125" style="3" customWidth="1"/>
    <col min="7615" max="7615" width="8.453125" style="3" customWidth="1"/>
    <col min="7616" max="7616" width="17.54296875" style="3" customWidth="1"/>
    <col min="7617" max="7617" width="6" style="3" bestFit="1" customWidth="1"/>
    <col min="7618" max="7618" width="15.81640625" style="3" bestFit="1" customWidth="1"/>
    <col min="7619" max="7619" width="6" style="3" bestFit="1" customWidth="1"/>
    <col min="7620" max="7620" width="16.81640625" style="3" bestFit="1" customWidth="1"/>
    <col min="7621" max="7621" width="6" style="3" bestFit="1" customWidth="1"/>
    <col min="7622" max="7622" width="17.453125" style="3" customWidth="1"/>
    <col min="7623" max="7623" width="7.7265625" style="3" bestFit="1" customWidth="1"/>
    <col min="7624" max="7624" width="17.453125" style="3" customWidth="1"/>
    <col min="7625" max="7625" width="7.7265625" style="3" bestFit="1" customWidth="1"/>
    <col min="7626" max="7626" width="17.453125" style="3" customWidth="1"/>
    <col min="7627" max="7627" width="9" style="3" customWidth="1"/>
    <col min="7628" max="7628" width="22.54296875" style="3" customWidth="1"/>
    <col min="7629" max="7629" width="8.1796875" style="3" customWidth="1"/>
    <col min="7630" max="7630" width="22.54296875" style="3" customWidth="1"/>
    <col min="7631" max="7631" width="8.1796875" style="3" customWidth="1"/>
    <col min="7632" max="7632" width="23.54296875" style="3" customWidth="1"/>
    <col min="7633" max="7633" width="8.1796875" style="3" customWidth="1"/>
    <col min="7634" max="7634" width="22.54296875" style="3" customWidth="1"/>
    <col min="7635" max="7635" width="8.1796875" style="3" bestFit="1" customWidth="1"/>
    <col min="7636" max="7636" width="22.54296875" style="3" customWidth="1"/>
    <col min="7637" max="7637" width="9.54296875" style="3" customWidth="1"/>
    <col min="7638" max="7638" width="22.54296875" style="3" customWidth="1"/>
    <col min="7639" max="7639" width="9.54296875" style="3" customWidth="1"/>
    <col min="7640" max="7640" width="22.54296875" style="3" customWidth="1"/>
    <col min="7641" max="7641" width="12.453125" style="3" customWidth="1"/>
    <col min="7642" max="7642" width="22.54296875" style="3" customWidth="1"/>
    <col min="7643" max="7643" width="8.7265625" style="3" bestFit="1" customWidth="1"/>
    <col min="7644" max="7644" width="21" style="3" customWidth="1"/>
    <col min="7645" max="7645" width="8.7265625" style="3" bestFit="1" customWidth="1"/>
    <col min="7646" max="7646" width="23.54296875" style="3" bestFit="1" customWidth="1"/>
    <col min="7647" max="7647" width="11.81640625" style="3" customWidth="1"/>
    <col min="7648" max="7648" width="23.54296875" style="3" bestFit="1" customWidth="1"/>
    <col min="7649" max="7649" width="11.26953125" style="3" customWidth="1"/>
    <col min="7650" max="7650" width="23.1796875" style="3" customWidth="1"/>
    <col min="7651" max="7651" width="11.453125" style="3" bestFit="1" customWidth="1"/>
    <col min="7652" max="7652" width="23.54296875" style="3" bestFit="1" customWidth="1"/>
    <col min="7653" max="7653" width="10.1796875" style="3" customWidth="1"/>
    <col min="7654" max="7654" width="23.54296875" style="3" bestFit="1" customWidth="1"/>
    <col min="7655" max="7655" width="10.1796875" style="3" customWidth="1"/>
    <col min="7656" max="7656" width="23.54296875" style="3" bestFit="1" customWidth="1"/>
    <col min="7657" max="7657" width="11.453125" style="3" bestFit="1" customWidth="1"/>
    <col min="7658" max="7658" width="23.54296875" style="3" bestFit="1" customWidth="1"/>
    <col min="7659" max="7659" width="11.453125" style="3" bestFit="1" customWidth="1"/>
    <col min="7660" max="7660" width="23.54296875" style="3" bestFit="1" customWidth="1"/>
    <col min="7661" max="7661" width="7.7265625" style="3" bestFit="1" customWidth="1"/>
    <col min="7662" max="7662" width="23.54296875" style="3" bestFit="1" customWidth="1"/>
    <col min="7663" max="7663" width="6.81640625" style="3" bestFit="1" customWidth="1"/>
    <col min="7664" max="7664" width="23.54296875" style="3" bestFit="1" customWidth="1"/>
    <col min="7665" max="7665" width="6.81640625" style="3" bestFit="1" customWidth="1"/>
    <col min="7666" max="7666" width="23.54296875" style="3" bestFit="1" customWidth="1"/>
    <col min="7667" max="7667" width="6.81640625" style="3" bestFit="1" customWidth="1"/>
    <col min="7668" max="7668" width="23.54296875" style="3" bestFit="1" customWidth="1"/>
    <col min="7669" max="7669" width="6.81640625" style="3" bestFit="1" customWidth="1"/>
    <col min="7670" max="7670" width="23.54296875" style="3" bestFit="1" customWidth="1"/>
    <col min="7671" max="7671" width="6.453125" style="3" bestFit="1" customWidth="1"/>
    <col min="7672" max="7672" width="23.54296875" style="3" bestFit="1" customWidth="1"/>
    <col min="7673" max="7673" width="6.453125" style="3" bestFit="1" customWidth="1"/>
    <col min="7674" max="7674" width="23.54296875" style="3" bestFit="1" customWidth="1"/>
    <col min="7675" max="7675" width="6.81640625" style="3" bestFit="1" customWidth="1"/>
    <col min="7676" max="7676" width="23.54296875" style="3" bestFit="1" customWidth="1"/>
    <col min="7677" max="7677" width="6.81640625" style="3" bestFit="1" customWidth="1"/>
    <col min="7678" max="7678" width="23.54296875" style="3" bestFit="1" customWidth="1"/>
    <col min="7679" max="7679" width="6.81640625" style="3" bestFit="1" customWidth="1"/>
    <col min="7680" max="7680" width="23.54296875" style="3" bestFit="1" customWidth="1"/>
    <col min="7681" max="7681" width="6.81640625" style="3" bestFit="1" customWidth="1"/>
    <col min="7682" max="7682" width="23.54296875" style="3" bestFit="1" customWidth="1"/>
    <col min="7683" max="7683" width="6.81640625" style="3" bestFit="1" customWidth="1"/>
    <col min="7684" max="7684" width="23.54296875" style="3" bestFit="1" customWidth="1"/>
    <col min="7685" max="7685" width="11.54296875" style="3" bestFit="1" customWidth="1"/>
    <col min="7686" max="7686" width="23.54296875" style="3" bestFit="1" customWidth="1"/>
    <col min="7687" max="7687" width="6.81640625" style="3" bestFit="1" customWidth="1"/>
    <col min="7688" max="7688" width="23.54296875" style="3" bestFit="1" customWidth="1"/>
    <col min="7689" max="7689" width="6.81640625" style="3" bestFit="1" customWidth="1"/>
    <col min="7690" max="7690" width="23.54296875" style="3" bestFit="1" customWidth="1"/>
    <col min="7691" max="7691" width="6.81640625" style="3" bestFit="1" customWidth="1"/>
    <col min="7692" max="7692" width="23.54296875" style="3" bestFit="1" customWidth="1"/>
    <col min="7693" max="7693" width="6.81640625" style="3" bestFit="1" customWidth="1"/>
    <col min="7694" max="7694" width="23.54296875" style="3" bestFit="1" customWidth="1"/>
    <col min="7695" max="7695" width="6.81640625" style="3" bestFit="1" customWidth="1"/>
    <col min="7696" max="7696" width="23.54296875" style="3" bestFit="1" customWidth="1"/>
    <col min="7697" max="7697" width="6.81640625" style="3" bestFit="1" customWidth="1"/>
    <col min="7698" max="7698" width="23.54296875" style="3" bestFit="1" customWidth="1"/>
    <col min="7699" max="7699" width="6.81640625" style="3" bestFit="1" customWidth="1"/>
    <col min="7700" max="7700" width="23.54296875" style="3" bestFit="1" customWidth="1"/>
    <col min="7701" max="7701" width="6.81640625" style="3" bestFit="1" customWidth="1"/>
    <col min="7702" max="7702" width="23.54296875" style="3" bestFit="1" customWidth="1"/>
    <col min="7703" max="7703" width="6.81640625" style="3" bestFit="1" customWidth="1"/>
    <col min="7704" max="7704" width="23.54296875" style="3" bestFit="1" customWidth="1"/>
    <col min="7705" max="7705" width="6.81640625" style="3" bestFit="1" customWidth="1"/>
    <col min="7706" max="7706" width="23.54296875" style="3" bestFit="1" customWidth="1"/>
    <col min="7707" max="7707" width="6.81640625" style="3" bestFit="1" customWidth="1"/>
    <col min="7708" max="7708" width="23.54296875" style="3" bestFit="1" customWidth="1"/>
    <col min="7709" max="7709" width="6.81640625" style="3" bestFit="1" customWidth="1"/>
    <col min="7710" max="7710" width="23.54296875" style="3" bestFit="1" customWidth="1"/>
    <col min="7711" max="7711" width="6.81640625" style="3" bestFit="1" customWidth="1"/>
    <col min="7712" max="7712" width="23.54296875" style="3" bestFit="1" customWidth="1"/>
    <col min="7713" max="7713" width="6.81640625" style="3" bestFit="1" customWidth="1"/>
    <col min="7714" max="7714" width="23.54296875" style="3" bestFit="1" customWidth="1"/>
    <col min="7715" max="7715" width="6.81640625" style="3" bestFit="1" customWidth="1"/>
    <col min="7716" max="7716" width="23.54296875" style="3" bestFit="1" customWidth="1"/>
    <col min="7717" max="7717" width="6.81640625" style="3" bestFit="1" customWidth="1"/>
    <col min="7718" max="7718" width="23.54296875" style="3" bestFit="1" customWidth="1"/>
    <col min="7719" max="7719" width="6.81640625" style="3" bestFit="1" customWidth="1"/>
    <col min="7720" max="7720" width="23.54296875" style="3" bestFit="1" customWidth="1"/>
    <col min="7721" max="7721" width="6.81640625" style="3" bestFit="1" customWidth="1"/>
    <col min="7722" max="7722" width="23.54296875" style="3" bestFit="1" customWidth="1"/>
    <col min="7723" max="7723" width="6.81640625" style="3" bestFit="1" customWidth="1"/>
    <col min="7724" max="7724" width="23.54296875" style="3" bestFit="1" customWidth="1"/>
    <col min="7725" max="7725" width="6.81640625" style="3" bestFit="1" customWidth="1"/>
    <col min="7726" max="7726" width="23.54296875" style="3" bestFit="1" customWidth="1"/>
    <col min="7727" max="7727" width="6.81640625" style="3" bestFit="1" customWidth="1"/>
    <col min="7728" max="7728" width="23.54296875" style="3" bestFit="1" customWidth="1"/>
    <col min="7729" max="7729" width="6.81640625" style="3" bestFit="1" customWidth="1"/>
    <col min="7730" max="7730" width="23.54296875" style="3" bestFit="1" customWidth="1"/>
    <col min="7731" max="7731" width="6.81640625" style="3" bestFit="1" customWidth="1"/>
    <col min="7732" max="7732" width="23.54296875" style="3" bestFit="1" customWidth="1"/>
    <col min="7733" max="7733" width="6.81640625" style="3" bestFit="1" customWidth="1"/>
    <col min="7734" max="7734" width="23.54296875" style="3" bestFit="1" customWidth="1"/>
    <col min="7735" max="7735" width="6.81640625" style="3" bestFit="1" customWidth="1"/>
    <col min="7736" max="7736" width="23.54296875" style="3" bestFit="1" customWidth="1"/>
    <col min="7737" max="7737" width="6.81640625" style="3" bestFit="1" customWidth="1"/>
    <col min="7738" max="7738" width="23.54296875" style="3" bestFit="1" customWidth="1"/>
    <col min="7739" max="7739" width="6.81640625" style="3" bestFit="1" customWidth="1"/>
    <col min="7740" max="7740" width="23.54296875" style="3" bestFit="1" customWidth="1"/>
    <col min="7741" max="7741" width="6.81640625" style="3" bestFit="1" customWidth="1"/>
    <col min="7742" max="7742" width="23.54296875" style="3" bestFit="1" customWidth="1"/>
    <col min="7743" max="7743" width="6.81640625" style="3" bestFit="1" customWidth="1"/>
    <col min="7744" max="7744" width="23.54296875" style="3" bestFit="1" customWidth="1"/>
    <col min="7745" max="7745" width="6.81640625" style="3" bestFit="1" customWidth="1"/>
    <col min="7746" max="7746" width="23.54296875" style="3" bestFit="1" customWidth="1"/>
    <col min="7747" max="7747" width="6.81640625" style="3" bestFit="1" customWidth="1"/>
    <col min="7748" max="7748" width="23.54296875" style="3" bestFit="1" customWidth="1"/>
    <col min="7749" max="7749" width="6.81640625" style="3" bestFit="1" customWidth="1"/>
    <col min="7750" max="7750" width="23.54296875" style="3" bestFit="1" customWidth="1"/>
    <col min="7751" max="7751" width="6.81640625" style="3" bestFit="1" customWidth="1"/>
    <col min="7752" max="7752" width="23.54296875" style="3" bestFit="1" customWidth="1"/>
    <col min="7753" max="7753" width="6.81640625" style="3" bestFit="1" customWidth="1"/>
    <col min="7754" max="7754" width="23.54296875" style="3" bestFit="1" customWidth="1"/>
    <col min="7755" max="7755" width="6.81640625" style="3" bestFit="1" customWidth="1"/>
    <col min="7756" max="7756" width="23.54296875" style="3" bestFit="1" customWidth="1"/>
    <col min="7757" max="7757" width="6.81640625" style="3" bestFit="1" customWidth="1"/>
    <col min="7758" max="7758" width="23.54296875" style="3" bestFit="1" customWidth="1"/>
    <col min="7759" max="7759" width="6.81640625" style="3" bestFit="1" customWidth="1"/>
    <col min="7760" max="7760" width="23.54296875" style="3" bestFit="1" customWidth="1"/>
    <col min="7761" max="7761" width="6.81640625" style="3" bestFit="1" customWidth="1"/>
    <col min="7762" max="7762" width="23.54296875" style="3" bestFit="1" customWidth="1"/>
    <col min="7763" max="7763" width="6.81640625" style="3" bestFit="1" customWidth="1"/>
    <col min="7764" max="7764" width="23.54296875" style="3" bestFit="1" customWidth="1"/>
    <col min="7765" max="7765" width="6.453125" style="3" bestFit="1" customWidth="1"/>
    <col min="7766" max="7766" width="23.54296875" style="3" bestFit="1" customWidth="1"/>
    <col min="7767" max="7767" width="6.453125" style="3" bestFit="1" customWidth="1"/>
    <col min="7768" max="7768" width="23.54296875" style="3" bestFit="1" customWidth="1"/>
    <col min="7769" max="7769" width="6.81640625" style="3" bestFit="1" customWidth="1"/>
    <col min="7770" max="7770" width="23.54296875" style="3" bestFit="1" customWidth="1"/>
    <col min="7771" max="7771" width="6.81640625" style="3" bestFit="1" customWidth="1"/>
    <col min="7772" max="7772" width="23.54296875" style="3" bestFit="1" customWidth="1"/>
    <col min="7773" max="7773" width="6.81640625" style="3" bestFit="1" customWidth="1"/>
    <col min="7774" max="7774" width="23.54296875" style="3" bestFit="1" customWidth="1"/>
    <col min="7775" max="7775" width="6.81640625" style="3" bestFit="1" customWidth="1"/>
    <col min="7776" max="7776" width="23.54296875" style="3" bestFit="1" customWidth="1"/>
    <col min="7777" max="7777" width="6.81640625" style="3" bestFit="1" customWidth="1"/>
    <col min="7778" max="7778" width="23.54296875" style="3" bestFit="1" customWidth="1"/>
    <col min="7779" max="7779" width="6.81640625" style="3" bestFit="1" customWidth="1"/>
    <col min="7780" max="7780" width="23.54296875" style="3" bestFit="1" customWidth="1"/>
    <col min="7781" max="7781" width="6.81640625" style="3" bestFit="1" customWidth="1"/>
    <col min="7782" max="7782" width="23.54296875" style="3" bestFit="1" customWidth="1"/>
    <col min="7783" max="7783" width="6.81640625" style="3" bestFit="1" customWidth="1"/>
    <col min="7784" max="7784" width="23.54296875" style="3" bestFit="1" customWidth="1"/>
    <col min="7785" max="7785" width="6.81640625" style="3" bestFit="1" customWidth="1"/>
    <col min="7786" max="7786" width="23.54296875" style="3" bestFit="1" customWidth="1"/>
    <col min="7787" max="7787" width="6.81640625" style="3" bestFit="1" customWidth="1"/>
    <col min="7788" max="7788" width="23.54296875" style="3" bestFit="1" customWidth="1"/>
    <col min="7789" max="7789" width="6.81640625" style="3" bestFit="1" customWidth="1"/>
    <col min="7790" max="7790" width="23.54296875" style="3" bestFit="1" customWidth="1"/>
    <col min="7791" max="7791" width="6.81640625" style="3" bestFit="1" customWidth="1"/>
    <col min="7792" max="7792" width="23.54296875" style="3" bestFit="1" customWidth="1"/>
    <col min="7793" max="7793" width="6.81640625" style="3" bestFit="1" customWidth="1"/>
    <col min="7794" max="7794" width="23.54296875" style="3" bestFit="1" customWidth="1"/>
    <col min="7795" max="7795" width="6.81640625" style="3" bestFit="1" customWidth="1"/>
    <col min="7796" max="7796" width="23.54296875" style="3" bestFit="1" customWidth="1"/>
    <col min="7797" max="7797" width="6.81640625" style="3" bestFit="1" customWidth="1"/>
    <col min="7798" max="7836" width="9.1796875" style="3"/>
    <col min="7837" max="7837" width="33.54296875" style="3" customWidth="1"/>
    <col min="7838" max="7838" width="11.7265625" style="3" customWidth="1"/>
    <col min="7839" max="7839" width="6.7265625" style="3" customWidth="1"/>
    <col min="7840" max="7840" width="11.7265625" style="3" customWidth="1"/>
    <col min="7841" max="7841" width="6.7265625" style="3" customWidth="1"/>
    <col min="7842" max="7842" width="11.7265625" style="3" customWidth="1"/>
    <col min="7843" max="7843" width="6.7265625" style="3" customWidth="1"/>
    <col min="7844" max="7844" width="11.7265625" style="3" customWidth="1"/>
    <col min="7845" max="7845" width="6.7265625" style="3" customWidth="1"/>
    <col min="7846" max="7846" width="12.26953125" style="3" bestFit="1" customWidth="1"/>
    <col min="7847" max="7847" width="6.7265625" style="3" bestFit="1" customWidth="1"/>
    <col min="7848" max="7848" width="12.26953125" style="3" bestFit="1" customWidth="1"/>
    <col min="7849" max="7849" width="6.7265625" style="3" bestFit="1" customWidth="1"/>
    <col min="7850" max="7850" width="11.7265625" style="3" bestFit="1" customWidth="1"/>
    <col min="7851" max="7851" width="6" style="3" bestFit="1" customWidth="1"/>
    <col min="7852" max="7852" width="11.7265625" style="3" bestFit="1" customWidth="1"/>
    <col min="7853" max="7853" width="6" style="3" bestFit="1" customWidth="1"/>
    <col min="7854" max="7854" width="11.7265625" style="3" bestFit="1" customWidth="1"/>
    <col min="7855" max="7855" width="6" style="3" bestFit="1" customWidth="1"/>
    <col min="7856" max="7856" width="11.7265625" style="3" bestFit="1" customWidth="1"/>
    <col min="7857" max="7857" width="6" style="3" bestFit="1" customWidth="1"/>
    <col min="7858" max="7858" width="11.7265625" style="3" bestFit="1" customWidth="1"/>
    <col min="7859" max="7859" width="6" style="3" bestFit="1" customWidth="1"/>
    <col min="7860" max="7860" width="11.7265625" style="3" bestFit="1" customWidth="1"/>
    <col min="7861" max="7861" width="6" style="3" bestFit="1" customWidth="1"/>
    <col min="7862" max="7862" width="11.7265625" style="3" bestFit="1" customWidth="1"/>
    <col min="7863" max="7863" width="6" style="3" bestFit="1" customWidth="1"/>
    <col min="7864" max="7864" width="11.7265625" style="3" bestFit="1" customWidth="1"/>
    <col min="7865" max="7865" width="5.26953125" style="3" bestFit="1" customWidth="1"/>
    <col min="7866" max="7866" width="16.453125" style="3" bestFit="1" customWidth="1"/>
    <col min="7867" max="7867" width="6.453125" style="3" customWidth="1"/>
    <col min="7868" max="7868" width="15" style="3" customWidth="1"/>
    <col min="7869" max="7869" width="8" style="3" customWidth="1"/>
    <col min="7870" max="7870" width="15.453125" style="3" customWidth="1"/>
    <col min="7871" max="7871" width="8.453125" style="3" customWidth="1"/>
    <col min="7872" max="7872" width="17.54296875" style="3" customWidth="1"/>
    <col min="7873" max="7873" width="6" style="3" bestFit="1" customWidth="1"/>
    <col min="7874" max="7874" width="15.81640625" style="3" bestFit="1" customWidth="1"/>
    <col min="7875" max="7875" width="6" style="3" bestFit="1" customWidth="1"/>
    <col min="7876" max="7876" width="16.81640625" style="3" bestFit="1" customWidth="1"/>
    <col min="7877" max="7877" width="6" style="3" bestFit="1" customWidth="1"/>
    <col min="7878" max="7878" width="17.453125" style="3" customWidth="1"/>
    <col min="7879" max="7879" width="7.7265625" style="3" bestFit="1" customWidth="1"/>
    <col min="7880" max="7880" width="17.453125" style="3" customWidth="1"/>
    <col min="7881" max="7881" width="7.7265625" style="3" bestFit="1" customWidth="1"/>
    <col min="7882" max="7882" width="17.453125" style="3" customWidth="1"/>
    <col min="7883" max="7883" width="9" style="3" customWidth="1"/>
    <col min="7884" max="7884" width="22.54296875" style="3" customWidth="1"/>
    <col min="7885" max="7885" width="8.1796875" style="3" customWidth="1"/>
    <col min="7886" max="7886" width="22.54296875" style="3" customWidth="1"/>
    <col min="7887" max="7887" width="8.1796875" style="3" customWidth="1"/>
    <col min="7888" max="7888" width="23.54296875" style="3" customWidth="1"/>
    <col min="7889" max="7889" width="8.1796875" style="3" customWidth="1"/>
    <col min="7890" max="7890" width="22.54296875" style="3" customWidth="1"/>
    <col min="7891" max="7891" width="8.1796875" style="3" bestFit="1" customWidth="1"/>
    <col min="7892" max="7892" width="22.54296875" style="3" customWidth="1"/>
    <col min="7893" max="7893" width="9.54296875" style="3" customWidth="1"/>
    <col min="7894" max="7894" width="22.54296875" style="3" customWidth="1"/>
    <col min="7895" max="7895" width="9.54296875" style="3" customWidth="1"/>
    <col min="7896" max="7896" width="22.54296875" style="3" customWidth="1"/>
    <col min="7897" max="7897" width="12.453125" style="3" customWidth="1"/>
    <col min="7898" max="7898" width="22.54296875" style="3" customWidth="1"/>
    <col min="7899" max="7899" width="8.7265625" style="3" bestFit="1" customWidth="1"/>
    <col min="7900" max="7900" width="21" style="3" customWidth="1"/>
    <col min="7901" max="7901" width="8.7265625" style="3" bestFit="1" customWidth="1"/>
    <col min="7902" max="7902" width="23.54296875" style="3" bestFit="1" customWidth="1"/>
    <col min="7903" max="7903" width="11.81640625" style="3" customWidth="1"/>
    <col min="7904" max="7904" width="23.54296875" style="3" bestFit="1" customWidth="1"/>
    <col min="7905" max="7905" width="11.26953125" style="3" customWidth="1"/>
    <col min="7906" max="7906" width="23.1796875" style="3" customWidth="1"/>
    <col min="7907" max="7907" width="11.453125" style="3" bestFit="1" customWidth="1"/>
    <col min="7908" max="7908" width="23.54296875" style="3" bestFit="1" customWidth="1"/>
    <col min="7909" max="7909" width="10.1796875" style="3" customWidth="1"/>
    <col min="7910" max="7910" width="23.54296875" style="3" bestFit="1" customWidth="1"/>
    <col min="7911" max="7911" width="10.1796875" style="3" customWidth="1"/>
    <col min="7912" max="7912" width="23.54296875" style="3" bestFit="1" customWidth="1"/>
    <col min="7913" max="7913" width="11.453125" style="3" bestFit="1" customWidth="1"/>
    <col min="7914" max="7914" width="23.54296875" style="3" bestFit="1" customWidth="1"/>
    <col min="7915" max="7915" width="11.453125" style="3" bestFit="1" customWidth="1"/>
    <col min="7916" max="7916" width="23.54296875" style="3" bestFit="1" customWidth="1"/>
    <col min="7917" max="7917" width="7.7265625" style="3" bestFit="1" customWidth="1"/>
    <col min="7918" max="7918" width="23.54296875" style="3" bestFit="1" customWidth="1"/>
    <col min="7919" max="7919" width="6.81640625" style="3" bestFit="1" customWidth="1"/>
    <col min="7920" max="7920" width="23.54296875" style="3" bestFit="1" customWidth="1"/>
    <col min="7921" max="7921" width="6.81640625" style="3" bestFit="1" customWidth="1"/>
    <col min="7922" max="7922" width="23.54296875" style="3" bestFit="1" customWidth="1"/>
    <col min="7923" max="7923" width="6.81640625" style="3" bestFit="1" customWidth="1"/>
    <col min="7924" max="7924" width="23.54296875" style="3" bestFit="1" customWidth="1"/>
    <col min="7925" max="7925" width="6.81640625" style="3" bestFit="1" customWidth="1"/>
    <col min="7926" max="7926" width="23.54296875" style="3" bestFit="1" customWidth="1"/>
    <col min="7927" max="7927" width="6.453125" style="3" bestFit="1" customWidth="1"/>
    <col min="7928" max="7928" width="23.54296875" style="3" bestFit="1" customWidth="1"/>
    <col min="7929" max="7929" width="6.453125" style="3" bestFit="1" customWidth="1"/>
    <col min="7930" max="7930" width="23.54296875" style="3" bestFit="1" customWidth="1"/>
    <col min="7931" max="7931" width="6.81640625" style="3" bestFit="1" customWidth="1"/>
    <col min="7932" max="7932" width="23.54296875" style="3" bestFit="1" customWidth="1"/>
    <col min="7933" max="7933" width="6.81640625" style="3" bestFit="1" customWidth="1"/>
    <col min="7934" max="7934" width="23.54296875" style="3" bestFit="1" customWidth="1"/>
    <col min="7935" max="7935" width="6.81640625" style="3" bestFit="1" customWidth="1"/>
    <col min="7936" max="7936" width="23.54296875" style="3" bestFit="1" customWidth="1"/>
    <col min="7937" max="7937" width="6.81640625" style="3" bestFit="1" customWidth="1"/>
    <col min="7938" max="7938" width="23.54296875" style="3" bestFit="1" customWidth="1"/>
    <col min="7939" max="7939" width="6.81640625" style="3" bestFit="1" customWidth="1"/>
    <col min="7940" max="7940" width="23.54296875" style="3" bestFit="1" customWidth="1"/>
    <col min="7941" max="7941" width="11.54296875" style="3" bestFit="1" customWidth="1"/>
    <col min="7942" max="7942" width="23.54296875" style="3" bestFit="1" customWidth="1"/>
    <col min="7943" max="7943" width="6.81640625" style="3" bestFit="1" customWidth="1"/>
    <col min="7944" max="7944" width="23.54296875" style="3" bestFit="1" customWidth="1"/>
    <col min="7945" max="7945" width="6.81640625" style="3" bestFit="1" customWidth="1"/>
    <col min="7946" max="7946" width="23.54296875" style="3" bestFit="1" customWidth="1"/>
    <col min="7947" max="7947" width="6.81640625" style="3" bestFit="1" customWidth="1"/>
    <col min="7948" max="7948" width="23.54296875" style="3" bestFit="1" customWidth="1"/>
    <col min="7949" max="7949" width="6.81640625" style="3" bestFit="1" customWidth="1"/>
    <col min="7950" max="7950" width="23.54296875" style="3" bestFit="1" customWidth="1"/>
    <col min="7951" max="7951" width="6.81640625" style="3" bestFit="1" customWidth="1"/>
    <col min="7952" max="7952" width="23.54296875" style="3" bestFit="1" customWidth="1"/>
    <col min="7953" max="7953" width="6.81640625" style="3" bestFit="1" customWidth="1"/>
    <col min="7954" max="7954" width="23.54296875" style="3" bestFit="1" customWidth="1"/>
    <col min="7955" max="7955" width="6.81640625" style="3" bestFit="1" customWidth="1"/>
    <col min="7956" max="7956" width="23.54296875" style="3" bestFit="1" customWidth="1"/>
    <col min="7957" max="7957" width="6.81640625" style="3" bestFit="1" customWidth="1"/>
    <col min="7958" max="7958" width="23.54296875" style="3" bestFit="1" customWidth="1"/>
    <col min="7959" max="7959" width="6.81640625" style="3" bestFit="1" customWidth="1"/>
    <col min="7960" max="7960" width="23.54296875" style="3" bestFit="1" customWidth="1"/>
    <col min="7961" max="7961" width="6.81640625" style="3" bestFit="1" customWidth="1"/>
    <col min="7962" max="7962" width="23.54296875" style="3" bestFit="1" customWidth="1"/>
    <col min="7963" max="7963" width="6.81640625" style="3" bestFit="1" customWidth="1"/>
    <col min="7964" max="7964" width="23.54296875" style="3" bestFit="1" customWidth="1"/>
    <col min="7965" max="7965" width="6.81640625" style="3" bestFit="1" customWidth="1"/>
    <col min="7966" max="7966" width="23.54296875" style="3" bestFit="1" customWidth="1"/>
    <col min="7967" max="7967" width="6.81640625" style="3" bestFit="1" customWidth="1"/>
    <col min="7968" max="7968" width="23.54296875" style="3" bestFit="1" customWidth="1"/>
    <col min="7969" max="7969" width="6.81640625" style="3" bestFit="1" customWidth="1"/>
    <col min="7970" max="7970" width="23.54296875" style="3" bestFit="1" customWidth="1"/>
    <col min="7971" max="7971" width="6.81640625" style="3" bestFit="1" customWidth="1"/>
    <col min="7972" max="7972" width="23.54296875" style="3" bestFit="1" customWidth="1"/>
    <col min="7973" max="7973" width="6.81640625" style="3" bestFit="1" customWidth="1"/>
    <col min="7974" max="7974" width="23.54296875" style="3" bestFit="1" customWidth="1"/>
    <col min="7975" max="7975" width="6.81640625" style="3" bestFit="1" customWidth="1"/>
    <col min="7976" max="7976" width="23.54296875" style="3" bestFit="1" customWidth="1"/>
    <col min="7977" max="7977" width="6.81640625" style="3" bestFit="1" customWidth="1"/>
    <col min="7978" max="7978" width="23.54296875" style="3" bestFit="1" customWidth="1"/>
    <col min="7979" max="7979" width="6.81640625" style="3" bestFit="1" customWidth="1"/>
    <col min="7980" max="7980" width="23.54296875" style="3" bestFit="1" customWidth="1"/>
    <col min="7981" max="7981" width="6.81640625" style="3" bestFit="1" customWidth="1"/>
    <col min="7982" max="7982" width="23.54296875" style="3" bestFit="1" customWidth="1"/>
    <col min="7983" max="7983" width="6.81640625" style="3" bestFit="1" customWidth="1"/>
    <col min="7984" max="7984" width="23.54296875" style="3" bestFit="1" customWidth="1"/>
    <col min="7985" max="7985" width="6.81640625" style="3" bestFit="1" customWidth="1"/>
    <col min="7986" max="7986" width="23.54296875" style="3" bestFit="1" customWidth="1"/>
    <col min="7987" max="7987" width="6.81640625" style="3" bestFit="1" customWidth="1"/>
    <col min="7988" max="7988" width="23.54296875" style="3" bestFit="1" customWidth="1"/>
    <col min="7989" max="7989" width="6.81640625" style="3" bestFit="1" customWidth="1"/>
    <col min="7990" max="7990" width="23.54296875" style="3" bestFit="1" customWidth="1"/>
    <col min="7991" max="7991" width="6.81640625" style="3" bestFit="1" customWidth="1"/>
    <col min="7992" max="7992" width="23.54296875" style="3" bestFit="1" customWidth="1"/>
    <col min="7993" max="7993" width="6.81640625" style="3" bestFit="1" customWidth="1"/>
    <col min="7994" max="7994" width="23.54296875" style="3" bestFit="1" customWidth="1"/>
    <col min="7995" max="7995" width="6.81640625" style="3" bestFit="1" customWidth="1"/>
    <col min="7996" max="7996" width="23.54296875" style="3" bestFit="1" customWidth="1"/>
    <col min="7997" max="7997" width="6.81640625" style="3" bestFit="1" customWidth="1"/>
    <col min="7998" max="7998" width="23.54296875" style="3" bestFit="1" customWidth="1"/>
    <col min="7999" max="7999" width="6.81640625" style="3" bestFit="1" customWidth="1"/>
    <col min="8000" max="8000" width="23.54296875" style="3" bestFit="1" customWidth="1"/>
    <col min="8001" max="8001" width="6.81640625" style="3" bestFit="1" customWidth="1"/>
    <col min="8002" max="8002" width="23.54296875" style="3" bestFit="1" customWidth="1"/>
    <col min="8003" max="8003" width="6.81640625" style="3" bestFit="1" customWidth="1"/>
    <col min="8004" max="8004" width="23.54296875" style="3" bestFit="1" customWidth="1"/>
    <col min="8005" max="8005" width="6.81640625" style="3" bestFit="1" customWidth="1"/>
    <col min="8006" max="8006" width="23.54296875" style="3" bestFit="1" customWidth="1"/>
    <col min="8007" max="8007" width="6.81640625" style="3" bestFit="1" customWidth="1"/>
    <col min="8008" max="8008" width="23.54296875" style="3" bestFit="1" customWidth="1"/>
    <col min="8009" max="8009" width="6.81640625" style="3" bestFit="1" customWidth="1"/>
    <col min="8010" max="8010" width="23.54296875" style="3" bestFit="1" customWidth="1"/>
    <col min="8011" max="8011" width="6.81640625" style="3" bestFit="1" customWidth="1"/>
    <col min="8012" max="8012" width="23.54296875" style="3" bestFit="1" customWidth="1"/>
    <col min="8013" max="8013" width="6.81640625" style="3" bestFit="1" customWidth="1"/>
    <col min="8014" max="8014" width="23.54296875" style="3" bestFit="1" customWidth="1"/>
    <col min="8015" max="8015" width="6.81640625" style="3" bestFit="1" customWidth="1"/>
    <col min="8016" max="8016" width="23.54296875" style="3" bestFit="1" customWidth="1"/>
    <col min="8017" max="8017" width="6.81640625" style="3" bestFit="1" customWidth="1"/>
    <col min="8018" max="8018" width="23.54296875" style="3" bestFit="1" customWidth="1"/>
    <col min="8019" max="8019" width="6.81640625" style="3" bestFit="1" customWidth="1"/>
    <col min="8020" max="8020" width="23.54296875" style="3" bestFit="1" customWidth="1"/>
    <col min="8021" max="8021" width="6.453125" style="3" bestFit="1" customWidth="1"/>
    <col min="8022" max="8022" width="23.54296875" style="3" bestFit="1" customWidth="1"/>
    <col min="8023" max="8023" width="6.453125" style="3" bestFit="1" customWidth="1"/>
    <col min="8024" max="8024" width="23.54296875" style="3" bestFit="1" customWidth="1"/>
    <col min="8025" max="8025" width="6.81640625" style="3" bestFit="1" customWidth="1"/>
    <col min="8026" max="8026" width="23.54296875" style="3" bestFit="1" customWidth="1"/>
    <col min="8027" max="8027" width="6.81640625" style="3" bestFit="1" customWidth="1"/>
    <col min="8028" max="8028" width="23.54296875" style="3" bestFit="1" customWidth="1"/>
    <col min="8029" max="8029" width="6.81640625" style="3" bestFit="1" customWidth="1"/>
    <col min="8030" max="8030" width="23.54296875" style="3" bestFit="1" customWidth="1"/>
    <col min="8031" max="8031" width="6.81640625" style="3" bestFit="1" customWidth="1"/>
    <col min="8032" max="8032" width="23.54296875" style="3" bestFit="1" customWidth="1"/>
    <col min="8033" max="8033" width="6.81640625" style="3" bestFit="1" customWidth="1"/>
    <col min="8034" max="8034" width="23.54296875" style="3" bestFit="1" customWidth="1"/>
    <col min="8035" max="8035" width="6.81640625" style="3" bestFit="1" customWidth="1"/>
    <col min="8036" max="8036" width="23.54296875" style="3" bestFit="1" customWidth="1"/>
    <col min="8037" max="8037" width="6.81640625" style="3" bestFit="1" customWidth="1"/>
    <col min="8038" max="8038" width="23.54296875" style="3" bestFit="1" customWidth="1"/>
    <col min="8039" max="8039" width="6.81640625" style="3" bestFit="1" customWidth="1"/>
    <col min="8040" max="8040" width="23.54296875" style="3" bestFit="1" customWidth="1"/>
    <col min="8041" max="8041" width="6.81640625" style="3" bestFit="1" customWidth="1"/>
    <col min="8042" max="8042" width="23.54296875" style="3" bestFit="1" customWidth="1"/>
    <col min="8043" max="8043" width="6.81640625" style="3" bestFit="1" customWidth="1"/>
    <col min="8044" max="8044" width="23.54296875" style="3" bestFit="1" customWidth="1"/>
    <col min="8045" max="8045" width="6.81640625" style="3" bestFit="1" customWidth="1"/>
    <col min="8046" max="8046" width="23.54296875" style="3" bestFit="1" customWidth="1"/>
    <col min="8047" max="8047" width="6.81640625" style="3" bestFit="1" customWidth="1"/>
    <col min="8048" max="8048" width="23.54296875" style="3" bestFit="1" customWidth="1"/>
    <col min="8049" max="8049" width="6.81640625" style="3" bestFit="1" customWidth="1"/>
    <col min="8050" max="8050" width="23.54296875" style="3" bestFit="1" customWidth="1"/>
    <col min="8051" max="8051" width="6.81640625" style="3" bestFit="1" customWidth="1"/>
    <col min="8052" max="8052" width="23.54296875" style="3" bestFit="1" customWidth="1"/>
    <col min="8053" max="8053" width="6.81640625" style="3" bestFit="1" customWidth="1"/>
    <col min="8054" max="8092" width="9.1796875" style="3"/>
    <col min="8093" max="8093" width="33.54296875" style="3" customWidth="1"/>
    <col min="8094" max="8094" width="11.7265625" style="3" customWidth="1"/>
    <col min="8095" max="8095" width="6.7265625" style="3" customWidth="1"/>
    <col min="8096" max="8096" width="11.7265625" style="3" customWidth="1"/>
    <col min="8097" max="8097" width="6.7265625" style="3" customWidth="1"/>
    <col min="8098" max="8098" width="11.7265625" style="3" customWidth="1"/>
    <col min="8099" max="8099" width="6.7265625" style="3" customWidth="1"/>
    <col min="8100" max="8100" width="11.7265625" style="3" customWidth="1"/>
    <col min="8101" max="8101" width="6.7265625" style="3" customWidth="1"/>
    <col min="8102" max="8102" width="12.26953125" style="3" bestFit="1" customWidth="1"/>
    <col min="8103" max="8103" width="6.7265625" style="3" bestFit="1" customWidth="1"/>
    <col min="8104" max="8104" width="12.26953125" style="3" bestFit="1" customWidth="1"/>
    <col min="8105" max="8105" width="6.7265625" style="3" bestFit="1" customWidth="1"/>
    <col min="8106" max="8106" width="11.7265625" style="3" bestFit="1" customWidth="1"/>
    <col min="8107" max="8107" width="6" style="3" bestFit="1" customWidth="1"/>
    <col min="8108" max="8108" width="11.7265625" style="3" bestFit="1" customWidth="1"/>
    <col min="8109" max="8109" width="6" style="3" bestFit="1" customWidth="1"/>
    <col min="8110" max="8110" width="11.7265625" style="3" bestFit="1" customWidth="1"/>
    <col min="8111" max="8111" width="6" style="3" bestFit="1" customWidth="1"/>
    <col min="8112" max="8112" width="11.7265625" style="3" bestFit="1" customWidth="1"/>
    <col min="8113" max="8113" width="6" style="3" bestFit="1" customWidth="1"/>
    <col min="8114" max="8114" width="11.7265625" style="3" bestFit="1" customWidth="1"/>
    <col min="8115" max="8115" width="6" style="3" bestFit="1" customWidth="1"/>
    <col min="8116" max="8116" width="11.7265625" style="3" bestFit="1" customWidth="1"/>
    <col min="8117" max="8117" width="6" style="3" bestFit="1" customWidth="1"/>
    <col min="8118" max="8118" width="11.7265625" style="3" bestFit="1" customWidth="1"/>
    <col min="8119" max="8119" width="6" style="3" bestFit="1" customWidth="1"/>
    <col min="8120" max="8120" width="11.7265625" style="3" bestFit="1" customWidth="1"/>
    <col min="8121" max="8121" width="5.26953125" style="3" bestFit="1" customWidth="1"/>
    <col min="8122" max="8122" width="16.453125" style="3" bestFit="1" customWidth="1"/>
    <col min="8123" max="8123" width="6.453125" style="3" customWidth="1"/>
    <col min="8124" max="8124" width="15" style="3" customWidth="1"/>
    <col min="8125" max="8125" width="8" style="3" customWidth="1"/>
    <col min="8126" max="8126" width="15.453125" style="3" customWidth="1"/>
    <col min="8127" max="8127" width="8.453125" style="3" customWidth="1"/>
    <col min="8128" max="8128" width="17.54296875" style="3" customWidth="1"/>
    <col min="8129" max="8129" width="6" style="3" bestFit="1" customWidth="1"/>
    <col min="8130" max="8130" width="15.81640625" style="3" bestFit="1" customWidth="1"/>
    <col min="8131" max="8131" width="6" style="3" bestFit="1" customWidth="1"/>
    <col min="8132" max="8132" width="16.81640625" style="3" bestFit="1" customWidth="1"/>
    <col min="8133" max="8133" width="6" style="3" bestFit="1" customWidth="1"/>
    <col min="8134" max="8134" width="17.453125" style="3" customWidth="1"/>
    <col min="8135" max="8135" width="7.7265625" style="3" bestFit="1" customWidth="1"/>
    <col min="8136" max="8136" width="17.453125" style="3" customWidth="1"/>
    <col min="8137" max="8137" width="7.7265625" style="3" bestFit="1" customWidth="1"/>
    <col min="8138" max="8138" width="17.453125" style="3" customWidth="1"/>
    <col min="8139" max="8139" width="9" style="3" customWidth="1"/>
    <col min="8140" max="8140" width="22.54296875" style="3" customWidth="1"/>
    <col min="8141" max="8141" width="8.1796875" style="3" customWidth="1"/>
    <col min="8142" max="8142" width="22.54296875" style="3" customWidth="1"/>
    <col min="8143" max="8143" width="8.1796875" style="3" customWidth="1"/>
    <col min="8144" max="8144" width="23.54296875" style="3" customWidth="1"/>
    <col min="8145" max="8145" width="8.1796875" style="3" customWidth="1"/>
    <col min="8146" max="8146" width="22.54296875" style="3" customWidth="1"/>
    <col min="8147" max="8147" width="8.1796875" style="3" bestFit="1" customWidth="1"/>
    <col min="8148" max="8148" width="22.54296875" style="3" customWidth="1"/>
    <col min="8149" max="8149" width="9.54296875" style="3" customWidth="1"/>
    <col min="8150" max="8150" width="22.54296875" style="3" customWidth="1"/>
    <col min="8151" max="8151" width="9.54296875" style="3" customWidth="1"/>
    <col min="8152" max="8152" width="22.54296875" style="3" customWidth="1"/>
    <col min="8153" max="8153" width="12.453125" style="3" customWidth="1"/>
    <col min="8154" max="8154" width="22.54296875" style="3" customWidth="1"/>
    <col min="8155" max="8155" width="8.7265625" style="3" bestFit="1" customWidth="1"/>
    <col min="8156" max="8156" width="21" style="3" customWidth="1"/>
    <col min="8157" max="8157" width="8.7265625" style="3" bestFit="1" customWidth="1"/>
    <col min="8158" max="8158" width="23.54296875" style="3" bestFit="1" customWidth="1"/>
    <col min="8159" max="8159" width="11.81640625" style="3" customWidth="1"/>
    <col min="8160" max="8160" width="23.54296875" style="3" bestFit="1" customWidth="1"/>
    <col min="8161" max="8161" width="11.26953125" style="3" customWidth="1"/>
    <col min="8162" max="8162" width="23.1796875" style="3" customWidth="1"/>
    <col min="8163" max="8163" width="11.453125" style="3" bestFit="1" customWidth="1"/>
    <col min="8164" max="8164" width="23.54296875" style="3" bestFit="1" customWidth="1"/>
    <col min="8165" max="8165" width="10.1796875" style="3" customWidth="1"/>
    <col min="8166" max="8166" width="23.54296875" style="3" bestFit="1" customWidth="1"/>
    <col min="8167" max="8167" width="10.1796875" style="3" customWidth="1"/>
    <col min="8168" max="8168" width="23.54296875" style="3" bestFit="1" customWidth="1"/>
    <col min="8169" max="8169" width="11.453125" style="3" bestFit="1" customWidth="1"/>
    <col min="8170" max="8170" width="23.54296875" style="3" bestFit="1" customWidth="1"/>
    <col min="8171" max="8171" width="11.453125" style="3" bestFit="1" customWidth="1"/>
    <col min="8172" max="8172" width="23.54296875" style="3" bestFit="1" customWidth="1"/>
    <col min="8173" max="8173" width="7.7265625" style="3" bestFit="1" customWidth="1"/>
    <col min="8174" max="8174" width="23.54296875" style="3" bestFit="1" customWidth="1"/>
    <col min="8175" max="8175" width="6.81640625" style="3" bestFit="1" customWidth="1"/>
    <col min="8176" max="8176" width="23.54296875" style="3" bestFit="1" customWidth="1"/>
    <col min="8177" max="8177" width="6.81640625" style="3" bestFit="1" customWidth="1"/>
    <col min="8178" max="8178" width="23.54296875" style="3" bestFit="1" customWidth="1"/>
    <col min="8179" max="8179" width="6.81640625" style="3" bestFit="1" customWidth="1"/>
    <col min="8180" max="8180" width="23.54296875" style="3" bestFit="1" customWidth="1"/>
    <col min="8181" max="8181" width="6.81640625" style="3" bestFit="1" customWidth="1"/>
    <col min="8182" max="8182" width="23.54296875" style="3" bestFit="1" customWidth="1"/>
    <col min="8183" max="8183" width="6.453125" style="3" bestFit="1" customWidth="1"/>
    <col min="8184" max="8184" width="23.54296875" style="3" bestFit="1" customWidth="1"/>
    <col min="8185" max="8185" width="6.453125" style="3" bestFit="1" customWidth="1"/>
    <col min="8186" max="8186" width="23.54296875" style="3" bestFit="1" customWidth="1"/>
    <col min="8187" max="8187" width="6.81640625" style="3" bestFit="1" customWidth="1"/>
    <col min="8188" max="8188" width="23.54296875" style="3" bestFit="1" customWidth="1"/>
    <col min="8189" max="8189" width="6.81640625" style="3" bestFit="1" customWidth="1"/>
    <col min="8190" max="8190" width="23.54296875" style="3" bestFit="1" customWidth="1"/>
    <col min="8191" max="8191" width="6.81640625" style="3" bestFit="1" customWidth="1"/>
    <col min="8192" max="8192" width="23.54296875" style="3" bestFit="1" customWidth="1"/>
    <col min="8193" max="8193" width="6.81640625" style="3" bestFit="1" customWidth="1"/>
    <col min="8194" max="8194" width="23.54296875" style="3" bestFit="1" customWidth="1"/>
    <col min="8195" max="8195" width="6.81640625" style="3" bestFit="1" customWidth="1"/>
    <col min="8196" max="8196" width="23.54296875" style="3" bestFit="1" customWidth="1"/>
    <col min="8197" max="8197" width="11.54296875" style="3" bestFit="1" customWidth="1"/>
    <col min="8198" max="8198" width="23.54296875" style="3" bestFit="1" customWidth="1"/>
    <col min="8199" max="8199" width="6.81640625" style="3" bestFit="1" customWidth="1"/>
    <col min="8200" max="8200" width="23.54296875" style="3" bestFit="1" customWidth="1"/>
    <col min="8201" max="8201" width="6.81640625" style="3" bestFit="1" customWidth="1"/>
    <col min="8202" max="8202" width="23.54296875" style="3" bestFit="1" customWidth="1"/>
    <col min="8203" max="8203" width="6.81640625" style="3" bestFit="1" customWidth="1"/>
    <col min="8204" max="8204" width="23.54296875" style="3" bestFit="1" customWidth="1"/>
    <col min="8205" max="8205" width="6.81640625" style="3" bestFit="1" customWidth="1"/>
    <col min="8206" max="8206" width="23.54296875" style="3" bestFit="1" customWidth="1"/>
    <col min="8207" max="8207" width="6.81640625" style="3" bestFit="1" customWidth="1"/>
    <col min="8208" max="8208" width="23.54296875" style="3" bestFit="1" customWidth="1"/>
    <col min="8209" max="8209" width="6.81640625" style="3" bestFit="1" customWidth="1"/>
    <col min="8210" max="8210" width="23.54296875" style="3" bestFit="1" customWidth="1"/>
    <col min="8211" max="8211" width="6.81640625" style="3" bestFit="1" customWidth="1"/>
    <col min="8212" max="8212" width="23.54296875" style="3" bestFit="1" customWidth="1"/>
    <col min="8213" max="8213" width="6.81640625" style="3" bestFit="1" customWidth="1"/>
    <col min="8214" max="8214" width="23.54296875" style="3" bestFit="1" customWidth="1"/>
    <col min="8215" max="8215" width="6.81640625" style="3" bestFit="1" customWidth="1"/>
    <col min="8216" max="8216" width="23.54296875" style="3" bestFit="1" customWidth="1"/>
    <col min="8217" max="8217" width="6.81640625" style="3" bestFit="1" customWidth="1"/>
    <col min="8218" max="8218" width="23.54296875" style="3" bestFit="1" customWidth="1"/>
    <col min="8219" max="8219" width="6.81640625" style="3" bestFit="1" customWidth="1"/>
    <col min="8220" max="8220" width="23.54296875" style="3" bestFit="1" customWidth="1"/>
    <col min="8221" max="8221" width="6.81640625" style="3" bestFit="1" customWidth="1"/>
    <col min="8222" max="8222" width="23.54296875" style="3" bestFit="1" customWidth="1"/>
    <col min="8223" max="8223" width="6.81640625" style="3" bestFit="1" customWidth="1"/>
    <col min="8224" max="8224" width="23.54296875" style="3" bestFit="1" customWidth="1"/>
    <col min="8225" max="8225" width="6.81640625" style="3" bestFit="1" customWidth="1"/>
    <col min="8226" max="8226" width="23.54296875" style="3" bestFit="1" customWidth="1"/>
    <col min="8227" max="8227" width="6.81640625" style="3" bestFit="1" customWidth="1"/>
    <col min="8228" max="8228" width="23.54296875" style="3" bestFit="1" customWidth="1"/>
    <col min="8229" max="8229" width="6.81640625" style="3" bestFit="1" customWidth="1"/>
    <col min="8230" max="8230" width="23.54296875" style="3" bestFit="1" customWidth="1"/>
    <col min="8231" max="8231" width="6.81640625" style="3" bestFit="1" customWidth="1"/>
    <col min="8232" max="8232" width="23.54296875" style="3" bestFit="1" customWidth="1"/>
    <col min="8233" max="8233" width="6.81640625" style="3" bestFit="1" customWidth="1"/>
    <col min="8234" max="8234" width="23.54296875" style="3" bestFit="1" customWidth="1"/>
    <col min="8235" max="8235" width="6.81640625" style="3" bestFit="1" customWidth="1"/>
    <col min="8236" max="8236" width="23.54296875" style="3" bestFit="1" customWidth="1"/>
    <col min="8237" max="8237" width="6.81640625" style="3" bestFit="1" customWidth="1"/>
    <col min="8238" max="8238" width="23.54296875" style="3" bestFit="1" customWidth="1"/>
    <col min="8239" max="8239" width="6.81640625" style="3" bestFit="1" customWidth="1"/>
    <col min="8240" max="8240" width="23.54296875" style="3" bestFit="1" customWidth="1"/>
    <col min="8241" max="8241" width="6.81640625" style="3" bestFit="1" customWidth="1"/>
    <col min="8242" max="8242" width="23.54296875" style="3" bestFit="1" customWidth="1"/>
    <col min="8243" max="8243" width="6.81640625" style="3" bestFit="1" customWidth="1"/>
    <col min="8244" max="8244" width="23.54296875" style="3" bestFit="1" customWidth="1"/>
    <col min="8245" max="8245" width="6.81640625" style="3" bestFit="1" customWidth="1"/>
    <col min="8246" max="8246" width="23.54296875" style="3" bestFit="1" customWidth="1"/>
    <col min="8247" max="8247" width="6.81640625" style="3" bestFit="1" customWidth="1"/>
    <col min="8248" max="8248" width="23.54296875" style="3" bestFit="1" customWidth="1"/>
    <col min="8249" max="8249" width="6.81640625" style="3" bestFit="1" customWidth="1"/>
    <col min="8250" max="8250" width="23.54296875" style="3" bestFit="1" customWidth="1"/>
    <col min="8251" max="8251" width="6.81640625" style="3" bestFit="1" customWidth="1"/>
    <col min="8252" max="8252" width="23.54296875" style="3" bestFit="1" customWidth="1"/>
    <col min="8253" max="8253" width="6.81640625" style="3" bestFit="1" customWidth="1"/>
    <col min="8254" max="8254" width="23.54296875" style="3" bestFit="1" customWidth="1"/>
    <col min="8255" max="8255" width="6.81640625" style="3" bestFit="1" customWidth="1"/>
    <col min="8256" max="8256" width="23.54296875" style="3" bestFit="1" customWidth="1"/>
    <col min="8257" max="8257" width="6.81640625" style="3" bestFit="1" customWidth="1"/>
    <col min="8258" max="8258" width="23.54296875" style="3" bestFit="1" customWidth="1"/>
    <col min="8259" max="8259" width="6.81640625" style="3" bestFit="1" customWidth="1"/>
    <col min="8260" max="8260" width="23.54296875" style="3" bestFit="1" customWidth="1"/>
    <col min="8261" max="8261" width="6.81640625" style="3" bestFit="1" customWidth="1"/>
    <col min="8262" max="8262" width="23.54296875" style="3" bestFit="1" customWidth="1"/>
    <col min="8263" max="8263" width="6.81640625" style="3" bestFit="1" customWidth="1"/>
    <col min="8264" max="8264" width="23.54296875" style="3" bestFit="1" customWidth="1"/>
    <col min="8265" max="8265" width="6.81640625" style="3" bestFit="1" customWidth="1"/>
    <col min="8266" max="8266" width="23.54296875" style="3" bestFit="1" customWidth="1"/>
    <col min="8267" max="8267" width="6.81640625" style="3" bestFit="1" customWidth="1"/>
    <col min="8268" max="8268" width="23.54296875" style="3" bestFit="1" customWidth="1"/>
    <col min="8269" max="8269" width="6.81640625" style="3" bestFit="1" customWidth="1"/>
    <col min="8270" max="8270" width="23.54296875" style="3" bestFit="1" customWidth="1"/>
    <col min="8271" max="8271" width="6.81640625" style="3" bestFit="1" customWidth="1"/>
    <col min="8272" max="8272" width="23.54296875" style="3" bestFit="1" customWidth="1"/>
    <col min="8273" max="8273" width="6.81640625" style="3" bestFit="1" customWidth="1"/>
    <col min="8274" max="8274" width="23.54296875" style="3" bestFit="1" customWidth="1"/>
    <col min="8275" max="8275" width="6.81640625" style="3" bestFit="1" customWidth="1"/>
    <col min="8276" max="8276" width="23.54296875" style="3" bestFit="1" customWidth="1"/>
    <col min="8277" max="8277" width="6.453125" style="3" bestFit="1" customWidth="1"/>
    <col min="8278" max="8278" width="23.54296875" style="3" bestFit="1" customWidth="1"/>
    <col min="8279" max="8279" width="6.453125" style="3" bestFit="1" customWidth="1"/>
    <col min="8280" max="8280" width="23.54296875" style="3" bestFit="1" customWidth="1"/>
    <col min="8281" max="8281" width="6.81640625" style="3" bestFit="1" customWidth="1"/>
    <col min="8282" max="8282" width="23.54296875" style="3" bestFit="1" customWidth="1"/>
    <col min="8283" max="8283" width="6.81640625" style="3" bestFit="1" customWidth="1"/>
    <col min="8284" max="8284" width="23.54296875" style="3" bestFit="1" customWidth="1"/>
    <col min="8285" max="8285" width="6.81640625" style="3" bestFit="1" customWidth="1"/>
    <col min="8286" max="8286" width="23.54296875" style="3" bestFit="1" customWidth="1"/>
    <col min="8287" max="8287" width="6.81640625" style="3" bestFit="1" customWidth="1"/>
    <col min="8288" max="8288" width="23.54296875" style="3" bestFit="1" customWidth="1"/>
    <col min="8289" max="8289" width="6.81640625" style="3" bestFit="1" customWidth="1"/>
    <col min="8290" max="8290" width="23.54296875" style="3" bestFit="1" customWidth="1"/>
    <col min="8291" max="8291" width="6.81640625" style="3" bestFit="1" customWidth="1"/>
    <col min="8292" max="8292" width="23.54296875" style="3" bestFit="1" customWidth="1"/>
    <col min="8293" max="8293" width="6.81640625" style="3" bestFit="1" customWidth="1"/>
    <col min="8294" max="8294" width="23.54296875" style="3" bestFit="1" customWidth="1"/>
    <col min="8295" max="8295" width="6.81640625" style="3" bestFit="1" customWidth="1"/>
    <col min="8296" max="8296" width="23.54296875" style="3" bestFit="1" customWidth="1"/>
    <col min="8297" max="8297" width="6.81640625" style="3" bestFit="1" customWidth="1"/>
    <col min="8298" max="8298" width="23.54296875" style="3" bestFit="1" customWidth="1"/>
    <col min="8299" max="8299" width="6.81640625" style="3" bestFit="1" customWidth="1"/>
    <col min="8300" max="8300" width="23.54296875" style="3" bestFit="1" customWidth="1"/>
    <col min="8301" max="8301" width="6.81640625" style="3" bestFit="1" customWidth="1"/>
    <col min="8302" max="8302" width="23.54296875" style="3" bestFit="1" customWidth="1"/>
    <col min="8303" max="8303" width="6.81640625" style="3" bestFit="1" customWidth="1"/>
    <col min="8304" max="8304" width="23.54296875" style="3" bestFit="1" customWidth="1"/>
    <col min="8305" max="8305" width="6.81640625" style="3" bestFit="1" customWidth="1"/>
    <col min="8306" max="8306" width="23.54296875" style="3" bestFit="1" customWidth="1"/>
    <col min="8307" max="8307" width="6.81640625" style="3" bestFit="1" customWidth="1"/>
    <col min="8308" max="8308" width="23.54296875" style="3" bestFit="1" customWidth="1"/>
    <col min="8309" max="8309" width="6.81640625" style="3" bestFit="1" customWidth="1"/>
    <col min="8310" max="8348" width="9.1796875" style="3"/>
    <col min="8349" max="8349" width="33.54296875" style="3" customWidth="1"/>
    <col min="8350" max="8350" width="11.7265625" style="3" customWidth="1"/>
    <col min="8351" max="8351" width="6.7265625" style="3" customWidth="1"/>
    <col min="8352" max="8352" width="11.7265625" style="3" customWidth="1"/>
    <col min="8353" max="8353" width="6.7265625" style="3" customWidth="1"/>
    <col min="8354" max="8354" width="11.7265625" style="3" customWidth="1"/>
    <col min="8355" max="8355" width="6.7265625" style="3" customWidth="1"/>
    <col min="8356" max="8356" width="11.7265625" style="3" customWidth="1"/>
    <col min="8357" max="8357" width="6.7265625" style="3" customWidth="1"/>
    <col min="8358" max="8358" width="12.26953125" style="3" bestFit="1" customWidth="1"/>
    <col min="8359" max="8359" width="6.7265625" style="3" bestFit="1" customWidth="1"/>
    <col min="8360" max="8360" width="12.26953125" style="3" bestFit="1" customWidth="1"/>
    <col min="8361" max="8361" width="6.7265625" style="3" bestFit="1" customWidth="1"/>
    <col min="8362" max="8362" width="11.7265625" style="3" bestFit="1" customWidth="1"/>
    <col min="8363" max="8363" width="6" style="3" bestFit="1" customWidth="1"/>
    <col min="8364" max="8364" width="11.7265625" style="3" bestFit="1" customWidth="1"/>
    <col min="8365" max="8365" width="6" style="3" bestFit="1" customWidth="1"/>
    <col min="8366" max="8366" width="11.7265625" style="3" bestFit="1" customWidth="1"/>
    <col min="8367" max="8367" width="6" style="3" bestFit="1" customWidth="1"/>
    <col min="8368" max="8368" width="11.7265625" style="3" bestFit="1" customWidth="1"/>
    <col min="8369" max="8369" width="6" style="3" bestFit="1" customWidth="1"/>
    <col min="8370" max="8370" width="11.7265625" style="3" bestFit="1" customWidth="1"/>
    <col min="8371" max="8371" width="6" style="3" bestFit="1" customWidth="1"/>
    <col min="8372" max="8372" width="11.7265625" style="3" bestFit="1" customWidth="1"/>
    <col min="8373" max="8373" width="6" style="3" bestFit="1" customWidth="1"/>
    <col min="8374" max="8374" width="11.7265625" style="3" bestFit="1" customWidth="1"/>
    <col min="8375" max="8375" width="6" style="3" bestFit="1" customWidth="1"/>
    <col min="8376" max="8376" width="11.7265625" style="3" bestFit="1" customWidth="1"/>
    <col min="8377" max="8377" width="5.26953125" style="3" bestFit="1" customWidth="1"/>
    <col min="8378" max="8378" width="16.453125" style="3" bestFit="1" customWidth="1"/>
    <col min="8379" max="8379" width="6.453125" style="3" customWidth="1"/>
    <col min="8380" max="8380" width="15" style="3" customWidth="1"/>
    <col min="8381" max="8381" width="8" style="3" customWidth="1"/>
    <col min="8382" max="8382" width="15.453125" style="3" customWidth="1"/>
    <col min="8383" max="8383" width="8.453125" style="3" customWidth="1"/>
    <col min="8384" max="8384" width="17.54296875" style="3" customWidth="1"/>
    <col min="8385" max="8385" width="6" style="3" bestFit="1" customWidth="1"/>
    <col min="8386" max="8386" width="15.81640625" style="3" bestFit="1" customWidth="1"/>
    <col min="8387" max="8387" width="6" style="3" bestFit="1" customWidth="1"/>
    <col min="8388" max="8388" width="16.81640625" style="3" bestFit="1" customWidth="1"/>
    <col min="8389" max="8389" width="6" style="3" bestFit="1" customWidth="1"/>
    <col min="8390" max="8390" width="17.453125" style="3" customWidth="1"/>
    <col min="8391" max="8391" width="7.7265625" style="3" bestFit="1" customWidth="1"/>
    <col min="8392" max="8392" width="17.453125" style="3" customWidth="1"/>
    <col min="8393" max="8393" width="7.7265625" style="3" bestFit="1" customWidth="1"/>
    <col min="8394" max="8394" width="17.453125" style="3" customWidth="1"/>
    <col min="8395" max="8395" width="9" style="3" customWidth="1"/>
    <col min="8396" max="8396" width="22.54296875" style="3" customWidth="1"/>
    <col min="8397" max="8397" width="8.1796875" style="3" customWidth="1"/>
    <col min="8398" max="8398" width="22.54296875" style="3" customWidth="1"/>
    <col min="8399" max="8399" width="8.1796875" style="3" customWidth="1"/>
    <col min="8400" max="8400" width="23.54296875" style="3" customWidth="1"/>
    <col min="8401" max="8401" width="8.1796875" style="3" customWidth="1"/>
    <col min="8402" max="8402" width="22.54296875" style="3" customWidth="1"/>
    <col min="8403" max="8403" width="8.1796875" style="3" bestFit="1" customWidth="1"/>
    <col min="8404" max="8404" width="22.54296875" style="3" customWidth="1"/>
    <col min="8405" max="8405" width="9.54296875" style="3" customWidth="1"/>
    <col min="8406" max="8406" width="22.54296875" style="3" customWidth="1"/>
    <col min="8407" max="8407" width="9.54296875" style="3" customWidth="1"/>
    <col min="8408" max="8408" width="22.54296875" style="3" customWidth="1"/>
    <col min="8409" max="8409" width="12.453125" style="3" customWidth="1"/>
    <col min="8410" max="8410" width="22.54296875" style="3" customWidth="1"/>
    <col min="8411" max="8411" width="8.7265625" style="3" bestFit="1" customWidth="1"/>
    <col min="8412" max="8412" width="21" style="3" customWidth="1"/>
    <col min="8413" max="8413" width="8.7265625" style="3" bestFit="1" customWidth="1"/>
    <col min="8414" max="8414" width="23.54296875" style="3" bestFit="1" customWidth="1"/>
    <col min="8415" max="8415" width="11.81640625" style="3" customWidth="1"/>
    <col min="8416" max="8416" width="23.54296875" style="3" bestFit="1" customWidth="1"/>
    <col min="8417" max="8417" width="11.26953125" style="3" customWidth="1"/>
    <col min="8418" max="8418" width="23.1796875" style="3" customWidth="1"/>
    <col min="8419" max="8419" width="11.453125" style="3" bestFit="1" customWidth="1"/>
    <col min="8420" max="8420" width="23.54296875" style="3" bestFit="1" customWidth="1"/>
    <col min="8421" max="8421" width="10.1796875" style="3" customWidth="1"/>
    <col min="8422" max="8422" width="23.54296875" style="3" bestFit="1" customWidth="1"/>
    <col min="8423" max="8423" width="10.1796875" style="3" customWidth="1"/>
    <col min="8424" max="8424" width="23.54296875" style="3" bestFit="1" customWidth="1"/>
    <col min="8425" max="8425" width="11.453125" style="3" bestFit="1" customWidth="1"/>
    <col min="8426" max="8426" width="23.54296875" style="3" bestFit="1" customWidth="1"/>
    <col min="8427" max="8427" width="11.453125" style="3" bestFit="1" customWidth="1"/>
    <col min="8428" max="8428" width="23.54296875" style="3" bestFit="1" customWidth="1"/>
    <col min="8429" max="8429" width="7.7265625" style="3" bestFit="1" customWidth="1"/>
    <col min="8430" max="8430" width="23.54296875" style="3" bestFit="1" customWidth="1"/>
    <col min="8431" max="8431" width="6.81640625" style="3" bestFit="1" customWidth="1"/>
    <col min="8432" max="8432" width="23.54296875" style="3" bestFit="1" customWidth="1"/>
    <col min="8433" max="8433" width="6.81640625" style="3" bestFit="1" customWidth="1"/>
    <col min="8434" max="8434" width="23.54296875" style="3" bestFit="1" customWidth="1"/>
    <col min="8435" max="8435" width="6.81640625" style="3" bestFit="1" customWidth="1"/>
    <col min="8436" max="8436" width="23.54296875" style="3" bestFit="1" customWidth="1"/>
    <col min="8437" max="8437" width="6.81640625" style="3" bestFit="1" customWidth="1"/>
    <col min="8438" max="8438" width="23.54296875" style="3" bestFit="1" customWidth="1"/>
    <col min="8439" max="8439" width="6.453125" style="3" bestFit="1" customWidth="1"/>
    <col min="8440" max="8440" width="23.54296875" style="3" bestFit="1" customWidth="1"/>
    <col min="8441" max="8441" width="6.453125" style="3" bestFit="1" customWidth="1"/>
    <col min="8442" max="8442" width="23.54296875" style="3" bestFit="1" customWidth="1"/>
    <col min="8443" max="8443" width="6.81640625" style="3" bestFit="1" customWidth="1"/>
    <col min="8444" max="8444" width="23.54296875" style="3" bestFit="1" customWidth="1"/>
    <col min="8445" max="8445" width="6.81640625" style="3" bestFit="1" customWidth="1"/>
    <col min="8446" max="8446" width="23.54296875" style="3" bestFit="1" customWidth="1"/>
    <col min="8447" max="8447" width="6.81640625" style="3" bestFit="1" customWidth="1"/>
    <col min="8448" max="8448" width="23.54296875" style="3" bestFit="1" customWidth="1"/>
    <col min="8449" max="8449" width="6.81640625" style="3" bestFit="1" customWidth="1"/>
    <col min="8450" max="8450" width="23.54296875" style="3" bestFit="1" customWidth="1"/>
    <col min="8451" max="8451" width="6.81640625" style="3" bestFit="1" customWidth="1"/>
    <col min="8452" max="8452" width="23.54296875" style="3" bestFit="1" customWidth="1"/>
    <col min="8453" max="8453" width="11.54296875" style="3" bestFit="1" customWidth="1"/>
    <col min="8454" max="8454" width="23.54296875" style="3" bestFit="1" customWidth="1"/>
    <col min="8455" max="8455" width="6.81640625" style="3" bestFit="1" customWidth="1"/>
    <col min="8456" max="8456" width="23.54296875" style="3" bestFit="1" customWidth="1"/>
    <col min="8457" max="8457" width="6.81640625" style="3" bestFit="1" customWidth="1"/>
    <col min="8458" max="8458" width="23.54296875" style="3" bestFit="1" customWidth="1"/>
    <col min="8459" max="8459" width="6.81640625" style="3" bestFit="1" customWidth="1"/>
    <col min="8460" max="8460" width="23.54296875" style="3" bestFit="1" customWidth="1"/>
    <col min="8461" max="8461" width="6.81640625" style="3" bestFit="1" customWidth="1"/>
    <col min="8462" max="8462" width="23.54296875" style="3" bestFit="1" customWidth="1"/>
    <col min="8463" max="8463" width="6.81640625" style="3" bestFit="1" customWidth="1"/>
    <col min="8464" max="8464" width="23.54296875" style="3" bestFit="1" customWidth="1"/>
    <col min="8465" max="8465" width="6.81640625" style="3" bestFit="1" customWidth="1"/>
    <col min="8466" max="8466" width="23.54296875" style="3" bestFit="1" customWidth="1"/>
    <col min="8467" max="8467" width="6.81640625" style="3" bestFit="1" customWidth="1"/>
    <col min="8468" max="8468" width="23.54296875" style="3" bestFit="1" customWidth="1"/>
    <col min="8469" max="8469" width="6.81640625" style="3" bestFit="1" customWidth="1"/>
    <col min="8470" max="8470" width="23.54296875" style="3" bestFit="1" customWidth="1"/>
    <col min="8471" max="8471" width="6.81640625" style="3" bestFit="1" customWidth="1"/>
    <col min="8472" max="8472" width="23.54296875" style="3" bestFit="1" customWidth="1"/>
    <col min="8473" max="8473" width="6.81640625" style="3" bestFit="1" customWidth="1"/>
    <col min="8474" max="8474" width="23.54296875" style="3" bestFit="1" customWidth="1"/>
    <col min="8475" max="8475" width="6.81640625" style="3" bestFit="1" customWidth="1"/>
    <col min="8476" max="8476" width="23.54296875" style="3" bestFit="1" customWidth="1"/>
    <col min="8477" max="8477" width="6.81640625" style="3" bestFit="1" customWidth="1"/>
    <col min="8478" max="8478" width="23.54296875" style="3" bestFit="1" customWidth="1"/>
    <col min="8479" max="8479" width="6.81640625" style="3" bestFit="1" customWidth="1"/>
    <col min="8480" max="8480" width="23.54296875" style="3" bestFit="1" customWidth="1"/>
    <col min="8481" max="8481" width="6.81640625" style="3" bestFit="1" customWidth="1"/>
    <col min="8482" max="8482" width="23.54296875" style="3" bestFit="1" customWidth="1"/>
    <col min="8483" max="8483" width="6.81640625" style="3" bestFit="1" customWidth="1"/>
    <col min="8484" max="8484" width="23.54296875" style="3" bestFit="1" customWidth="1"/>
    <col min="8485" max="8485" width="6.81640625" style="3" bestFit="1" customWidth="1"/>
    <col min="8486" max="8486" width="23.54296875" style="3" bestFit="1" customWidth="1"/>
    <col min="8487" max="8487" width="6.81640625" style="3" bestFit="1" customWidth="1"/>
    <col min="8488" max="8488" width="23.54296875" style="3" bestFit="1" customWidth="1"/>
    <col min="8489" max="8489" width="6.81640625" style="3" bestFit="1" customWidth="1"/>
    <col min="8490" max="8490" width="23.54296875" style="3" bestFit="1" customWidth="1"/>
    <col min="8491" max="8491" width="6.81640625" style="3" bestFit="1" customWidth="1"/>
    <col min="8492" max="8492" width="23.54296875" style="3" bestFit="1" customWidth="1"/>
    <col min="8493" max="8493" width="6.81640625" style="3" bestFit="1" customWidth="1"/>
    <col min="8494" max="8494" width="23.54296875" style="3" bestFit="1" customWidth="1"/>
    <col min="8495" max="8495" width="6.81640625" style="3" bestFit="1" customWidth="1"/>
    <col min="8496" max="8496" width="23.54296875" style="3" bestFit="1" customWidth="1"/>
    <col min="8497" max="8497" width="6.81640625" style="3" bestFit="1" customWidth="1"/>
    <col min="8498" max="8498" width="23.54296875" style="3" bestFit="1" customWidth="1"/>
    <col min="8499" max="8499" width="6.81640625" style="3" bestFit="1" customWidth="1"/>
    <col min="8500" max="8500" width="23.54296875" style="3" bestFit="1" customWidth="1"/>
    <col min="8501" max="8501" width="6.81640625" style="3" bestFit="1" customWidth="1"/>
    <col min="8502" max="8502" width="23.54296875" style="3" bestFit="1" customWidth="1"/>
    <col min="8503" max="8503" width="6.81640625" style="3" bestFit="1" customWidth="1"/>
    <col min="8504" max="8504" width="23.54296875" style="3" bestFit="1" customWidth="1"/>
    <col min="8505" max="8505" width="6.81640625" style="3" bestFit="1" customWidth="1"/>
    <col min="8506" max="8506" width="23.54296875" style="3" bestFit="1" customWidth="1"/>
    <col min="8507" max="8507" width="6.81640625" style="3" bestFit="1" customWidth="1"/>
    <col min="8508" max="8508" width="23.54296875" style="3" bestFit="1" customWidth="1"/>
    <col min="8509" max="8509" width="6.81640625" style="3" bestFit="1" customWidth="1"/>
    <col min="8510" max="8510" width="23.54296875" style="3" bestFit="1" customWidth="1"/>
    <col min="8511" max="8511" width="6.81640625" style="3" bestFit="1" customWidth="1"/>
    <col min="8512" max="8512" width="23.54296875" style="3" bestFit="1" customWidth="1"/>
    <col min="8513" max="8513" width="6.81640625" style="3" bestFit="1" customWidth="1"/>
    <col min="8514" max="8514" width="23.54296875" style="3" bestFit="1" customWidth="1"/>
    <col min="8515" max="8515" width="6.81640625" style="3" bestFit="1" customWidth="1"/>
    <col min="8516" max="8516" width="23.54296875" style="3" bestFit="1" customWidth="1"/>
    <col min="8517" max="8517" width="6.81640625" style="3" bestFit="1" customWidth="1"/>
    <col min="8518" max="8518" width="23.54296875" style="3" bestFit="1" customWidth="1"/>
    <col min="8519" max="8519" width="6.81640625" style="3" bestFit="1" customWidth="1"/>
    <col min="8520" max="8520" width="23.54296875" style="3" bestFit="1" customWidth="1"/>
    <col min="8521" max="8521" width="6.81640625" style="3" bestFit="1" customWidth="1"/>
    <col min="8522" max="8522" width="23.54296875" style="3" bestFit="1" customWidth="1"/>
    <col min="8523" max="8523" width="6.81640625" style="3" bestFit="1" customWidth="1"/>
    <col min="8524" max="8524" width="23.54296875" style="3" bestFit="1" customWidth="1"/>
    <col min="8525" max="8525" width="6.81640625" style="3" bestFit="1" customWidth="1"/>
    <col min="8526" max="8526" width="23.54296875" style="3" bestFit="1" customWidth="1"/>
    <col min="8527" max="8527" width="6.81640625" style="3" bestFit="1" customWidth="1"/>
    <col min="8528" max="8528" width="23.54296875" style="3" bestFit="1" customWidth="1"/>
    <col min="8529" max="8529" width="6.81640625" style="3" bestFit="1" customWidth="1"/>
    <col min="8530" max="8530" width="23.54296875" style="3" bestFit="1" customWidth="1"/>
    <col min="8531" max="8531" width="6.81640625" style="3" bestFit="1" customWidth="1"/>
    <col min="8532" max="8532" width="23.54296875" style="3" bestFit="1" customWidth="1"/>
    <col min="8533" max="8533" width="6.453125" style="3" bestFit="1" customWidth="1"/>
    <col min="8534" max="8534" width="23.54296875" style="3" bestFit="1" customWidth="1"/>
    <col min="8535" max="8535" width="6.453125" style="3" bestFit="1" customWidth="1"/>
    <col min="8536" max="8536" width="23.54296875" style="3" bestFit="1" customWidth="1"/>
    <col min="8537" max="8537" width="6.81640625" style="3" bestFit="1" customWidth="1"/>
    <col min="8538" max="8538" width="23.54296875" style="3" bestFit="1" customWidth="1"/>
    <col min="8539" max="8539" width="6.81640625" style="3" bestFit="1" customWidth="1"/>
    <col min="8540" max="8540" width="23.54296875" style="3" bestFit="1" customWidth="1"/>
    <col min="8541" max="8541" width="6.81640625" style="3" bestFit="1" customWidth="1"/>
    <col min="8542" max="8542" width="23.54296875" style="3" bestFit="1" customWidth="1"/>
    <col min="8543" max="8543" width="6.81640625" style="3" bestFit="1" customWidth="1"/>
    <col min="8544" max="8544" width="23.54296875" style="3" bestFit="1" customWidth="1"/>
    <col min="8545" max="8545" width="6.81640625" style="3" bestFit="1" customWidth="1"/>
    <col min="8546" max="8546" width="23.54296875" style="3" bestFit="1" customWidth="1"/>
    <col min="8547" max="8547" width="6.81640625" style="3" bestFit="1" customWidth="1"/>
    <col min="8548" max="8548" width="23.54296875" style="3" bestFit="1" customWidth="1"/>
    <col min="8549" max="8549" width="6.81640625" style="3" bestFit="1" customWidth="1"/>
    <col min="8550" max="8550" width="23.54296875" style="3" bestFit="1" customWidth="1"/>
    <col min="8551" max="8551" width="6.81640625" style="3" bestFit="1" customWidth="1"/>
    <col min="8552" max="8552" width="23.54296875" style="3" bestFit="1" customWidth="1"/>
    <col min="8553" max="8553" width="6.81640625" style="3" bestFit="1" customWidth="1"/>
    <col min="8554" max="8554" width="23.54296875" style="3" bestFit="1" customWidth="1"/>
    <col min="8555" max="8555" width="6.81640625" style="3" bestFit="1" customWidth="1"/>
    <col min="8556" max="8556" width="23.54296875" style="3" bestFit="1" customWidth="1"/>
    <col min="8557" max="8557" width="6.81640625" style="3" bestFit="1" customWidth="1"/>
    <col min="8558" max="8558" width="23.54296875" style="3" bestFit="1" customWidth="1"/>
    <col min="8559" max="8559" width="6.81640625" style="3" bestFit="1" customWidth="1"/>
    <col min="8560" max="8560" width="23.54296875" style="3" bestFit="1" customWidth="1"/>
    <col min="8561" max="8561" width="6.81640625" style="3" bestFit="1" customWidth="1"/>
    <col min="8562" max="8562" width="23.54296875" style="3" bestFit="1" customWidth="1"/>
    <col min="8563" max="8563" width="6.81640625" style="3" bestFit="1" customWidth="1"/>
    <col min="8564" max="8564" width="23.54296875" style="3" bestFit="1" customWidth="1"/>
    <col min="8565" max="8565" width="6.81640625" style="3" bestFit="1" customWidth="1"/>
    <col min="8566" max="8604" width="9.1796875" style="3"/>
    <col min="8605" max="8605" width="33.54296875" style="3" customWidth="1"/>
    <col min="8606" max="8606" width="11.7265625" style="3" customWidth="1"/>
    <col min="8607" max="8607" width="6.7265625" style="3" customWidth="1"/>
    <col min="8608" max="8608" width="11.7265625" style="3" customWidth="1"/>
    <col min="8609" max="8609" width="6.7265625" style="3" customWidth="1"/>
    <col min="8610" max="8610" width="11.7265625" style="3" customWidth="1"/>
    <col min="8611" max="8611" width="6.7265625" style="3" customWidth="1"/>
    <col min="8612" max="8612" width="11.7265625" style="3" customWidth="1"/>
    <col min="8613" max="8613" width="6.7265625" style="3" customWidth="1"/>
    <col min="8614" max="8614" width="12.26953125" style="3" bestFit="1" customWidth="1"/>
    <col min="8615" max="8615" width="6.7265625" style="3" bestFit="1" customWidth="1"/>
    <col min="8616" max="8616" width="12.26953125" style="3" bestFit="1" customWidth="1"/>
    <col min="8617" max="8617" width="6.7265625" style="3" bestFit="1" customWidth="1"/>
    <col min="8618" max="8618" width="11.7265625" style="3" bestFit="1" customWidth="1"/>
    <col min="8619" max="8619" width="6" style="3" bestFit="1" customWidth="1"/>
    <col min="8620" max="8620" width="11.7265625" style="3" bestFit="1" customWidth="1"/>
    <col min="8621" max="8621" width="6" style="3" bestFit="1" customWidth="1"/>
    <col min="8622" max="8622" width="11.7265625" style="3" bestFit="1" customWidth="1"/>
    <col min="8623" max="8623" width="6" style="3" bestFit="1" customWidth="1"/>
    <col min="8624" max="8624" width="11.7265625" style="3" bestFit="1" customWidth="1"/>
    <col min="8625" max="8625" width="6" style="3" bestFit="1" customWidth="1"/>
    <col min="8626" max="8626" width="11.7265625" style="3" bestFit="1" customWidth="1"/>
    <col min="8627" max="8627" width="6" style="3" bestFit="1" customWidth="1"/>
    <col min="8628" max="8628" width="11.7265625" style="3" bestFit="1" customWidth="1"/>
    <col min="8629" max="8629" width="6" style="3" bestFit="1" customWidth="1"/>
    <col min="8630" max="8630" width="11.7265625" style="3" bestFit="1" customWidth="1"/>
    <col min="8631" max="8631" width="6" style="3" bestFit="1" customWidth="1"/>
    <col min="8632" max="8632" width="11.7265625" style="3" bestFit="1" customWidth="1"/>
    <col min="8633" max="8633" width="5.26953125" style="3" bestFit="1" customWidth="1"/>
    <col min="8634" max="8634" width="16.453125" style="3" bestFit="1" customWidth="1"/>
    <col min="8635" max="8635" width="6.453125" style="3" customWidth="1"/>
    <col min="8636" max="8636" width="15" style="3" customWidth="1"/>
    <col min="8637" max="8637" width="8" style="3" customWidth="1"/>
    <col min="8638" max="8638" width="15.453125" style="3" customWidth="1"/>
    <col min="8639" max="8639" width="8.453125" style="3" customWidth="1"/>
    <col min="8640" max="8640" width="17.54296875" style="3" customWidth="1"/>
    <col min="8641" max="8641" width="6" style="3" bestFit="1" customWidth="1"/>
    <col min="8642" max="8642" width="15.81640625" style="3" bestFit="1" customWidth="1"/>
    <col min="8643" max="8643" width="6" style="3" bestFit="1" customWidth="1"/>
    <col min="8644" max="8644" width="16.81640625" style="3" bestFit="1" customWidth="1"/>
    <col min="8645" max="8645" width="6" style="3" bestFit="1" customWidth="1"/>
    <col min="8646" max="8646" width="17.453125" style="3" customWidth="1"/>
    <col min="8647" max="8647" width="7.7265625" style="3" bestFit="1" customWidth="1"/>
    <col min="8648" max="8648" width="17.453125" style="3" customWidth="1"/>
    <col min="8649" max="8649" width="7.7265625" style="3" bestFit="1" customWidth="1"/>
    <col min="8650" max="8650" width="17.453125" style="3" customWidth="1"/>
    <col min="8651" max="8651" width="9" style="3" customWidth="1"/>
    <col min="8652" max="8652" width="22.54296875" style="3" customWidth="1"/>
    <col min="8653" max="8653" width="8.1796875" style="3" customWidth="1"/>
    <col min="8654" max="8654" width="22.54296875" style="3" customWidth="1"/>
    <col min="8655" max="8655" width="8.1796875" style="3" customWidth="1"/>
    <col min="8656" max="8656" width="23.54296875" style="3" customWidth="1"/>
    <col min="8657" max="8657" width="8.1796875" style="3" customWidth="1"/>
    <col min="8658" max="8658" width="22.54296875" style="3" customWidth="1"/>
    <col min="8659" max="8659" width="8.1796875" style="3" bestFit="1" customWidth="1"/>
    <col min="8660" max="8660" width="22.54296875" style="3" customWidth="1"/>
    <col min="8661" max="8661" width="9.54296875" style="3" customWidth="1"/>
    <col min="8662" max="8662" width="22.54296875" style="3" customWidth="1"/>
    <col min="8663" max="8663" width="9.54296875" style="3" customWidth="1"/>
    <col min="8664" max="8664" width="22.54296875" style="3" customWidth="1"/>
    <col min="8665" max="8665" width="12.453125" style="3" customWidth="1"/>
    <col min="8666" max="8666" width="22.54296875" style="3" customWidth="1"/>
    <col min="8667" max="8667" width="8.7265625" style="3" bestFit="1" customWidth="1"/>
    <col min="8668" max="8668" width="21" style="3" customWidth="1"/>
    <col min="8669" max="8669" width="8.7265625" style="3" bestFit="1" customWidth="1"/>
    <col min="8670" max="8670" width="23.54296875" style="3" bestFit="1" customWidth="1"/>
    <col min="8671" max="8671" width="11.81640625" style="3" customWidth="1"/>
    <col min="8672" max="8672" width="23.54296875" style="3" bestFit="1" customWidth="1"/>
    <col min="8673" max="8673" width="11.26953125" style="3" customWidth="1"/>
    <col min="8674" max="8674" width="23.1796875" style="3" customWidth="1"/>
    <col min="8675" max="8675" width="11.453125" style="3" bestFit="1" customWidth="1"/>
    <col min="8676" max="8676" width="23.54296875" style="3" bestFit="1" customWidth="1"/>
    <col min="8677" max="8677" width="10.1796875" style="3" customWidth="1"/>
    <col min="8678" max="8678" width="23.54296875" style="3" bestFit="1" customWidth="1"/>
    <col min="8679" max="8679" width="10.1796875" style="3" customWidth="1"/>
    <col min="8680" max="8680" width="23.54296875" style="3" bestFit="1" customWidth="1"/>
    <col min="8681" max="8681" width="11.453125" style="3" bestFit="1" customWidth="1"/>
    <col min="8682" max="8682" width="23.54296875" style="3" bestFit="1" customWidth="1"/>
    <col min="8683" max="8683" width="11.453125" style="3" bestFit="1" customWidth="1"/>
    <col min="8684" max="8684" width="23.54296875" style="3" bestFit="1" customWidth="1"/>
    <col min="8685" max="8685" width="7.7265625" style="3" bestFit="1" customWidth="1"/>
    <col min="8686" max="8686" width="23.54296875" style="3" bestFit="1" customWidth="1"/>
    <col min="8687" max="8687" width="6.81640625" style="3" bestFit="1" customWidth="1"/>
    <col min="8688" max="8688" width="23.54296875" style="3" bestFit="1" customWidth="1"/>
    <col min="8689" max="8689" width="6.81640625" style="3" bestFit="1" customWidth="1"/>
    <col min="8690" max="8690" width="23.54296875" style="3" bestFit="1" customWidth="1"/>
    <col min="8691" max="8691" width="6.81640625" style="3" bestFit="1" customWidth="1"/>
    <col min="8692" max="8692" width="23.54296875" style="3" bestFit="1" customWidth="1"/>
    <col min="8693" max="8693" width="6.81640625" style="3" bestFit="1" customWidth="1"/>
    <col min="8694" max="8694" width="23.54296875" style="3" bestFit="1" customWidth="1"/>
    <col min="8695" max="8695" width="6.453125" style="3" bestFit="1" customWidth="1"/>
    <col min="8696" max="8696" width="23.54296875" style="3" bestFit="1" customWidth="1"/>
    <col min="8697" max="8697" width="6.453125" style="3" bestFit="1" customWidth="1"/>
    <col min="8698" max="8698" width="23.54296875" style="3" bestFit="1" customWidth="1"/>
    <col min="8699" max="8699" width="6.81640625" style="3" bestFit="1" customWidth="1"/>
    <col min="8700" max="8700" width="23.54296875" style="3" bestFit="1" customWidth="1"/>
    <col min="8701" max="8701" width="6.81640625" style="3" bestFit="1" customWidth="1"/>
    <col min="8702" max="8702" width="23.54296875" style="3" bestFit="1" customWidth="1"/>
    <col min="8703" max="8703" width="6.81640625" style="3" bestFit="1" customWidth="1"/>
    <col min="8704" max="8704" width="23.54296875" style="3" bestFit="1" customWidth="1"/>
    <col min="8705" max="8705" width="6.81640625" style="3" bestFit="1" customWidth="1"/>
    <col min="8706" max="8706" width="23.54296875" style="3" bestFit="1" customWidth="1"/>
    <col min="8707" max="8707" width="6.81640625" style="3" bestFit="1" customWidth="1"/>
    <col min="8708" max="8708" width="23.54296875" style="3" bestFit="1" customWidth="1"/>
    <col min="8709" max="8709" width="11.54296875" style="3" bestFit="1" customWidth="1"/>
    <col min="8710" max="8710" width="23.54296875" style="3" bestFit="1" customWidth="1"/>
    <col min="8711" max="8711" width="6.81640625" style="3" bestFit="1" customWidth="1"/>
    <col min="8712" max="8712" width="23.54296875" style="3" bestFit="1" customWidth="1"/>
    <col min="8713" max="8713" width="6.81640625" style="3" bestFit="1" customWidth="1"/>
    <col min="8714" max="8714" width="23.54296875" style="3" bestFit="1" customWidth="1"/>
    <col min="8715" max="8715" width="6.81640625" style="3" bestFit="1" customWidth="1"/>
    <col min="8716" max="8716" width="23.54296875" style="3" bestFit="1" customWidth="1"/>
    <col min="8717" max="8717" width="6.81640625" style="3" bestFit="1" customWidth="1"/>
    <col min="8718" max="8718" width="23.54296875" style="3" bestFit="1" customWidth="1"/>
    <col min="8719" max="8719" width="6.81640625" style="3" bestFit="1" customWidth="1"/>
    <col min="8720" max="8720" width="23.54296875" style="3" bestFit="1" customWidth="1"/>
    <col min="8721" max="8721" width="6.81640625" style="3" bestFit="1" customWidth="1"/>
    <col min="8722" max="8722" width="23.54296875" style="3" bestFit="1" customWidth="1"/>
    <col min="8723" max="8723" width="6.81640625" style="3" bestFit="1" customWidth="1"/>
    <col min="8724" max="8724" width="23.54296875" style="3" bestFit="1" customWidth="1"/>
    <col min="8725" max="8725" width="6.81640625" style="3" bestFit="1" customWidth="1"/>
    <col min="8726" max="8726" width="23.54296875" style="3" bestFit="1" customWidth="1"/>
    <col min="8727" max="8727" width="6.81640625" style="3" bestFit="1" customWidth="1"/>
    <col min="8728" max="8728" width="23.54296875" style="3" bestFit="1" customWidth="1"/>
    <col min="8729" max="8729" width="6.81640625" style="3" bestFit="1" customWidth="1"/>
    <col min="8730" max="8730" width="23.54296875" style="3" bestFit="1" customWidth="1"/>
    <col min="8731" max="8731" width="6.81640625" style="3" bestFit="1" customWidth="1"/>
    <col min="8732" max="8732" width="23.54296875" style="3" bestFit="1" customWidth="1"/>
    <col min="8733" max="8733" width="6.81640625" style="3" bestFit="1" customWidth="1"/>
    <col min="8734" max="8734" width="23.54296875" style="3" bestFit="1" customWidth="1"/>
    <col min="8735" max="8735" width="6.81640625" style="3" bestFit="1" customWidth="1"/>
    <col min="8736" max="8736" width="23.54296875" style="3" bestFit="1" customWidth="1"/>
    <col min="8737" max="8737" width="6.81640625" style="3" bestFit="1" customWidth="1"/>
    <col min="8738" max="8738" width="23.54296875" style="3" bestFit="1" customWidth="1"/>
    <col min="8739" max="8739" width="6.81640625" style="3" bestFit="1" customWidth="1"/>
    <col min="8740" max="8740" width="23.54296875" style="3" bestFit="1" customWidth="1"/>
    <col min="8741" max="8741" width="6.81640625" style="3" bestFit="1" customWidth="1"/>
    <col min="8742" max="8742" width="23.54296875" style="3" bestFit="1" customWidth="1"/>
    <col min="8743" max="8743" width="6.81640625" style="3" bestFit="1" customWidth="1"/>
    <col min="8744" max="8744" width="23.54296875" style="3" bestFit="1" customWidth="1"/>
    <col min="8745" max="8745" width="6.81640625" style="3" bestFit="1" customWidth="1"/>
    <col min="8746" max="8746" width="23.54296875" style="3" bestFit="1" customWidth="1"/>
    <col min="8747" max="8747" width="6.81640625" style="3" bestFit="1" customWidth="1"/>
    <col min="8748" max="8748" width="23.54296875" style="3" bestFit="1" customWidth="1"/>
    <col min="8749" max="8749" width="6.81640625" style="3" bestFit="1" customWidth="1"/>
    <col min="8750" max="8750" width="23.54296875" style="3" bestFit="1" customWidth="1"/>
    <col min="8751" max="8751" width="6.81640625" style="3" bestFit="1" customWidth="1"/>
    <col min="8752" max="8752" width="23.54296875" style="3" bestFit="1" customWidth="1"/>
    <col min="8753" max="8753" width="6.81640625" style="3" bestFit="1" customWidth="1"/>
    <col min="8754" max="8754" width="23.54296875" style="3" bestFit="1" customWidth="1"/>
    <col min="8755" max="8755" width="6.81640625" style="3" bestFit="1" customWidth="1"/>
    <col min="8756" max="8756" width="23.54296875" style="3" bestFit="1" customWidth="1"/>
    <col min="8757" max="8757" width="6.81640625" style="3" bestFit="1" customWidth="1"/>
    <col min="8758" max="8758" width="23.54296875" style="3" bestFit="1" customWidth="1"/>
    <col min="8759" max="8759" width="6.81640625" style="3" bestFit="1" customWidth="1"/>
    <col min="8760" max="8760" width="23.54296875" style="3" bestFit="1" customWidth="1"/>
    <col min="8761" max="8761" width="6.81640625" style="3" bestFit="1" customWidth="1"/>
    <col min="8762" max="8762" width="23.54296875" style="3" bestFit="1" customWidth="1"/>
    <col min="8763" max="8763" width="6.81640625" style="3" bestFit="1" customWidth="1"/>
    <col min="8764" max="8764" width="23.54296875" style="3" bestFit="1" customWidth="1"/>
    <col min="8765" max="8765" width="6.81640625" style="3" bestFit="1" customWidth="1"/>
    <col min="8766" max="8766" width="23.54296875" style="3" bestFit="1" customWidth="1"/>
    <col min="8767" max="8767" width="6.81640625" style="3" bestFit="1" customWidth="1"/>
    <col min="8768" max="8768" width="23.54296875" style="3" bestFit="1" customWidth="1"/>
    <col min="8769" max="8769" width="6.81640625" style="3" bestFit="1" customWidth="1"/>
    <col min="8770" max="8770" width="23.54296875" style="3" bestFit="1" customWidth="1"/>
    <col min="8771" max="8771" width="6.81640625" style="3" bestFit="1" customWidth="1"/>
    <col min="8772" max="8772" width="23.54296875" style="3" bestFit="1" customWidth="1"/>
    <col min="8773" max="8773" width="6.81640625" style="3" bestFit="1" customWidth="1"/>
    <col min="8774" max="8774" width="23.54296875" style="3" bestFit="1" customWidth="1"/>
    <col min="8775" max="8775" width="6.81640625" style="3" bestFit="1" customWidth="1"/>
    <col min="8776" max="8776" width="23.54296875" style="3" bestFit="1" customWidth="1"/>
    <col min="8777" max="8777" width="6.81640625" style="3" bestFit="1" customWidth="1"/>
    <col min="8778" max="8778" width="23.54296875" style="3" bestFit="1" customWidth="1"/>
    <col min="8779" max="8779" width="6.81640625" style="3" bestFit="1" customWidth="1"/>
    <col min="8780" max="8780" width="23.54296875" style="3" bestFit="1" customWidth="1"/>
    <col min="8781" max="8781" width="6.81640625" style="3" bestFit="1" customWidth="1"/>
    <col min="8782" max="8782" width="23.54296875" style="3" bestFit="1" customWidth="1"/>
    <col min="8783" max="8783" width="6.81640625" style="3" bestFit="1" customWidth="1"/>
    <col min="8784" max="8784" width="23.54296875" style="3" bestFit="1" customWidth="1"/>
    <col min="8785" max="8785" width="6.81640625" style="3" bestFit="1" customWidth="1"/>
    <col min="8786" max="8786" width="23.54296875" style="3" bestFit="1" customWidth="1"/>
    <col min="8787" max="8787" width="6.81640625" style="3" bestFit="1" customWidth="1"/>
    <col min="8788" max="8788" width="23.54296875" style="3" bestFit="1" customWidth="1"/>
    <col min="8789" max="8789" width="6.453125" style="3" bestFit="1" customWidth="1"/>
    <col min="8790" max="8790" width="23.54296875" style="3" bestFit="1" customWidth="1"/>
    <col min="8791" max="8791" width="6.453125" style="3" bestFit="1" customWidth="1"/>
    <col min="8792" max="8792" width="23.54296875" style="3" bestFit="1" customWidth="1"/>
    <col min="8793" max="8793" width="6.81640625" style="3" bestFit="1" customWidth="1"/>
    <col min="8794" max="8794" width="23.54296875" style="3" bestFit="1" customWidth="1"/>
    <col min="8795" max="8795" width="6.81640625" style="3" bestFit="1" customWidth="1"/>
    <col min="8796" max="8796" width="23.54296875" style="3" bestFit="1" customWidth="1"/>
    <col min="8797" max="8797" width="6.81640625" style="3" bestFit="1" customWidth="1"/>
    <col min="8798" max="8798" width="23.54296875" style="3" bestFit="1" customWidth="1"/>
    <col min="8799" max="8799" width="6.81640625" style="3" bestFit="1" customWidth="1"/>
    <col min="8800" max="8800" width="23.54296875" style="3" bestFit="1" customWidth="1"/>
    <col min="8801" max="8801" width="6.81640625" style="3" bestFit="1" customWidth="1"/>
    <col min="8802" max="8802" width="23.54296875" style="3" bestFit="1" customWidth="1"/>
    <col min="8803" max="8803" width="6.81640625" style="3" bestFit="1" customWidth="1"/>
    <col min="8804" max="8804" width="23.54296875" style="3" bestFit="1" customWidth="1"/>
    <col min="8805" max="8805" width="6.81640625" style="3" bestFit="1" customWidth="1"/>
    <col min="8806" max="8806" width="23.54296875" style="3" bestFit="1" customWidth="1"/>
    <col min="8807" max="8807" width="6.81640625" style="3" bestFit="1" customWidth="1"/>
    <col min="8808" max="8808" width="23.54296875" style="3" bestFit="1" customWidth="1"/>
    <col min="8809" max="8809" width="6.81640625" style="3" bestFit="1" customWidth="1"/>
    <col min="8810" max="8810" width="23.54296875" style="3" bestFit="1" customWidth="1"/>
    <col min="8811" max="8811" width="6.81640625" style="3" bestFit="1" customWidth="1"/>
    <col min="8812" max="8812" width="23.54296875" style="3" bestFit="1" customWidth="1"/>
    <col min="8813" max="8813" width="6.81640625" style="3" bestFit="1" customWidth="1"/>
    <col min="8814" max="8814" width="23.54296875" style="3" bestFit="1" customWidth="1"/>
    <col min="8815" max="8815" width="6.81640625" style="3" bestFit="1" customWidth="1"/>
    <col min="8816" max="8816" width="23.54296875" style="3" bestFit="1" customWidth="1"/>
    <col min="8817" max="8817" width="6.81640625" style="3" bestFit="1" customWidth="1"/>
    <col min="8818" max="8818" width="23.54296875" style="3" bestFit="1" customWidth="1"/>
    <col min="8819" max="8819" width="6.81640625" style="3" bestFit="1" customWidth="1"/>
    <col min="8820" max="8820" width="23.54296875" style="3" bestFit="1" customWidth="1"/>
    <col min="8821" max="8821" width="6.81640625" style="3" bestFit="1" customWidth="1"/>
    <col min="8822" max="8860" width="9.1796875" style="3"/>
    <col min="8861" max="8861" width="33.54296875" style="3" customWidth="1"/>
    <col min="8862" max="8862" width="11.7265625" style="3" customWidth="1"/>
    <col min="8863" max="8863" width="6.7265625" style="3" customWidth="1"/>
    <col min="8864" max="8864" width="11.7265625" style="3" customWidth="1"/>
    <col min="8865" max="8865" width="6.7265625" style="3" customWidth="1"/>
    <col min="8866" max="8866" width="11.7265625" style="3" customWidth="1"/>
    <col min="8867" max="8867" width="6.7265625" style="3" customWidth="1"/>
    <col min="8868" max="8868" width="11.7265625" style="3" customWidth="1"/>
    <col min="8869" max="8869" width="6.7265625" style="3" customWidth="1"/>
    <col min="8870" max="8870" width="12.26953125" style="3" bestFit="1" customWidth="1"/>
    <col min="8871" max="8871" width="6.7265625" style="3" bestFit="1" customWidth="1"/>
    <col min="8872" max="8872" width="12.26953125" style="3" bestFit="1" customWidth="1"/>
    <col min="8873" max="8873" width="6.7265625" style="3" bestFit="1" customWidth="1"/>
    <col min="8874" max="8874" width="11.7265625" style="3" bestFit="1" customWidth="1"/>
    <col min="8875" max="8875" width="6" style="3" bestFit="1" customWidth="1"/>
    <col min="8876" max="8876" width="11.7265625" style="3" bestFit="1" customWidth="1"/>
    <col min="8877" max="8877" width="6" style="3" bestFit="1" customWidth="1"/>
    <col min="8878" max="8878" width="11.7265625" style="3" bestFit="1" customWidth="1"/>
    <col min="8879" max="8879" width="6" style="3" bestFit="1" customWidth="1"/>
    <col min="8880" max="8880" width="11.7265625" style="3" bestFit="1" customWidth="1"/>
    <col min="8881" max="8881" width="6" style="3" bestFit="1" customWidth="1"/>
    <col min="8882" max="8882" width="11.7265625" style="3" bestFit="1" customWidth="1"/>
    <col min="8883" max="8883" width="6" style="3" bestFit="1" customWidth="1"/>
    <col min="8884" max="8884" width="11.7265625" style="3" bestFit="1" customWidth="1"/>
    <col min="8885" max="8885" width="6" style="3" bestFit="1" customWidth="1"/>
    <col min="8886" max="8886" width="11.7265625" style="3" bestFit="1" customWidth="1"/>
    <col min="8887" max="8887" width="6" style="3" bestFit="1" customWidth="1"/>
    <col min="8888" max="8888" width="11.7265625" style="3" bestFit="1" customWidth="1"/>
    <col min="8889" max="8889" width="5.26953125" style="3" bestFit="1" customWidth="1"/>
    <col min="8890" max="8890" width="16.453125" style="3" bestFit="1" customWidth="1"/>
    <col min="8891" max="8891" width="6.453125" style="3" customWidth="1"/>
    <col min="8892" max="8892" width="15" style="3" customWidth="1"/>
    <col min="8893" max="8893" width="8" style="3" customWidth="1"/>
    <col min="8894" max="8894" width="15.453125" style="3" customWidth="1"/>
    <col min="8895" max="8895" width="8.453125" style="3" customWidth="1"/>
    <col min="8896" max="8896" width="17.54296875" style="3" customWidth="1"/>
    <col min="8897" max="8897" width="6" style="3" bestFit="1" customWidth="1"/>
    <col min="8898" max="8898" width="15.81640625" style="3" bestFit="1" customWidth="1"/>
    <col min="8899" max="8899" width="6" style="3" bestFit="1" customWidth="1"/>
    <col min="8900" max="8900" width="16.81640625" style="3" bestFit="1" customWidth="1"/>
    <col min="8901" max="8901" width="6" style="3" bestFit="1" customWidth="1"/>
    <col min="8902" max="8902" width="17.453125" style="3" customWidth="1"/>
    <col min="8903" max="8903" width="7.7265625" style="3" bestFit="1" customWidth="1"/>
    <col min="8904" max="8904" width="17.453125" style="3" customWidth="1"/>
    <col min="8905" max="8905" width="7.7265625" style="3" bestFit="1" customWidth="1"/>
    <col min="8906" max="8906" width="17.453125" style="3" customWidth="1"/>
    <col min="8907" max="8907" width="9" style="3" customWidth="1"/>
    <col min="8908" max="8908" width="22.54296875" style="3" customWidth="1"/>
    <col min="8909" max="8909" width="8.1796875" style="3" customWidth="1"/>
    <col min="8910" max="8910" width="22.54296875" style="3" customWidth="1"/>
    <col min="8911" max="8911" width="8.1796875" style="3" customWidth="1"/>
    <col min="8912" max="8912" width="23.54296875" style="3" customWidth="1"/>
    <col min="8913" max="8913" width="8.1796875" style="3" customWidth="1"/>
    <col min="8914" max="8914" width="22.54296875" style="3" customWidth="1"/>
    <col min="8915" max="8915" width="8.1796875" style="3" bestFit="1" customWidth="1"/>
    <col min="8916" max="8916" width="22.54296875" style="3" customWidth="1"/>
    <col min="8917" max="8917" width="9.54296875" style="3" customWidth="1"/>
    <col min="8918" max="8918" width="22.54296875" style="3" customWidth="1"/>
    <col min="8919" max="8919" width="9.54296875" style="3" customWidth="1"/>
    <col min="8920" max="8920" width="22.54296875" style="3" customWidth="1"/>
    <col min="8921" max="8921" width="12.453125" style="3" customWidth="1"/>
    <col min="8922" max="8922" width="22.54296875" style="3" customWidth="1"/>
    <col min="8923" max="8923" width="8.7265625" style="3" bestFit="1" customWidth="1"/>
    <col min="8924" max="8924" width="21" style="3" customWidth="1"/>
    <col min="8925" max="8925" width="8.7265625" style="3" bestFit="1" customWidth="1"/>
    <col min="8926" max="8926" width="23.54296875" style="3" bestFit="1" customWidth="1"/>
    <col min="8927" max="8927" width="11.81640625" style="3" customWidth="1"/>
    <col min="8928" max="8928" width="23.54296875" style="3" bestFit="1" customWidth="1"/>
    <col min="8929" max="8929" width="11.26953125" style="3" customWidth="1"/>
    <col min="8930" max="8930" width="23.1796875" style="3" customWidth="1"/>
    <col min="8931" max="8931" width="11.453125" style="3" bestFit="1" customWidth="1"/>
    <col min="8932" max="8932" width="23.54296875" style="3" bestFit="1" customWidth="1"/>
    <col min="8933" max="8933" width="10.1796875" style="3" customWidth="1"/>
    <col min="8934" max="8934" width="23.54296875" style="3" bestFit="1" customWidth="1"/>
    <col min="8935" max="8935" width="10.1796875" style="3" customWidth="1"/>
    <col min="8936" max="8936" width="23.54296875" style="3" bestFit="1" customWidth="1"/>
    <col min="8937" max="8937" width="11.453125" style="3" bestFit="1" customWidth="1"/>
    <col min="8938" max="8938" width="23.54296875" style="3" bestFit="1" customWidth="1"/>
    <col min="8939" max="8939" width="11.453125" style="3" bestFit="1" customWidth="1"/>
    <col min="8940" max="8940" width="23.54296875" style="3" bestFit="1" customWidth="1"/>
    <col min="8941" max="8941" width="7.7265625" style="3" bestFit="1" customWidth="1"/>
    <col min="8942" max="8942" width="23.54296875" style="3" bestFit="1" customWidth="1"/>
    <col min="8943" max="8943" width="6.81640625" style="3" bestFit="1" customWidth="1"/>
    <col min="8944" max="8944" width="23.54296875" style="3" bestFit="1" customWidth="1"/>
    <col min="8945" max="8945" width="6.81640625" style="3" bestFit="1" customWidth="1"/>
    <col min="8946" max="8946" width="23.54296875" style="3" bestFit="1" customWidth="1"/>
    <col min="8947" max="8947" width="6.81640625" style="3" bestFit="1" customWidth="1"/>
    <col min="8948" max="8948" width="23.54296875" style="3" bestFit="1" customWidth="1"/>
    <col min="8949" max="8949" width="6.81640625" style="3" bestFit="1" customWidth="1"/>
    <col min="8950" max="8950" width="23.54296875" style="3" bestFit="1" customWidth="1"/>
    <col min="8951" max="8951" width="6.453125" style="3" bestFit="1" customWidth="1"/>
    <col min="8952" max="8952" width="23.54296875" style="3" bestFit="1" customWidth="1"/>
    <col min="8953" max="8953" width="6.453125" style="3" bestFit="1" customWidth="1"/>
    <col min="8954" max="8954" width="23.54296875" style="3" bestFit="1" customWidth="1"/>
    <col min="8955" max="8955" width="6.81640625" style="3" bestFit="1" customWidth="1"/>
    <col min="8956" max="8956" width="23.54296875" style="3" bestFit="1" customWidth="1"/>
    <col min="8957" max="8957" width="6.81640625" style="3" bestFit="1" customWidth="1"/>
    <col min="8958" max="8958" width="23.54296875" style="3" bestFit="1" customWidth="1"/>
    <col min="8959" max="8959" width="6.81640625" style="3" bestFit="1" customWidth="1"/>
    <col min="8960" max="8960" width="23.54296875" style="3" bestFit="1" customWidth="1"/>
    <col min="8961" max="8961" width="6.81640625" style="3" bestFit="1" customWidth="1"/>
    <col min="8962" max="8962" width="23.54296875" style="3" bestFit="1" customWidth="1"/>
    <col min="8963" max="8963" width="6.81640625" style="3" bestFit="1" customWidth="1"/>
    <col min="8964" max="8964" width="23.54296875" style="3" bestFit="1" customWidth="1"/>
    <col min="8965" max="8965" width="11.54296875" style="3" bestFit="1" customWidth="1"/>
    <col min="8966" max="8966" width="23.54296875" style="3" bestFit="1" customWidth="1"/>
    <col min="8967" max="8967" width="6.81640625" style="3" bestFit="1" customWidth="1"/>
    <col min="8968" max="8968" width="23.54296875" style="3" bestFit="1" customWidth="1"/>
    <col min="8969" max="8969" width="6.81640625" style="3" bestFit="1" customWidth="1"/>
    <col min="8970" max="8970" width="23.54296875" style="3" bestFit="1" customWidth="1"/>
    <col min="8971" max="8971" width="6.81640625" style="3" bestFit="1" customWidth="1"/>
    <col min="8972" max="8972" width="23.54296875" style="3" bestFit="1" customWidth="1"/>
    <col min="8973" max="8973" width="6.81640625" style="3" bestFit="1" customWidth="1"/>
    <col min="8974" max="8974" width="23.54296875" style="3" bestFit="1" customWidth="1"/>
    <col min="8975" max="8975" width="6.81640625" style="3" bestFit="1" customWidth="1"/>
    <col min="8976" max="8976" width="23.54296875" style="3" bestFit="1" customWidth="1"/>
    <col min="8977" max="8977" width="6.81640625" style="3" bestFit="1" customWidth="1"/>
    <col min="8978" max="8978" width="23.54296875" style="3" bestFit="1" customWidth="1"/>
    <col min="8979" max="8979" width="6.81640625" style="3" bestFit="1" customWidth="1"/>
    <col min="8980" max="8980" width="23.54296875" style="3" bestFit="1" customWidth="1"/>
    <col min="8981" max="8981" width="6.81640625" style="3" bestFit="1" customWidth="1"/>
    <col min="8982" max="8982" width="23.54296875" style="3" bestFit="1" customWidth="1"/>
    <col min="8983" max="8983" width="6.81640625" style="3" bestFit="1" customWidth="1"/>
    <col min="8984" max="8984" width="23.54296875" style="3" bestFit="1" customWidth="1"/>
    <col min="8985" max="8985" width="6.81640625" style="3" bestFit="1" customWidth="1"/>
    <col min="8986" max="8986" width="23.54296875" style="3" bestFit="1" customWidth="1"/>
    <col min="8987" max="8987" width="6.81640625" style="3" bestFit="1" customWidth="1"/>
    <col min="8988" max="8988" width="23.54296875" style="3" bestFit="1" customWidth="1"/>
    <col min="8989" max="8989" width="6.81640625" style="3" bestFit="1" customWidth="1"/>
    <col min="8990" max="8990" width="23.54296875" style="3" bestFit="1" customWidth="1"/>
    <col min="8991" max="8991" width="6.81640625" style="3" bestFit="1" customWidth="1"/>
    <col min="8992" max="8992" width="23.54296875" style="3" bestFit="1" customWidth="1"/>
    <col min="8993" max="8993" width="6.81640625" style="3" bestFit="1" customWidth="1"/>
    <col min="8994" max="8994" width="23.54296875" style="3" bestFit="1" customWidth="1"/>
    <col min="8995" max="8995" width="6.81640625" style="3" bestFit="1" customWidth="1"/>
    <col min="8996" max="8996" width="23.54296875" style="3" bestFit="1" customWidth="1"/>
    <col min="8997" max="8997" width="6.81640625" style="3" bestFit="1" customWidth="1"/>
    <col min="8998" max="8998" width="23.54296875" style="3" bestFit="1" customWidth="1"/>
    <col min="8999" max="8999" width="6.81640625" style="3" bestFit="1" customWidth="1"/>
    <col min="9000" max="9000" width="23.54296875" style="3" bestFit="1" customWidth="1"/>
    <col min="9001" max="9001" width="6.81640625" style="3" bestFit="1" customWidth="1"/>
    <col min="9002" max="9002" width="23.54296875" style="3" bestFit="1" customWidth="1"/>
    <col min="9003" max="9003" width="6.81640625" style="3" bestFit="1" customWidth="1"/>
    <col min="9004" max="9004" width="23.54296875" style="3" bestFit="1" customWidth="1"/>
    <col min="9005" max="9005" width="6.81640625" style="3" bestFit="1" customWidth="1"/>
    <col min="9006" max="9006" width="23.54296875" style="3" bestFit="1" customWidth="1"/>
    <col min="9007" max="9007" width="6.81640625" style="3" bestFit="1" customWidth="1"/>
    <col min="9008" max="9008" width="23.54296875" style="3" bestFit="1" customWidth="1"/>
    <col min="9009" max="9009" width="6.81640625" style="3" bestFit="1" customWidth="1"/>
    <col min="9010" max="9010" width="23.54296875" style="3" bestFit="1" customWidth="1"/>
    <col min="9011" max="9011" width="6.81640625" style="3" bestFit="1" customWidth="1"/>
    <col min="9012" max="9012" width="23.54296875" style="3" bestFit="1" customWidth="1"/>
    <col min="9013" max="9013" width="6.81640625" style="3" bestFit="1" customWidth="1"/>
    <col min="9014" max="9014" width="23.54296875" style="3" bestFit="1" customWidth="1"/>
    <col min="9015" max="9015" width="6.81640625" style="3" bestFit="1" customWidth="1"/>
    <col min="9016" max="9016" width="23.54296875" style="3" bestFit="1" customWidth="1"/>
    <col min="9017" max="9017" width="6.81640625" style="3" bestFit="1" customWidth="1"/>
    <col min="9018" max="9018" width="23.54296875" style="3" bestFit="1" customWidth="1"/>
    <col min="9019" max="9019" width="6.81640625" style="3" bestFit="1" customWidth="1"/>
    <col min="9020" max="9020" width="23.54296875" style="3" bestFit="1" customWidth="1"/>
    <col min="9021" max="9021" width="6.81640625" style="3" bestFit="1" customWidth="1"/>
    <col min="9022" max="9022" width="23.54296875" style="3" bestFit="1" customWidth="1"/>
    <col min="9023" max="9023" width="6.81640625" style="3" bestFit="1" customWidth="1"/>
    <col min="9024" max="9024" width="23.54296875" style="3" bestFit="1" customWidth="1"/>
    <col min="9025" max="9025" width="6.81640625" style="3" bestFit="1" customWidth="1"/>
    <col min="9026" max="9026" width="23.54296875" style="3" bestFit="1" customWidth="1"/>
    <col min="9027" max="9027" width="6.81640625" style="3" bestFit="1" customWidth="1"/>
    <col min="9028" max="9028" width="23.54296875" style="3" bestFit="1" customWidth="1"/>
    <col min="9029" max="9029" width="6.81640625" style="3" bestFit="1" customWidth="1"/>
    <col min="9030" max="9030" width="23.54296875" style="3" bestFit="1" customWidth="1"/>
    <col min="9031" max="9031" width="6.81640625" style="3" bestFit="1" customWidth="1"/>
    <col min="9032" max="9032" width="23.54296875" style="3" bestFit="1" customWidth="1"/>
    <col min="9033" max="9033" width="6.81640625" style="3" bestFit="1" customWidth="1"/>
    <col min="9034" max="9034" width="23.54296875" style="3" bestFit="1" customWidth="1"/>
    <col min="9035" max="9035" width="6.81640625" style="3" bestFit="1" customWidth="1"/>
    <col min="9036" max="9036" width="23.54296875" style="3" bestFit="1" customWidth="1"/>
    <col min="9037" max="9037" width="6.81640625" style="3" bestFit="1" customWidth="1"/>
    <col min="9038" max="9038" width="23.54296875" style="3" bestFit="1" customWidth="1"/>
    <col min="9039" max="9039" width="6.81640625" style="3" bestFit="1" customWidth="1"/>
    <col min="9040" max="9040" width="23.54296875" style="3" bestFit="1" customWidth="1"/>
    <col min="9041" max="9041" width="6.81640625" style="3" bestFit="1" customWidth="1"/>
    <col min="9042" max="9042" width="23.54296875" style="3" bestFit="1" customWidth="1"/>
    <col min="9043" max="9043" width="6.81640625" style="3" bestFit="1" customWidth="1"/>
    <col min="9044" max="9044" width="23.54296875" style="3" bestFit="1" customWidth="1"/>
    <col min="9045" max="9045" width="6.453125" style="3" bestFit="1" customWidth="1"/>
    <col min="9046" max="9046" width="23.54296875" style="3" bestFit="1" customWidth="1"/>
    <col min="9047" max="9047" width="6.453125" style="3" bestFit="1" customWidth="1"/>
    <col min="9048" max="9048" width="23.54296875" style="3" bestFit="1" customWidth="1"/>
    <col min="9049" max="9049" width="6.81640625" style="3" bestFit="1" customWidth="1"/>
    <col min="9050" max="9050" width="23.54296875" style="3" bestFit="1" customWidth="1"/>
    <col min="9051" max="9051" width="6.81640625" style="3" bestFit="1" customWidth="1"/>
    <col min="9052" max="9052" width="23.54296875" style="3" bestFit="1" customWidth="1"/>
    <col min="9053" max="9053" width="6.81640625" style="3" bestFit="1" customWidth="1"/>
    <col min="9054" max="9054" width="23.54296875" style="3" bestFit="1" customWidth="1"/>
    <col min="9055" max="9055" width="6.81640625" style="3" bestFit="1" customWidth="1"/>
    <col min="9056" max="9056" width="23.54296875" style="3" bestFit="1" customWidth="1"/>
    <col min="9057" max="9057" width="6.81640625" style="3" bestFit="1" customWidth="1"/>
    <col min="9058" max="9058" width="23.54296875" style="3" bestFit="1" customWidth="1"/>
    <col min="9059" max="9059" width="6.81640625" style="3" bestFit="1" customWidth="1"/>
    <col min="9060" max="9060" width="23.54296875" style="3" bestFit="1" customWidth="1"/>
    <col min="9061" max="9061" width="6.81640625" style="3" bestFit="1" customWidth="1"/>
    <col min="9062" max="9062" width="23.54296875" style="3" bestFit="1" customWidth="1"/>
    <col min="9063" max="9063" width="6.81640625" style="3" bestFit="1" customWidth="1"/>
    <col min="9064" max="9064" width="23.54296875" style="3" bestFit="1" customWidth="1"/>
    <col min="9065" max="9065" width="6.81640625" style="3" bestFit="1" customWidth="1"/>
    <col min="9066" max="9066" width="23.54296875" style="3" bestFit="1" customWidth="1"/>
    <col min="9067" max="9067" width="6.81640625" style="3" bestFit="1" customWidth="1"/>
    <col min="9068" max="9068" width="23.54296875" style="3" bestFit="1" customWidth="1"/>
    <col min="9069" max="9069" width="6.81640625" style="3" bestFit="1" customWidth="1"/>
    <col min="9070" max="9070" width="23.54296875" style="3" bestFit="1" customWidth="1"/>
    <col min="9071" max="9071" width="6.81640625" style="3" bestFit="1" customWidth="1"/>
    <col min="9072" max="9072" width="23.54296875" style="3" bestFit="1" customWidth="1"/>
    <col min="9073" max="9073" width="6.81640625" style="3" bestFit="1" customWidth="1"/>
    <col min="9074" max="9074" width="23.54296875" style="3" bestFit="1" customWidth="1"/>
    <col min="9075" max="9075" width="6.81640625" style="3" bestFit="1" customWidth="1"/>
    <col min="9076" max="9076" width="23.54296875" style="3" bestFit="1" customWidth="1"/>
    <col min="9077" max="9077" width="6.81640625" style="3" bestFit="1" customWidth="1"/>
    <col min="9078" max="9116" width="9.1796875" style="3"/>
    <col min="9117" max="9117" width="33.54296875" style="3" customWidth="1"/>
    <col min="9118" max="9118" width="11.7265625" style="3" customWidth="1"/>
    <col min="9119" max="9119" width="6.7265625" style="3" customWidth="1"/>
    <col min="9120" max="9120" width="11.7265625" style="3" customWidth="1"/>
    <col min="9121" max="9121" width="6.7265625" style="3" customWidth="1"/>
    <col min="9122" max="9122" width="11.7265625" style="3" customWidth="1"/>
    <col min="9123" max="9123" width="6.7265625" style="3" customWidth="1"/>
    <col min="9124" max="9124" width="11.7265625" style="3" customWidth="1"/>
    <col min="9125" max="9125" width="6.7265625" style="3" customWidth="1"/>
    <col min="9126" max="9126" width="12.26953125" style="3" bestFit="1" customWidth="1"/>
    <col min="9127" max="9127" width="6.7265625" style="3" bestFit="1" customWidth="1"/>
    <col min="9128" max="9128" width="12.26953125" style="3" bestFit="1" customWidth="1"/>
    <col min="9129" max="9129" width="6.7265625" style="3" bestFit="1" customWidth="1"/>
    <col min="9130" max="9130" width="11.7265625" style="3" bestFit="1" customWidth="1"/>
    <col min="9131" max="9131" width="6" style="3" bestFit="1" customWidth="1"/>
    <col min="9132" max="9132" width="11.7265625" style="3" bestFit="1" customWidth="1"/>
    <col min="9133" max="9133" width="6" style="3" bestFit="1" customWidth="1"/>
    <col min="9134" max="9134" width="11.7265625" style="3" bestFit="1" customWidth="1"/>
    <col min="9135" max="9135" width="6" style="3" bestFit="1" customWidth="1"/>
    <col min="9136" max="9136" width="11.7265625" style="3" bestFit="1" customWidth="1"/>
    <col min="9137" max="9137" width="6" style="3" bestFit="1" customWidth="1"/>
    <col min="9138" max="9138" width="11.7265625" style="3" bestFit="1" customWidth="1"/>
    <col min="9139" max="9139" width="6" style="3" bestFit="1" customWidth="1"/>
    <col min="9140" max="9140" width="11.7265625" style="3" bestFit="1" customWidth="1"/>
    <col min="9141" max="9141" width="6" style="3" bestFit="1" customWidth="1"/>
    <col min="9142" max="9142" width="11.7265625" style="3" bestFit="1" customWidth="1"/>
    <col min="9143" max="9143" width="6" style="3" bestFit="1" customWidth="1"/>
    <col min="9144" max="9144" width="11.7265625" style="3" bestFit="1" customWidth="1"/>
    <col min="9145" max="9145" width="5.26953125" style="3" bestFit="1" customWidth="1"/>
    <col min="9146" max="9146" width="16.453125" style="3" bestFit="1" customWidth="1"/>
    <col min="9147" max="9147" width="6.453125" style="3" customWidth="1"/>
    <col min="9148" max="9148" width="15" style="3" customWidth="1"/>
    <col min="9149" max="9149" width="8" style="3" customWidth="1"/>
    <col min="9150" max="9150" width="15.453125" style="3" customWidth="1"/>
    <col min="9151" max="9151" width="8.453125" style="3" customWidth="1"/>
    <col min="9152" max="9152" width="17.54296875" style="3" customWidth="1"/>
    <col min="9153" max="9153" width="6" style="3" bestFit="1" customWidth="1"/>
    <col min="9154" max="9154" width="15.81640625" style="3" bestFit="1" customWidth="1"/>
    <col min="9155" max="9155" width="6" style="3" bestFit="1" customWidth="1"/>
    <col min="9156" max="9156" width="16.81640625" style="3" bestFit="1" customWidth="1"/>
    <col min="9157" max="9157" width="6" style="3" bestFit="1" customWidth="1"/>
    <col min="9158" max="9158" width="17.453125" style="3" customWidth="1"/>
    <col min="9159" max="9159" width="7.7265625" style="3" bestFit="1" customWidth="1"/>
    <col min="9160" max="9160" width="17.453125" style="3" customWidth="1"/>
    <col min="9161" max="9161" width="7.7265625" style="3" bestFit="1" customWidth="1"/>
    <col min="9162" max="9162" width="17.453125" style="3" customWidth="1"/>
    <col min="9163" max="9163" width="9" style="3" customWidth="1"/>
    <col min="9164" max="9164" width="22.54296875" style="3" customWidth="1"/>
    <col min="9165" max="9165" width="8.1796875" style="3" customWidth="1"/>
    <col min="9166" max="9166" width="22.54296875" style="3" customWidth="1"/>
    <col min="9167" max="9167" width="8.1796875" style="3" customWidth="1"/>
    <col min="9168" max="9168" width="23.54296875" style="3" customWidth="1"/>
    <col min="9169" max="9169" width="8.1796875" style="3" customWidth="1"/>
    <col min="9170" max="9170" width="22.54296875" style="3" customWidth="1"/>
    <col min="9171" max="9171" width="8.1796875" style="3" bestFit="1" customWidth="1"/>
    <col min="9172" max="9172" width="22.54296875" style="3" customWidth="1"/>
    <col min="9173" max="9173" width="9.54296875" style="3" customWidth="1"/>
    <col min="9174" max="9174" width="22.54296875" style="3" customWidth="1"/>
    <col min="9175" max="9175" width="9.54296875" style="3" customWidth="1"/>
    <col min="9176" max="9176" width="22.54296875" style="3" customWidth="1"/>
    <col min="9177" max="9177" width="12.453125" style="3" customWidth="1"/>
    <col min="9178" max="9178" width="22.54296875" style="3" customWidth="1"/>
    <col min="9179" max="9179" width="8.7265625" style="3" bestFit="1" customWidth="1"/>
    <col min="9180" max="9180" width="21" style="3" customWidth="1"/>
    <col min="9181" max="9181" width="8.7265625" style="3" bestFit="1" customWidth="1"/>
    <col min="9182" max="9182" width="23.54296875" style="3" bestFit="1" customWidth="1"/>
    <col min="9183" max="9183" width="11.81640625" style="3" customWidth="1"/>
    <col min="9184" max="9184" width="23.54296875" style="3" bestFit="1" customWidth="1"/>
    <col min="9185" max="9185" width="11.26953125" style="3" customWidth="1"/>
    <col min="9186" max="9186" width="23.1796875" style="3" customWidth="1"/>
    <col min="9187" max="9187" width="11.453125" style="3" bestFit="1" customWidth="1"/>
    <col min="9188" max="9188" width="23.54296875" style="3" bestFit="1" customWidth="1"/>
    <col min="9189" max="9189" width="10.1796875" style="3" customWidth="1"/>
    <col min="9190" max="9190" width="23.54296875" style="3" bestFit="1" customWidth="1"/>
    <col min="9191" max="9191" width="10.1796875" style="3" customWidth="1"/>
    <col min="9192" max="9192" width="23.54296875" style="3" bestFit="1" customWidth="1"/>
    <col min="9193" max="9193" width="11.453125" style="3" bestFit="1" customWidth="1"/>
    <col min="9194" max="9194" width="23.54296875" style="3" bestFit="1" customWidth="1"/>
    <col min="9195" max="9195" width="11.453125" style="3" bestFit="1" customWidth="1"/>
    <col min="9196" max="9196" width="23.54296875" style="3" bestFit="1" customWidth="1"/>
    <col min="9197" max="9197" width="7.7265625" style="3" bestFit="1" customWidth="1"/>
    <col min="9198" max="9198" width="23.54296875" style="3" bestFit="1" customWidth="1"/>
    <col min="9199" max="9199" width="6.81640625" style="3" bestFit="1" customWidth="1"/>
    <col min="9200" max="9200" width="23.54296875" style="3" bestFit="1" customWidth="1"/>
    <col min="9201" max="9201" width="6.81640625" style="3" bestFit="1" customWidth="1"/>
    <col min="9202" max="9202" width="23.54296875" style="3" bestFit="1" customWidth="1"/>
    <col min="9203" max="9203" width="6.81640625" style="3" bestFit="1" customWidth="1"/>
    <col min="9204" max="9204" width="23.54296875" style="3" bestFit="1" customWidth="1"/>
    <col min="9205" max="9205" width="6.81640625" style="3" bestFit="1" customWidth="1"/>
    <col min="9206" max="9206" width="23.54296875" style="3" bestFit="1" customWidth="1"/>
    <col min="9207" max="9207" width="6.453125" style="3" bestFit="1" customWidth="1"/>
    <col min="9208" max="9208" width="23.54296875" style="3" bestFit="1" customWidth="1"/>
    <col min="9209" max="9209" width="6.453125" style="3" bestFit="1" customWidth="1"/>
    <col min="9210" max="9210" width="23.54296875" style="3" bestFit="1" customWidth="1"/>
    <col min="9211" max="9211" width="6.81640625" style="3" bestFit="1" customWidth="1"/>
    <col min="9212" max="9212" width="23.54296875" style="3" bestFit="1" customWidth="1"/>
    <col min="9213" max="9213" width="6.81640625" style="3" bestFit="1" customWidth="1"/>
    <col min="9214" max="9214" width="23.54296875" style="3" bestFit="1" customWidth="1"/>
    <col min="9215" max="9215" width="6.81640625" style="3" bestFit="1" customWidth="1"/>
    <col min="9216" max="9216" width="23.54296875" style="3" bestFit="1" customWidth="1"/>
    <col min="9217" max="9217" width="6.81640625" style="3" bestFit="1" customWidth="1"/>
    <col min="9218" max="9218" width="23.54296875" style="3" bestFit="1" customWidth="1"/>
    <col min="9219" max="9219" width="6.81640625" style="3" bestFit="1" customWidth="1"/>
    <col min="9220" max="9220" width="23.54296875" style="3" bestFit="1" customWidth="1"/>
    <col min="9221" max="9221" width="11.54296875" style="3" bestFit="1" customWidth="1"/>
    <col min="9222" max="9222" width="23.54296875" style="3" bestFit="1" customWidth="1"/>
    <col min="9223" max="9223" width="6.81640625" style="3" bestFit="1" customWidth="1"/>
    <col min="9224" max="9224" width="23.54296875" style="3" bestFit="1" customWidth="1"/>
    <col min="9225" max="9225" width="6.81640625" style="3" bestFit="1" customWidth="1"/>
    <col min="9226" max="9226" width="23.54296875" style="3" bestFit="1" customWidth="1"/>
    <col min="9227" max="9227" width="6.81640625" style="3" bestFit="1" customWidth="1"/>
    <col min="9228" max="9228" width="23.54296875" style="3" bestFit="1" customWidth="1"/>
    <col min="9229" max="9229" width="6.81640625" style="3" bestFit="1" customWidth="1"/>
    <col min="9230" max="9230" width="23.54296875" style="3" bestFit="1" customWidth="1"/>
    <col min="9231" max="9231" width="6.81640625" style="3" bestFit="1" customWidth="1"/>
    <col min="9232" max="9232" width="23.54296875" style="3" bestFit="1" customWidth="1"/>
    <col min="9233" max="9233" width="6.81640625" style="3" bestFit="1" customWidth="1"/>
    <col min="9234" max="9234" width="23.54296875" style="3" bestFit="1" customWidth="1"/>
    <col min="9235" max="9235" width="6.81640625" style="3" bestFit="1" customWidth="1"/>
    <col min="9236" max="9236" width="23.54296875" style="3" bestFit="1" customWidth="1"/>
    <col min="9237" max="9237" width="6.81640625" style="3" bestFit="1" customWidth="1"/>
    <col min="9238" max="9238" width="23.54296875" style="3" bestFit="1" customWidth="1"/>
    <col min="9239" max="9239" width="6.81640625" style="3" bestFit="1" customWidth="1"/>
    <col min="9240" max="9240" width="23.54296875" style="3" bestFit="1" customWidth="1"/>
    <col min="9241" max="9241" width="6.81640625" style="3" bestFit="1" customWidth="1"/>
    <col min="9242" max="9242" width="23.54296875" style="3" bestFit="1" customWidth="1"/>
    <col min="9243" max="9243" width="6.81640625" style="3" bestFit="1" customWidth="1"/>
    <col min="9244" max="9244" width="23.54296875" style="3" bestFit="1" customWidth="1"/>
    <col min="9245" max="9245" width="6.81640625" style="3" bestFit="1" customWidth="1"/>
    <col min="9246" max="9246" width="23.54296875" style="3" bestFit="1" customWidth="1"/>
    <col min="9247" max="9247" width="6.81640625" style="3" bestFit="1" customWidth="1"/>
    <col min="9248" max="9248" width="23.54296875" style="3" bestFit="1" customWidth="1"/>
    <col min="9249" max="9249" width="6.81640625" style="3" bestFit="1" customWidth="1"/>
    <col min="9250" max="9250" width="23.54296875" style="3" bestFit="1" customWidth="1"/>
    <col min="9251" max="9251" width="6.81640625" style="3" bestFit="1" customWidth="1"/>
    <col min="9252" max="9252" width="23.54296875" style="3" bestFit="1" customWidth="1"/>
    <col min="9253" max="9253" width="6.81640625" style="3" bestFit="1" customWidth="1"/>
    <col min="9254" max="9254" width="23.54296875" style="3" bestFit="1" customWidth="1"/>
    <col min="9255" max="9255" width="6.81640625" style="3" bestFit="1" customWidth="1"/>
    <col min="9256" max="9256" width="23.54296875" style="3" bestFit="1" customWidth="1"/>
    <col min="9257" max="9257" width="6.81640625" style="3" bestFit="1" customWidth="1"/>
    <col min="9258" max="9258" width="23.54296875" style="3" bestFit="1" customWidth="1"/>
    <col min="9259" max="9259" width="6.81640625" style="3" bestFit="1" customWidth="1"/>
    <col min="9260" max="9260" width="23.54296875" style="3" bestFit="1" customWidth="1"/>
    <col min="9261" max="9261" width="6.81640625" style="3" bestFit="1" customWidth="1"/>
    <col min="9262" max="9262" width="23.54296875" style="3" bestFit="1" customWidth="1"/>
    <col min="9263" max="9263" width="6.81640625" style="3" bestFit="1" customWidth="1"/>
    <col min="9264" max="9264" width="23.54296875" style="3" bestFit="1" customWidth="1"/>
    <col min="9265" max="9265" width="6.81640625" style="3" bestFit="1" customWidth="1"/>
    <col min="9266" max="9266" width="23.54296875" style="3" bestFit="1" customWidth="1"/>
    <col min="9267" max="9267" width="6.81640625" style="3" bestFit="1" customWidth="1"/>
    <col min="9268" max="9268" width="23.54296875" style="3" bestFit="1" customWidth="1"/>
    <col min="9269" max="9269" width="6.81640625" style="3" bestFit="1" customWidth="1"/>
    <col min="9270" max="9270" width="23.54296875" style="3" bestFit="1" customWidth="1"/>
    <col min="9271" max="9271" width="6.81640625" style="3" bestFit="1" customWidth="1"/>
    <col min="9272" max="9272" width="23.54296875" style="3" bestFit="1" customWidth="1"/>
    <col min="9273" max="9273" width="6.81640625" style="3" bestFit="1" customWidth="1"/>
    <col min="9274" max="9274" width="23.54296875" style="3" bestFit="1" customWidth="1"/>
    <col min="9275" max="9275" width="6.81640625" style="3" bestFit="1" customWidth="1"/>
    <col min="9276" max="9276" width="23.54296875" style="3" bestFit="1" customWidth="1"/>
    <col min="9277" max="9277" width="6.81640625" style="3" bestFit="1" customWidth="1"/>
    <col min="9278" max="9278" width="23.54296875" style="3" bestFit="1" customWidth="1"/>
    <col min="9279" max="9279" width="6.81640625" style="3" bestFit="1" customWidth="1"/>
    <col min="9280" max="9280" width="23.54296875" style="3" bestFit="1" customWidth="1"/>
    <col min="9281" max="9281" width="6.81640625" style="3" bestFit="1" customWidth="1"/>
    <col min="9282" max="9282" width="23.54296875" style="3" bestFit="1" customWidth="1"/>
    <col min="9283" max="9283" width="6.81640625" style="3" bestFit="1" customWidth="1"/>
    <col min="9284" max="9284" width="23.54296875" style="3" bestFit="1" customWidth="1"/>
    <col min="9285" max="9285" width="6.81640625" style="3" bestFit="1" customWidth="1"/>
    <col min="9286" max="9286" width="23.54296875" style="3" bestFit="1" customWidth="1"/>
    <col min="9287" max="9287" width="6.81640625" style="3" bestFit="1" customWidth="1"/>
    <col min="9288" max="9288" width="23.54296875" style="3" bestFit="1" customWidth="1"/>
    <col min="9289" max="9289" width="6.81640625" style="3" bestFit="1" customWidth="1"/>
    <col min="9290" max="9290" width="23.54296875" style="3" bestFit="1" customWidth="1"/>
    <col min="9291" max="9291" width="6.81640625" style="3" bestFit="1" customWidth="1"/>
    <col min="9292" max="9292" width="23.54296875" style="3" bestFit="1" customWidth="1"/>
    <col min="9293" max="9293" width="6.81640625" style="3" bestFit="1" customWidth="1"/>
    <col min="9294" max="9294" width="23.54296875" style="3" bestFit="1" customWidth="1"/>
    <col min="9295" max="9295" width="6.81640625" style="3" bestFit="1" customWidth="1"/>
    <col min="9296" max="9296" width="23.54296875" style="3" bestFit="1" customWidth="1"/>
    <col min="9297" max="9297" width="6.81640625" style="3" bestFit="1" customWidth="1"/>
    <col min="9298" max="9298" width="23.54296875" style="3" bestFit="1" customWidth="1"/>
    <col min="9299" max="9299" width="6.81640625" style="3" bestFit="1" customWidth="1"/>
    <col min="9300" max="9300" width="23.54296875" style="3" bestFit="1" customWidth="1"/>
    <col min="9301" max="9301" width="6.453125" style="3" bestFit="1" customWidth="1"/>
    <col min="9302" max="9302" width="23.54296875" style="3" bestFit="1" customWidth="1"/>
    <col min="9303" max="9303" width="6.453125" style="3" bestFit="1" customWidth="1"/>
    <col min="9304" max="9304" width="23.54296875" style="3" bestFit="1" customWidth="1"/>
    <col min="9305" max="9305" width="6.81640625" style="3" bestFit="1" customWidth="1"/>
    <col min="9306" max="9306" width="23.54296875" style="3" bestFit="1" customWidth="1"/>
    <col min="9307" max="9307" width="6.81640625" style="3" bestFit="1" customWidth="1"/>
    <col min="9308" max="9308" width="23.54296875" style="3" bestFit="1" customWidth="1"/>
    <col min="9309" max="9309" width="6.81640625" style="3" bestFit="1" customWidth="1"/>
    <col min="9310" max="9310" width="23.54296875" style="3" bestFit="1" customWidth="1"/>
    <col min="9311" max="9311" width="6.81640625" style="3" bestFit="1" customWidth="1"/>
    <col min="9312" max="9312" width="23.54296875" style="3" bestFit="1" customWidth="1"/>
    <col min="9313" max="9313" width="6.81640625" style="3" bestFit="1" customWidth="1"/>
    <col min="9314" max="9314" width="23.54296875" style="3" bestFit="1" customWidth="1"/>
    <col min="9315" max="9315" width="6.81640625" style="3" bestFit="1" customWidth="1"/>
    <col min="9316" max="9316" width="23.54296875" style="3" bestFit="1" customWidth="1"/>
    <col min="9317" max="9317" width="6.81640625" style="3" bestFit="1" customWidth="1"/>
    <col min="9318" max="9318" width="23.54296875" style="3" bestFit="1" customWidth="1"/>
    <col min="9319" max="9319" width="6.81640625" style="3" bestFit="1" customWidth="1"/>
    <col min="9320" max="9320" width="23.54296875" style="3" bestFit="1" customWidth="1"/>
    <col min="9321" max="9321" width="6.81640625" style="3" bestFit="1" customWidth="1"/>
    <col min="9322" max="9322" width="23.54296875" style="3" bestFit="1" customWidth="1"/>
    <col min="9323" max="9323" width="6.81640625" style="3" bestFit="1" customWidth="1"/>
    <col min="9324" max="9324" width="23.54296875" style="3" bestFit="1" customWidth="1"/>
    <col min="9325" max="9325" width="6.81640625" style="3" bestFit="1" customWidth="1"/>
    <col min="9326" max="9326" width="23.54296875" style="3" bestFit="1" customWidth="1"/>
    <col min="9327" max="9327" width="6.81640625" style="3" bestFit="1" customWidth="1"/>
    <col min="9328" max="9328" width="23.54296875" style="3" bestFit="1" customWidth="1"/>
    <col min="9329" max="9329" width="6.81640625" style="3" bestFit="1" customWidth="1"/>
    <col min="9330" max="9330" width="23.54296875" style="3" bestFit="1" customWidth="1"/>
    <col min="9331" max="9331" width="6.81640625" style="3" bestFit="1" customWidth="1"/>
    <col min="9332" max="9332" width="23.54296875" style="3" bestFit="1" customWidth="1"/>
    <col min="9333" max="9333" width="6.81640625" style="3" bestFit="1" customWidth="1"/>
    <col min="9334" max="9372" width="9.1796875" style="3"/>
    <col min="9373" max="9373" width="33.54296875" style="3" customWidth="1"/>
    <col min="9374" max="9374" width="11.7265625" style="3" customWidth="1"/>
    <col min="9375" max="9375" width="6.7265625" style="3" customWidth="1"/>
    <col min="9376" max="9376" width="11.7265625" style="3" customWidth="1"/>
    <col min="9377" max="9377" width="6.7265625" style="3" customWidth="1"/>
    <col min="9378" max="9378" width="11.7265625" style="3" customWidth="1"/>
    <col min="9379" max="9379" width="6.7265625" style="3" customWidth="1"/>
    <col min="9380" max="9380" width="11.7265625" style="3" customWidth="1"/>
    <col min="9381" max="9381" width="6.7265625" style="3" customWidth="1"/>
    <col min="9382" max="9382" width="12.26953125" style="3" bestFit="1" customWidth="1"/>
    <col min="9383" max="9383" width="6.7265625" style="3" bestFit="1" customWidth="1"/>
    <col min="9384" max="9384" width="12.26953125" style="3" bestFit="1" customWidth="1"/>
    <col min="9385" max="9385" width="6.7265625" style="3" bestFit="1" customWidth="1"/>
    <col min="9386" max="9386" width="11.7265625" style="3" bestFit="1" customWidth="1"/>
    <col min="9387" max="9387" width="6" style="3" bestFit="1" customWidth="1"/>
    <col min="9388" max="9388" width="11.7265625" style="3" bestFit="1" customWidth="1"/>
    <col min="9389" max="9389" width="6" style="3" bestFit="1" customWidth="1"/>
    <col min="9390" max="9390" width="11.7265625" style="3" bestFit="1" customWidth="1"/>
    <col min="9391" max="9391" width="6" style="3" bestFit="1" customWidth="1"/>
    <col min="9392" max="9392" width="11.7265625" style="3" bestFit="1" customWidth="1"/>
    <col min="9393" max="9393" width="6" style="3" bestFit="1" customWidth="1"/>
    <col min="9394" max="9394" width="11.7265625" style="3" bestFit="1" customWidth="1"/>
    <col min="9395" max="9395" width="6" style="3" bestFit="1" customWidth="1"/>
    <col min="9396" max="9396" width="11.7265625" style="3" bestFit="1" customWidth="1"/>
    <col min="9397" max="9397" width="6" style="3" bestFit="1" customWidth="1"/>
    <col min="9398" max="9398" width="11.7265625" style="3" bestFit="1" customWidth="1"/>
    <col min="9399" max="9399" width="6" style="3" bestFit="1" customWidth="1"/>
    <col min="9400" max="9400" width="11.7265625" style="3" bestFit="1" customWidth="1"/>
    <col min="9401" max="9401" width="5.26953125" style="3" bestFit="1" customWidth="1"/>
    <col min="9402" max="9402" width="16.453125" style="3" bestFit="1" customWidth="1"/>
    <col min="9403" max="9403" width="6.453125" style="3" customWidth="1"/>
    <col min="9404" max="9404" width="15" style="3" customWidth="1"/>
    <col min="9405" max="9405" width="8" style="3" customWidth="1"/>
    <col min="9406" max="9406" width="15.453125" style="3" customWidth="1"/>
    <col min="9407" max="9407" width="8.453125" style="3" customWidth="1"/>
    <col min="9408" max="9408" width="17.54296875" style="3" customWidth="1"/>
    <col min="9409" max="9409" width="6" style="3" bestFit="1" customWidth="1"/>
    <col min="9410" max="9410" width="15.81640625" style="3" bestFit="1" customWidth="1"/>
    <col min="9411" max="9411" width="6" style="3" bestFit="1" customWidth="1"/>
    <col min="9412" max="9412" width="16.81640625" style="3" bestFit="1" customWidth="1"/>
    <col min="9413" max="9413" width="6" style="3" bestFit="1" customWidth="1"/>
    <col min="9414" max="9414" width="17.453125" style="3" customWidth="1"/>
    <col min="9415" max="9415" width="7.7265625" style="3" bestFit="1" customWidth="1"/>
    <col min="9416" max="9416" width="17.453125" style="3" customWidth="1"/>
    <col min="9417" max="9417" width="7.7265625" style="3" bestFit="1" customWidth="1"/>
    <col min="9418" max="9418" width="17.453125" style="3" customWidth="1"/>
    <col min="9419" max="9419" width="9" style="3" customWidth="1"/>
    <col min="9420" max="9420" width="22.54296875" style="3" customWidth="1"/>
    <col min="9421" max="9421" width="8.1796875" style="3" customWidth="1"/>
    <col min="9422" max="9422" width="22.54296875" style="3" customWidth="1"/>
    <col min="9423" max="9423" width="8.1796875" style="3" customWidth="1"/>
    <col min="9424" max="9424" width="23.54296875" style="3" customWidth="1"/>
    <col min="9425" max="9425" width="8.1796875" style="3" customWidth="1"/>
    <col min="9426" max="9426" width="22.54296875" style="3" customWidth="1"/>
    <col min="9427" max="9427" width="8.1796875" style="3" bestFit="1" customWidth="1"/>
    <col min="9428" max="9428" width="22.54296875" style="3" customWidth="1"/>
    <col min="9429" max="9429" width="9.54296875" style="3" customWidth="1"/>
    <col min="9430" max="9430" width="22.54296875" style="3" customWidth="1"/>
    <col min="9431" max="9431" width="9.54296875" style="3" customWidth="1"/>
    <col min="9432" max="9432" width="22.54296875" style="3" customWidth="1"/>
    <col min="9433" max="9433" width="12.453125" style="3" customWidth="1"/>
    <col min="9434" max="9434" width="22.54296875" style="3" customWidth="1"/>
    <col min="9435" max="9435" width="8.7265625" style="3" bestFit="1" customWidth="1"/>
    <col min="9436" max="9436" width="21" style="3" customWidth="1"/>
    <col min="9437" max="9437" width="8.7265625" style="3" bestFit="1" customWidth="1"/>
    <col min="9438" max="9438" width="23.54296875" style="3" bestFit="1" customWidth="1"/>
    <col min="9439" max="9439" width="11.81640625" style="3" customWidth="1"/>
    <col min="9440" max="9440" width="23.54296875" style="3" bestFit="1" customWidth="1"/>
    <col min="9441" max="9441" width="11.26953125" style="3" customWidth="1"/>
    <col min="9442" max="9442" width="23.1796875" style="3" customWidth="1"/>
    <col min="9443" max="9443" width="11.453125" style="3" bestFit="1" customWidth="1"/>
    <col min="9444" max="9444" width="23.54296875" style="3" bestFit="1" customWidth="1"/>
    <col min="9445" max="9445" width="10.1796875" style="3" customWidth="1"/>
    <col min="9446" max="9446" width="23.54296875" style="3" bestFit="1" customWidth="1"/>
    <col min="9447" max="9447" width="10.1796875" style="3" customWidth="1"/>
    <col min="9448" max="9448" width="23.54296875" style="3" bestFit="1" customWidth="1"/>
    <col min="9449" max="9449" width="11.453125" style="3" bestFit="1" customWidth="1"/>
    <col min="9450" max="9450" width="23.54296875" style="3" bestFit="1" customWidth="1"/>
    <col min="9451" max="9451" width="11.453125" style="3" bestFit="1" customWidth="1"/>
    <col min="9452" max="9452" width="23.54296875" style="3" bestFit="1" customWidth="1"/>
    <col min="9453" max="9453" width="7.7265625" style="3" bestFit="1" customWidth="1"/>
    <col min="9454" max="9454" width="23.54296875" style="3" bestFit="1" customWidth="1"/>
    <col min="9455" max="9455" width="6.81640625" style="3" bestFit="1" customWidth="1"/>
    <col min="9456" max="9456" width="23.54296875" style="3" bestFit="1" customWidth="1"/>
    <col min="9457" max="9457" width="6.81640625" style="3" bestFit="1" customWidth="1"/>
    <col min="9458" max="9458" width="23.54296875" style="3" bestFit="1" customWidth="1"/>
    <col min="9459" max="9459" width="6.81640625" style="3" bestFit="1" customWidth="1"/>
    <col min="9460" max="9460" width="23.54296875" style="3" bestFit="1" customWidth="1"/>
    <col min="9461" max="9461" width="6.81640625" style="3" bestFit="1" customWidth="1"/>
    <col min="9462" max="9462" width="23.54296875" style="3" bestFit="1" customWidth="1"/>
    <col min="9463" max="9463" width="6.453125" style="3" bestFit="1" customWidth="1"/>
    <col min="9464" max="9464" width="23.54296875" style="3" bestFit="1" customWidth="1"/>
    <col min="9465" max="9465" width="6.453125" style="3" bestFit="1" customWidth="1"/>
    <col min="9466" max="9466" width="23.54296875" style="3" bestFit="1" customWidth="1"/>
    <col min="9467" max="9467" width="6.81640625" style="3" bestFit="1" customWidth="1"/>
    <col min="9468" max="9468" width="23.54296875" style="3" bestFit="1" customWidth="1"/>
    <col min="9469" max="9469" width="6.81640625" style="3" bestFit="1" customWidth="1"/>
    <col min="9470" max="9470" width="23.54296875" style="3" bestFit="1" customWidth="1"/>
    <col min="9471" max="9471" width="6.81640625" style="3" bestFit="1" customWidth="1"/>
    <col min="9472" max="9472" width="23.54296875" style="3" bestFit="1" customWidth="1"/>
    <col min="9473" max="9473" width="6.81640625" style="3" bestFit="1" customWidth="1"/>
    <col min="9474" max="9474" width="23.54296875" style="3" bestFit="1" customWidth="1"/>
    <col min="9475" max="9475" width="6.81640625" style="3" bestFit="1" customWidth="1"/>
    <col min="9476" max="9476" width="23.54296875" style="3" bestFit="1" customWidth="1"/>
    <col min="9477" max="9477" width="11.54296875" style="3" bestFit="1" customWidth="1"/>
    <col min="9478" max="9478" width="23.54296875" style="3" bestFit="1" customWidth="1"/>
    <col min="9479" max="9479" width="6.81640625" style="3" bestFit="1" customWidth="1"/>
    <col min="9480" max="9480" width="23.54296875" style="3" bestFit="1" customWidth="1"/>
    <col min="9481" max="9481" width="6.81640625" style="3" bestFit="1" customWidth="1"/>
    <col min="9482" max="9482" width="23.54296875" style="3" bestFit="1" customWidth="1"/>
    <col min="9483" max="9483" width="6.81640625" style="3" bestFit="1" customWidth="1"/>
    <col min="9484" max="9484" width="23.54296875" style="3" bestFit="1" customWidth="1"/>
    <col min="9485" max="9485" width="6.81640625" style="3" bestFit="1" customWidth="1"/>
    <col min="9486" max="9486" width="23.54296875" style="3" bestFit="1" customWidth="1"/>
    <col min="9487" max="9487" width="6.81640625" style="3" bestFit="1" customWidth="1"/>
    <col min="9488" max="9488" width="23.54296875" style="3" bestFit="1" customWidth="1"/>
    <col min="9489" max="9489" width="6.81640625" style="3" bestFit="1" customWidth="1"/>
    <col min="9490" max="9490" width="23.54296875" style="3" bestFit="1" customWidth="1"/>
    <col min="9491" max="9491" width="6.81640625" style="3" bestFit="1" customWidth="1"/>
    <col min="9492" max="9492" width="23.54296875" style="3" bestFit="1" customWidth="1"/>
    <col min="9493" max="9493" width="6.81640625" style="3" bestFit="1" customWidth="1"/>
    <col min="9494" max="9494" width="23.54296875" style="3" bestFit="1" customWidth="1"/>
    <col min="9495" max="9495" width="6.81640625" style="3" bestFit="1" customWidth="1"/>
    <col min="9496" max="9496" width="23.54296875" style="3" bestFit="1" customWidth="1"/>
    <col min="9497" max="9497" width="6.81640625" style="3" bestFit="1" customWidth="1"/>
    <col min="9498" max="9498" width="23.54296875" style="3" bestFit="1" customWidth="1"/>
    <col min="9499" max="9499" width="6.81640625" style="3" bestFit="1" customWidth="1"/>
    <col min="9500" max="9500" width="23.54296875" style="3" bestFit="1" customWidth="1"/>
    <col min="9501" max="9501" width="6.81640625" style="3" bestFit="1" customWidth="1"/>
    <col min="9502" max="9502" width="23.54296875" style="3" bestFit="1" customWidth="1"/>
    <col min="9503" max="9503" width="6.81640625" style="3" bestFit="1" customWidth="1"/>
    <col min="9504" max="9504" width="23.54296875" style="3" bestFit="1" customWidth="1"/>
    <col min="9505" max="9505" width="6.81640625" style="3" bestFit="1" customWidth="1"/>
    <col min="9506" max="9506" width="23.54296875" style="3" bestFit="1" customWidth="1"/>
    <col min="9507" max="9507" width="6.81640625" style="3" bestFit="1" customWidth="1"/>
    <col min="9508" max="9508" width="23.54296875" style="3" bestFit="1" customWidth="1"/>
    <col min="9509" max="9509" width="6.81640625" style="3" bestFit="1" customWidth="1"/>
    <col min="9510" max="9510" width="23.54296875" style="3" bestFit="1" customWidth="1"/>
    <col min="9511" max="9511" width="6.81640625" style="3" bestFit="1" customWidth="1"/>
    <col min="9512" max="9512" width="23.54296875" style="3" bestFit="1" customWidth="1"/>
    <col min="9513" max="9513" width="6.81640625" style="3" bestFit="1" customWidth="1"/>
    <col min="9514" max="9514" width="23.54296875" style="3" bestFit="1" customWidth="1"/>
    <col min="9515" max="9515" width="6.81640625" style="3" bestFit="1" customWidth="1"/>
    <col min="9516" max="9516" width="23.54296875" style="3" bestFit="1" customWidth="1"/>
    <col min="9517" max="9517" width="6.81640625" style="3" bestFit="1" customWidth="1"/>
    <col min="9518" max="9518" width="23.54296875" style="3" bestFit="1" customWidth="1"/>
    <col min="9519" max="9519" width="6.81640625" style="3" bestFit="1" customWidth="1"/>
    <col min="9520" max="9520" width="23.54296875" style="3" bestFit="1" customWidth="1"/>
    <col min="9521" max="9521" width="6.81640625" style="3" bestFit="1" customWidth="1"/>
    <col min="9522" max="9522" width="23.54296875" style="3" bestFit="1" customWidth="1"/>
    <col min="9523" max="9523" width="6.81640625" style="3" bestFit="1" customWidth="1"/>
    <col min="9524" max="9524" width="23.54296875" style="3" bestFit="1" customWidth="1"/>
    <col min="9525" max="9525" width="6.81640625" style="3" bestFit="1" customWidth="1"/>
    <col min="9526" max="9526" width="23.54296875" style="3" bestFit="1" customWidth="1"/>
    <col min="9527" max="9527" width="6.81640625" style="3" bestFit="1" customWidth="1"/>
    <col min="9528" max="9528" width="23.54296875" style="3" bestFit="1" customWidth="1"/>
    <col min="9529" max="9529" width="6.81640625" style="3" bestFit="1" customWidth="1"/>
    <col min="9530" max="9530" width="23.54296875" style="3" bestFit="1" customWidth="1"/>
    <col min="9531" max="9531" width="6.81640625" style="3" bestFit="1" customWidth="1"/>
    <col min="9532" max="9532" width="23.54296875" style="3" bestFit="1" customWidth="1"/>
    <col min="9533" max="9533" width="6.81640625" style="3" bestFit="1" customWidth="1"/>
    <col min="9534" max="9534" width="23.54296875" style="3" bestFit="1" customWidth="1"/>
    <col min="9535" max="9535" width="6.81640625" style="3" bestFit="1" customWidth="1"/>
    <col min="9536" max="9536" width="23.54296875" style="3" bestFit="1" customWidth="1"/>
    <col min="9537" max="9537" width="6.81640625" style="3" bestFit="1" customWidth="1"/>
    <col min="9538" max="9538" width="23.54296875" style="3" bestFit="1" customWidth="1"/>
    <col min="9539" max="9539" width="6.81640625" style="3" bestFit="1" customWidth="1"/>
    <col min="9540" max="9540" width="23.54296875" style="3" bestFit="1" customWidth="1"/>
    <col min="9541" max="9541" width="6.81640625" style="3" bestFit="1" customWidth="1"/>
    <col min="9542" max="9542" width="23.54296875" style="3" bestFit="1" customWidth="1"/>
    <col min="9543" max="9543" width="6.81640625" style="3" bestFit="1" customWidth="1"/>
    <col min="9544" max="9544" width="23.54296875" style="3" bestFit="1" customWidth="1"/>
    <col min="9545" max="9545" width="6.81640625" style="3" bestFit="1" customWidth="1"/>
    <col min="9546" max="9546" width="23.54296875" style="3" bestFit="1" customWidth="1"/>
    <col min="9547" max="9547" width="6.81640625" style="3" bestFit="1" customWidth="1"/>
    <col min="9548" max="9548" width="23.54296875" style="3" bestFit="1" customWidth="1"/>
    <col min="9549" max="9549" width="6.81640625" style="3" bestFit="1" customWidth="1"/>
    <col min="9550" max="9550" width="23.54296875" style="3" bestFit="1" customWidth="1"/>
    <col min="9551" max="9551" width="6.81640625" style="3" bestFit="1" customWidth="1"/>
    <col min="9552" max="9552" width="23.54296875" style="3" bestFit="1" customWidth="1"/>
    <col min="9553" max="9553" width="6.81640625" style="3" bestFit="1" customWidth="1"/>
    <col min="9554" max="9554" width="23.54296875" style="3" bestFit="1" customWidth="1"/>
    <col min="9555" max="9555" width="6.81640625" style="3" bestFit="1" customWidth="1"/>
    <col min="9556" max="9556" width="23.54296875" style="3" bestFit="1" customWidth="1"/>
    <col min="9557" max="9557" width="6.453125" style="3" bestFit="1" customWidth="1"/>
    <col min="9558" max="9558" width="23.54296875" style="3" bestFit="1" customWidth="1"/>
    <col min="9559" max="9559" width="6.453125" style="3" bestFit="1" customWidth="1"/>
    <col min="9560" max="9560" width="23.54296875" style="3" bestFit="1" customWidth="1"/>
    <col min="9561" max="9561" width="6.81640625" style="3" bestFit="1" customWidth="1"/>
    <col min="9562" max="9562" width="23.54296875" style="3" bestFit="1" customWidth="1"/>
    <col min="9563" max="9563" width="6.81640625" style="3" bestFit="1" customWidth="1"/>
    <col min="9564" max="9564" width="23.54296875" style="3" bestFit="1" customWidth="1"/>
    <col min="9565" max="9565" width="6.81640625" style="3" bestFit="1" customWidth="1"/>
    <col min="9566" max="9566" width="23.54296875" style="3" bestFit="1" customWidth="1"/>
    <col min="9567" max="9567" width="6.81640625" style="3" bestFit="1" customWidth="1"/>
    <col min="9568" max="9568" width="23.54296875" style="3" bestFit="1" customWidth="1"/>
    <col min="9569" max="9569" width="6.81640625" style="3" bestFit="1" customWidth="1"/>
    <col min="9570" max="9570" width="23.54296875" style="3" bestFit="1" customWidth="1"/>
    <col min="9571" max="9571" width="6.81640625" style="3" bestFit="1" customWidth="1"/>
    <col min="9572" max="9572" width="23.54296875" style="3" bestFit="1" customWidth="1"/>
    <col min="9573" max="9573" width="6.81640625" style="3" bestFit="1" customWidth="1"/>
    <col min="9574" max="9574" width="23.54296875" style="3" bestFit="1" customWidth="1"/>
    <col min="9575" max="9575" width="6.81640625" style="3" bestFit="1" customWidth="1"/>
    <col min="9576" max="9576" width="23.54296875" style="3" bestFit="1" customWidth="1"/>
    <col min="9577" max="9577" width="6.81640625" style="3" bestFit="1" customWidth="1"/>
    <col min="9578" max="9578" width="23.54296875" style="3" bestFit="1" customWidth="1"/>
    <col min="9579" max="9579" width="6.81640625" style="3" bestFit="1" customWidth="1"/>
    <col min="9580" max="9580" width="23.54296875" style="3" bestFit="1" customWidth="1"/>
    <col min="9581" max="9581" width="6.81640625" style="3" bestFit="1" customWidth="1"/>
    <col min="9582" max="9582" width="23.54296875" style="3" bestFit="1" customWidth="1"/>
    <col min="9583" max="9583" width="6.81640625" style="3" bestFit="1" customWidth="1"/>
    <col min="9584" max="9584" width="23.54296875" style="3" bestFit="1" customWidth="1"/>
    <col min="9585" max="9585" width="6.81640625" style="3" bestFit="1" customWidth="1"/>
    <col min="9586" max="9586" width="23.54296875" style="3" bestFit="1" customWidth="1"/>
    <col min="9587" max="9587" width="6.81640625" style="3" bestFit="1" customWidth="1"/>
    <col min="9588" max="9588" width="23.54296875" style="3" bestFit="1" customWidth="1"/>
    <col min="9589" max="9589" width="6.81640625" style="3" bestFit="1" customWidth="1"/>
    <col min="9590" max="9628" width="9.1796875" style="3"/>
    <col min="9629" max="9629" width="33.54296875" style="3" customWidth="1"/>
    <col min="9630" max="9630" width="11.7265625" style="3" customWidth="1"/>
    <col min="9631" max="9631" width="6.7265625" style="3" customWidth="1"/>
    <col min="9632" max="9632" width="11.7265625" style="3" customWidth="1"/>
    <col min="9633" max="9633" width="6.7265625" style="3" customWidth="1"/>
    <col min="9634" max="9634" width="11.7265625" style="3" customWidth="1"/>
    <col min="9635" max="9635" width="6.7265625" style="3" customWidth="1"/>
    <col min="9636" max="9636" width="11.7265625" style="3" customWidth="1"/>
    <col min="9637" max="9637" width="6.7265625" style="3" customWidth="1"/>
    <col min="9638" max="9638" width="12.26953125" style="3" bestFit="1" customWidth="1"/>
    <col min="9639" max="9639" width="6.7265625" style="3" bestFit="1" customWidth="1"/>
    <col min="9640" max="9640" width="12.26953125" style="3" bestFit="1" customWidth="1"/>
    <col min="9641" max="9641" width="6.7265625" style="3" bestFit="1" customWidth="1"/>
    <col min="9642" max="9642" width="11.7265625" style="3" bestFit="1" customWidth="1"/>
    <col min="9643" max="9643" width="6" style="3" bestFit="1" customWidth="1"/>
    <col min="9644" max="9644" width="11.7265625" style="3" bestFit="1" customWidth="1"/>
    <col min="9645" max="9645" width="6" style="3" bestFit="1" customWidth="1"/>
    <col min="9646" max="9646" width="11.7265625" style="3" bestFit="1" customWidth="1"/>
    <col min="9647" max="9647" width="6" style="3" bestFit="1" customWidth="1"/>
    <col min="9648" max="9648" width="11.7265625" style="3" bestFit="1" customWidth="1"/>
    <col min="9649" max="9649" width="6" style="3" bestFit="1" customWidth="1"/>
    <col min="9650" max="9650" width="11.7265625" style="3" bestFit="1" customWidth="1"/>
    <col min="9651" max="9651" width="6" style="3" bestFit="1" customWidth="1"/>
    <col min="9652" max="9652" width="11.7265625" style="3" bestFit="1" customWidth="1"/>
    <col min="9653" max="9653" width="6" style="3" bestFit="1" customWidth="1"/>
    <col min="9654" max="9654" width="11.7265625" style="3" bestFit="1" customWidth="1"/>
    <col min="9655" max="9655" width="6" style="3" bestFit="1" customWidth="1"/>
    <col min="9656" max="9656" width="11.7265625" style="3" bestFit="1" customWidth="1"/>
    <col min="9657" max="9657" width="5.26953125" style="3" bestFit="1" customWidth="1"/>
    <col min="9658" max="9658" width="16.453125" style="3" bestFit="1" customWidth="1"/>
    <col min="9659" max="9659" width="6.453125" style="3" customWidth="1"/>
    <col min="9660" max="9660" width="15" style="3" customWidth="1"/>
    <col min="9661" max="9661" width="8" style="3" customWidth="1"/>
    <col min="9662" max="9662" width="15.453125" style="3" customWidth="1"/>
    <col min="9663" max="9663" width="8.453125" style="3" customWidth="1"/>
    <col min="9664" max="9664" width="17.54296875" style="3" customWidth="1"/>
    <col min="9665" max="9665" width="6" style="3" bestFit="1" customWidth="1"/>
    <col min="9666" max="9666" width="15.81640625" style="3" bestFit="1" customWidth="1"/>
    <col min="9667" max="9667" width="6" style="3" bestFit="1" customWidth="1"/>
    <col min="9668" max="9668" width="16.81640625" style="3" bestFit="1" customWidth="1"/>
    <col min="9669" max="9669" width="6" style="3" bestFit="1" customWidth="1"/>
    <col min="9670" max="9670" width="17.453125" style="3" customWidth="1"/>
    <col min="9671" max="9671" width="7.7265625" style="3" bestFit="1" customWidth="1"/>
    <col min="9672" max="9672" width="17.453125" style="3" customWidth="1"/>
    <col min="9673" max="9673" width="7.7265625" style="3" bestFit="1" customWidth="1"/>
    <col min="9674" max="9674" width="17.453125" style="3" customWidth="1"/>
    <col min="9675" max="9675" width="9" style="3" customWidth="1"/>
    <col min="9676" max="9676" width="22.54296875" style="3" customWidth="1"/>
    <col min="9677" max="9677" width="8.1796875" style="3" customWidth="1"/>
    <col min="9678" max="9678" width="22.54296875" style="3" customWidth="1"/>
    <col min="9679" max="9679" width="8.1796875" style="3" customWidth="1"/>
    <col min="9680" max="9680" width="23.54296875" style="3" customWidth="1"/>
    <col min="9681" max="9681" width="8.1796875" style="3" customWidth="1"/>
    <col min="9682" max="9682" width="22.54296875" style="3" customWidth="1"/>
    <col min="9683" max="9683" width="8.1796875" style="3" bestFit="1" customWidth="1"/>
    <col min="9684" max="9684" width="22.54296875" style="3" customWidth="1"/>
    <col min="9685" max="9685" width="9.54296875" style="3" customWidth="1"/>
    <col min="9686" max="9686" width="22.54296875" style="3" customWidth="1"/>
    <col min="9687" max="9687" width="9.54296875" style="3" customWidth="1"/>
    <col min="9688" max="9688" width="22.54296875" style="3" customWidth="1"/>
    <col min="9689" max="9689" width="12.453125" style="3" customWidth="1"/>
    <col min="9690" max="9690" width="22.54296875" style="3" customWidth="1"/>
    <col min="9691" max="9691" width="8.7265625" style="3" bestFit="1" customWidth="1"/>
    <col min="9692" max="9692" width="21" style="3" customWidth="1"/>
    <col min="9693" max="9693" width="8.7265625" style="3" bestFit="1" customWidth="1"/>
    <col min="9694" max="9694" width="23.54296875" style="3" bestFit="1" customWidth="1"/>
    <col min="9695" max="9695" width="11.81640625" style="3" customWidth="1"/>
    <col min="9696" max="9696" width="23.54296875" style="3" bestFit="1" customWidth="1"/>
    <col min="9697" max="9697" width="11.26953125" style="3" customWidth="1"/>
    <col min="9698" max="9698" width="23.1796875" style="3" customWidth="1"/>
    <col min="9699" max="9699" width="11.453125" style="3" bestFit="1" customWidth="1"/>
    <col min="9700" max="9700" width="23.54296875" style="3" bestFit="1" customWidth="1"/>
    <col min="9701" max="9701" width="10.1796875" style="3" customWidth="1"/>
    <col min="9702" max="9702" width="23.54296875" style="3" bestFit="1" customWidth="1"/>
    <col min="9703" max="9703" width="10.1796875" style="3" customWidth="1"/>
    <col min="9704" max="9704" width="23.54296875" style="3" bestFit="1" customWidth="1"/>
    <col min="9705" max="9705" width="11.453125" style="3" bestFit="1" customWidth="1"/>
    <col min="9706" max="9706" width="23.54296875" style="3" bestFit="1" customWidth="1"/>
    <col min="9707" max="9707" width="11.453125" style="3" bestFit="1" customWidth="1"/>
    <col min="9708" max="9708" width="23.54296875" style="3" bestFit="1" customWidth="1"/>
    <col min="9709" max="9709" width="7.7265625" style="3" bestFit="1" customWidth="1"/>
    <col min="9710" max="9710" width="23.54296875" style="3" bestFit="1" customWidth="1"/>
    <col min="9711" max="9711" width="6.81640625" style="3" bestFit="1" customWidth="1"/>
    <col min="9712" max="9712" width="23.54296875" style="3" bestFit="1" customWidth="1"/>
    <col min="9713" max="9713" width="6.81640625" style="3" bestFit="1" customWidth="1"/>
    <col min="9714" max="9714" width="23.54296875" style="3" bestFit="1" customWidth="1"/>
    <col min="9715" max="9715" width="6.81640625" style="3" bestFit="1" customWidth="1"/>
    <col min="9716" max="9716" width="23.54296875" style="3" bestFit="1" customWidth="1"/>
    <col min="9717" max="9717" width="6.81640625" style="3" bestFit="1" customWidth="1"/>
    <col min="9718" max="9718" width="23.54296875" style="3" bestFit="1" customWidth="1"/>
    <col min="9719" max="9719" width="6.453125" style="3" bestFit="1" customWidth="1"/>
    <col min="9720" max="9720" width="23.54296875" style="3" bestFit="1" customWidth="1"/>
    <col min="9721" max="9721" width="6.453125" style="3" bestFit="1" customWidth="1"/>
    <col min="9722" max="9722" width="23.54296875" style="3" bestFit="1" customWidth="1"/>
    <col min="9723" max="9723" width="6.81640625" style="3" bestFit="1" customWidth="1"/>
    <col min="9724" max="9724" width="23.54296875" style="3" bestFit="1" customWidth="1"/>
    <col min="9725" max="9725" width="6.81640625" style="3" bestFit="1" customWidth="1"/>
    <col min="9726" max="9726" width="23.54296875" style="3" bestFit="1" customWidth="1"/>
    <col min="9727" max="9727" width="6.81640625" style="3" bestFit="1" customWidth="1"/>
    <col min="9728" max="9728" width="23.54296875" style="3" bestFit="1" customWidth="1"/>
    <col min="9729" max="9729" width="6.81640625" style="3" bestFit="1" customWidth="1"/>
    <col min="9730" max="9730" width="23.54296875" style="3" bestFit="1" customWidth="1"/>
    <col min="9731" max="9731" width="6.81640625" style="3" bestFit="1" customWidth="1"/>
    <col min="9732" max="9732" width="23.54296875" style="3" bestFit="1" customWidth="1"/>
    <col min="9733" max="9733" width="11.54296875" style="3" bestFit="1" customWidth="1"/>
    <col min="9734" max="9734" width="23.54296875" style="3" bestFit="1" customWidth="1"/>
    <col min="9735" max="9735" width="6.81640625" style="3" bestFit="1" customWidth="1"/>
    <col min="9736" max="9736" width="23.54296875" style="3" bestFit="1" customWidth="1"/>
    <col min="9737" max="9737" width="6.81640625" style="3" bestFit="1" customWidth="1"/>
    <col min="9738" max="9738" width="23.54296875" style="3" bestFit="1" customWidth="1"/>
    <col min="9739" max="9739" width="6.81640625" style="3" bestFit="1" customWidth="1"/>
    <col min="9740" max="9740" width="23.54296875" style="3" bestFit="1" customWidth="1"/>
    <col min="9741" max="9741" width="6.81640625" style="3" bestFit="1" customWidth="1"/>
    <col min="9742" max="9742" width="23.54296875" style="3" bestFit="1" customWidth="1"/>
    <col min="9743" max="9743" width="6.81640625" style="3" bestFit="1" customWidth="1"/>
    <col min="9744" max="9744" width="23.54296875" style="3" bestFit="1" customWidth="1"/>
    <col min="9745" max="9745" width="6.81640625" style="3" bestFit="1" customWidth="1"/>
    <col min="9746" max="9746" width="23.54296875" style="3" bestFit="1" customWidth="1"/>
    <col min="9747" max="9747" width="6.81640625" style="3" bestFit="1" customWidth="1"/>
    <col min="9748" max="9748" width="23.54296875" style="3" bestFit="1" customWidth="1"/>
    <col min="9749" max="9749" width="6.81640625" style="3" bestFit="1" customWidth="1"/>
    <col min="9750" max="9750" width="23.54296875" style="3" bestFit="1" customWidth="1"/>
    <col min="9751" max="9751" width="6.81640625" style="3" bestFit="1" customWidth="1"/>
    <col min="9752" max="9752" width="23.54296875" style="3" bestFit="1" customWidth="1"/>
    <col min="9753" max="9753" width="6.81640625" style="3" bestFit="1" customWidth="1"/>
    <col min="9754" max="9754" width="23.54296875" style="3" bestFit="1" customWidth="1"/>
    <col min="9755" max="9755" width="6.81640625" style="3" bestFit="1" customWidth="1"/>
    <col min="9756" max="9756" width="23.54296875" style="3" bestFit="1" customWidth="1"/>
    <col min="9757" max="9757" width="6.81640625" style="3" bestFit="1" customWidth="1"/>
    <col min="9758" max="9758" width="23.54296875" style="3" bestFit="1" customWidth="1"/>
    <col min="9759" max="9759" width="6.81640625" style="3" bestFit="1" customWidth="1"/>
    <col min="9760" max="9760" width="23.54296875" style="3" bestFit="1" customWidth="1"/>
    <col min="9761" max="9761" width="6.81640625" style="3" bestFit="1" customWidth="1"/>
    <col min="9762" max="9762" width="23.54296875" style="3" bestFit="1" customWidth="1"/>
    <col min="9763" max="9763" width="6.81640625" style="3" bestFit="1" customWidth="1"/>
    <col min="9764" max="9764" width="23.54296875" style="3" bestFit="1" customWidth="1"/>
    <col min="9765" max="9765" width="6.81640625" style="3" bestFit="1" customWidth="1"/>
    <col min="9766" max="9766" width="23.54296875" style="3" bestFit="1" customWidth="1"/>
    <col min="9767" max="9767" width="6.81640625" style="3" bestFit="1" customWidth="1"/>
    <col min="9768" max="9768" width="23.54296875" style="3" bestFit="1" customWidth="1"/>
    <col min="9769" max="9769" width="6.81640625" style="3" bestFit="1" customWidth="1"/>
    <col min="9770" max="9770" width="23.54296875" style="3" bestFit="1" customWidth="1"/>
    <col min="9771" max="9771" width="6.81640625" style="3" bestFit="1" customWidth="1"/>
    <col min="9772" max="9772" width="23.54296875" style="3" bestFit="1" customWidth="1"/>
    <col min="9773" max="9773" width="6.81640625" style="3" bestFit="1" customWidth="1"/>
    <col min="9774" max="9774" width="23.54296875" style="3" bestFit="1" customWidth="1"/>
    <col min="9775" max="9775" width="6.81640625" style="3" bestFit="1" customWidth="1"/>
    <col min="9776" max="9776" width="23.54296875" style="3" bestFit="1" customWidth="1"/>
    <col min="9777" max="9777" width="6.81640625" style="3" bestFit="1" customWidth="1"/>
    <col min="9778" max="9778" width="23.54296875" style="3" bestFit="1" customWidth="1"/>
    <col min="9779" max="9779" width="6.81640625" style="3" bestFit="1" customWidth="1"/>
    <col min="9780" max="9780" width="23.54296875" style="3" bestFit="1" customWidth="1"/>
    <col min="9781" max="9781" width="6.81640625" style="3" bestFit="1" customWidth="1"/>
    <col min="9782" max="9782" width="23.54296875" style="3" bestFit="1" customWidth="1"/>
    <col min="9783" max="9783" width="6.81640625" style="3" bestFit="1" customWidth="1"/>
    <col min="9784" max="9784" width="23.54296875" style="3" bestFit="1" customWidth="1"/>
    <col min="9785" max="9785" width="6.81640625" style="3" bestFit="1" customWidth="1"/>
    <col min="9786" max="9786" width="23.54296875" style="3" bestFit="1" customWidth="1"/>
    <col min="9787" max="9787" width="6.81640625" style="3" bestFit="1" customWidth="1"/>
    <col min="9788" max="9788" width="23.54296875" style="3" bestFit="1" customWidth="1"/>
    <col min="9789" max="9789" width="6.81640625" style="3" bestFit="1" customWidth="1"/>
    <col min="9790" max="9790" width="23.54296875" style="3" bestFit="1" customWidth="1"/>
    <col min="9791" max="9791" width="6.81640625" style="3" bestFit="1" customWidth="1"/>
    <col min="9792" max="9792" width="23.54296875" style="3" bestFit="1" customWidth="1"/>
    <col min="9793" max="9793" width="6.81640625" style="3" bestFit="1" customWidth="1"/>
    <col min="9794" max="9794" width="23.54296875" style="3" bestFit="1" customWidth="1"/>
    <col min="9795" max="9795" width="6.81640625" style="3" bestFit="1" customWidth="1"/>
    <col min="9796" max="9796" width="23.54296875" style="3" bestFit="1" customWidth="1"/>
    <col min="9797" max="9797" width="6.81640625" style="3" bestFit="1" customWidth="1"/>
    <col min="9798" max="9798" width="23.54296875" style="3" bestFit="1" customWidth="1"/>
    <col min="9799" max="9799" width="6.81640625" style="3" bestFit="1" customWidth="1"/>
    <col min="9800" max="9800" width="23.54296875" style="3" bestFit="1" customWidth="1"/>
    <col min="9801" max="9801" width="6.81640625" style="3" bestFit="1" customWidth="1"/>
    <col min="9802" max="9802" width="23.54296875" style="3" bestFit="1" customWidth="1"/>
    <col min="9803" max="9803" width="6.81640625" style="3" bestFit="1" customWidth="1"/>
    <col min="9804" max="9804" width="23.54296875" style="3" bestFit="1" customWidth="1"/>
    <col min="9805" max="9805" width="6.81640625" style="3" bestFit="1" customWidth="1"/>
    <col min="9806" max="9806" width="23.54296875" style="3" bestFit="1" customWidth="1"/>
    <col min="9807" max="9807" width="6.81640625" style="3" bestFit="1" customWidth="1"/>
    <col min="9808" max="9808" width="23.54296875" style="3" bestFit="1" customWidth="1"/>
    <col min="9809" max="9809" width="6.81640625" style="3" bestFit="1" customWidth="1"/>
    <col min="9810" max="9810" width="23.54296875" style="3" bestFit="1" customWidth="1"/>
    <col min="9811" max="9811" width="6.81640625" style="3" bestFit="1" customWidth="1"/>
    <col min="9812" max="9812" width="23.54296875" style="3" bestFit="1" customWidth="1"/>
    <col min="9813" max="9813" width="6.453125" style="3" bestFit="1" customWidth="1"/>
    <col min="9814" max="9814" width="23.54296875" style="3" bestFit="1" customWidth="1"/>
    <col min="9815" max="9815" width="6.453125" style="3" bestFit="1" customWidth="1"/>
    <col min="9816" max="9816" width="23.54296875" style="3" bestFit="1" customWidth="1"/>
    <col min="9817" max="9817" width="6.81640625" style="3" bestFit="1" customWidth="1"/>
    <col min="9818" max="9818" width="23.54296875" style="3" bestFit="1" customWidth="1"/>
    <col min="9819" max="9819" width="6.81640625" style="3" bestFit="1" customWidth="1"/>
    <col min="9820" max="9820" width="23.54296875" style="3" bestFit="1" customWidth="1"/>
    <col min="9821" max="9821" width="6.81640625" style="3" bestFit="1" customWidth="1"/>
    <col min="9822" max="9822" width="23.54296875" style="3" bestFit="1" customWidth="1"/>
    <col min="9823" max="9823" width="6.81640625" style="3" bestFit="1" customWidth="1"/>
    <col min="9824" max="9824" width="23.54296875" style="3" bestFit="1" customWidth="1"/>
    <col min="9825" max="9825" width="6.81640625" style="3" bestFit="1" customWidth="1"/>
    <col min="9826" max="9826" width="23.54296875" style="3" bestFit="1" customWidth="1"/>
    <col min="9827" max="9827" width="6.81640625" style="3" bestFit="1" customWidth="1"/>
    <col min="9828" max="9828" width="23.54296875" style="3" bestFit="1" customWidth="1"/>
    <col min="9829" max="9829" width="6.81640625" style="3" bestFit="1" customWidth="1"/>
    <col min="9830" max="9830" width="23.54296875" style="3" bestFit="1" customWidth="1"/>
    <col min="9831" max="9831" width="6.81640625" style="3" bestFit="1" customWidth="1"/>
    <col min="9832" max="9832" width="23.54296875" style="3" bestFit="1" customWidth="1"/>
    <col min="9833" max="9833" width="6.81640625" style="3" bestFit="1" customWidth="1"/>
    <col min="9834" max="9834" width="23.54296875" style="3" bestFit="1" customWidth="1"/>
    <col min="9835" max="9835" width="6.81640625" style="3" bestFit="1" customWidth="1"/>
    <col min="9836" max="9836" width="23.54296875" style="3" bestFit="1" customWidth="1"/>
    <col min="9837" max="9837" width="6.81640625" style="3" bestFit="1" customWidth="1"/>
    <col min="9838" max="9838" width="23.54296875" style="3" bestFit="1" customWidth="1"/>
    <col min="9839" max="9839" width="6.81640625" style="3" bestFit="1" customWidth="1"/>
    <col min="9840" max="9840" width="23.54296875" style="3" bestFit="1" customWidth="1"/>
    <col min="9841" max="9841" width="6.81640625" style="3" bestFit="1" customWidth="1"/>
    <col min="9842" max="9842" width="23.54296875" style="3" bestFit="1" customWidth="1"/>
    <col min="9843" max="9843" width="6.81640625" style="3" bestFit="1" customWidth="1"/>
    <col min="9844" max="9844" width="23.54296875" style="3" bestFit="1" customWidth="1"/>
    <col min="9845" max="9845" width="6.81640625" style="3" bestFit="1" customWidth="1"/>
    <col min="9846" max="9884" width="9.1796875" style="3"/>
    <col min="9885" max="9885" width="33.54296875" style="3" customWidth="1"/>
    <col min="9886" max="9886" width="11.7265625" style="3" customWidth="1"/>
    <col min="9887" max="9887" width="6.7265625" style="3" customWidth="1"/>
    <col min="9888" max="9888" width="11.7265625" style="3" customWidth="1"/>
    <col min="9889" max="9889" width="6.7265625" style="3" customWidth="1"/>
    <col min="9890" max="9890" width="11.7265625" style="3" customWidth="1"/>
    <col min="9891" max="9891" width="6.7265625" style="3" customWidth="1"/>
    <col min="9892" max="9892" width="11.7265625" style="3" customWidth="1"/>
    <col min="9893" max="9893" width="6.7265625" style="3" customWidth="1"/>
    <col min="9894" max="9894" width="12.26953125" style="3" bestFit="1" customWidth="1"/>
    <col min="9895" max="9895" width="6.7265625" style="3" bestFit="1" customWidth="1"/>
    <col min="9896" max="9896" width="12.26953125" style="3" bestFit="1" customWidth="1"/>
    <col min="9897" max="9897" width="6.7265625" style="3" bestFit="1" customWidth="1"/>
    <col min="9898" max="9898" width="11.7265625" style="3" bestFit="1" customWidth="1"/>
    <col min="9899" max="9899" width="6" style="3" bestFit="1" customWidth="1"/>
    <col min="9900" max="9900" width="11.7265625" style="3" bestFit="1" customWidth="1"/>
    <col min="9901" max="9901" width="6" style="3" bestFit="1" customWidth="1"/>
    <col min="9902" max="9902" width="11.7265625" style="3" bestFit="1" customWidth="1"/>
    <col min="9903" max="9903" width="6" style="3" bestFit="1" customWidth="1"/>
    <col min="9904" max="9904" width="11.7265625" style="3" bestFit="1" customWidth="1"/>
    <col min="9905" max="9905" width="6" style="3" bestFit="1" customWidth="1"/>
    <col min="9906" max="9906" width="11.7265625" style="3" bestFit="1" customWidth="1"/>
    <col min="9907" max="9907" width="6" style="3" bestFit="1" customWidth="1"/>
    <col min="9908" max="9908" width="11.7265625" style="3" bestFit="1" customWidth="1"/>
    <col min="9909" max="9909" width="6" style="3" bestFit="1" customWidth="1"/>
    <col min="9910" max="9910" width="11.7265625" style="3" bestFit="1" customWidth="1"/>
    <col min="9911" max="9911" width="6" style="3" bestFit="1" customWidth="1"/>
    <col min="9912" max="9912" width="11.7265625" style="3" bestFit="1" customWidth="1"/>
    <col min="9913" max="9913" width="5.26953125" style="3" bestFit="1" customWidth="1"/>
    <col min="9914" max="9914" width="16.453125" style="3" bestFit="1" customWidth="1"/>
    <col min="9915" max="9915" width="6.453125" style="3" customWidth="1"/>
    <col min="9916" max="9916" width="15" style="3" customWidth="1"/>
    <col min="9917" max="9917" width="8" style="3" customWidth="1"/>
    <col min="9918" max="9918" width="15.453125" style="3" customWidth="1"/>
    <col min="9919" max="9919" width="8.453125" style="3" customWidth="1"/>
    <col min="9920" max="9920" width="17.54296875" style="3" customWidth="1"/>
    <col min="9921" max="9921" width="6" style="3" bestFit="1" customWidth="1"/>
    <col min="9922" max="9922" width="15.81640625" style="3" bestFit="1" customWidth="1"/>
    <col min="9923" max="9923" width="6" style="3" bestFit="1" customWidth="1"/>
    <col min="9924" max="9924" width="16.81640625" style="3" bestFit="1" customWidth="1"/>
    <col min="9925" max="9925" width="6" style="3" bestFit="1" customWidth="1"/>
    <col min="9926" max="9926" width="17.453125" style="3" customWidth="1"/>
    <col min="9927" max="9927" width="7.7265625" style="3" bestFit="1" customWidth="1"/>
    <col min="9928" max="9928" width="17.453125" style="3" customWidth="1"/>
    <col min="9929" max="9929" width="7.7265625" style="3" bestFit="1" customWidth="1"/>
    <col min="9930" max="9930" width="17.453125" style="3" customWidth="1"/>
    <col min="9931" max="9931" width="9" style="3" customWidth="1"/>
    <col min="9932" max="9932" width="22.54296875" style="3" customWidth="1"/>
    <col min="9933" max="9933" width="8.1796875" style="3" customWidth="1"/>
    <col min="9934" max="9934" width="22.54296875" style="3" customWidth="1"/>
    <col min="9935" max="9935" width="8.1796875" style="3" customWidth="1"/>
    <col min="9936" max="9936" width="23.54296875" style="3" customWidth="1"/>
    <col min="9937" max="9937" width="8.1796875" style="3" customWidth="1"/>
    <col min="9938" max="9938" width="22.54296875" style="3" customWidth="1"/>
    <col min="9939" max="9939" width="8.1796875" style="3" bestFit="1" customWidth="1"/>
    <col min="9940" max="9940" width="22.54296875" style="3" customWidth="1"/>
    <col min="9941" max="9941" width="9.54296875" style="3" customWidth="1"/>
    <col min="9942" max="9942" width="22.54296875" style="3" customWidth="1"/>
    <col min="9943" max="9943" width="9.54296875" style="3" customWidth="1"/>
    <col min="9944" max="9944" width="22.54296875" style="3" customWidth="1"/>
    <col min="9945" max="9945" width="12.453125" style="3" customWidth="1"/>
    <col min="9946" max="9946" width="22.54296875" style="3" customWidth="1"/>
    <col min="9947" max="9947" width="8.7265625" style="3" bestFit="1" customWidth="1"/>
    <col min="9948" max="9948" width="21" style="3" customWidth="1"/>
    <col min="9949" max="9949" width="8.7265625" style="3" bestFit="1" customWidth="1"/>
    <col min="9950" max="9950" width="23.54296875" style="3" bestFit="1" customWidth="1"/>
    <col min="9951" max="9951" width="11.81640625" style="3" customWidth="1"/>
    <col min="9952" max="9952" width="23.54296875" style="3" bestFit="1" customWidth="1"/>
    <col min="9953" max="9953" width="11.26953125" style="3" customWidth="1"/>
    <col min="9954" max="9954" width="23.1796875" style="3" customWidth="1"/>
    <col min="9955" max="9955" width="11.453125" style="3" bestFit="1" customWidth="1"/>
    <col min="9956" max="9956" width="23.54296875" style="3" bestFit="1" customWidth="1"/>
    <col min="9957" max="9957" width="10.1796875" style="3" customWidth="1"/>
    <col min="9958" max="9958" width="23.54296875" style="3" bestFit="1" customWidth="1"/>
    <col min="9959" max="9959" width="10.1796875" style="3" customWidth="1"/>
    <col min="9960" max="9960" width="23.54296875" style="3" bestFit="1" customWidth="1"/>
    <col min="9961" max="9961" width="11.453125" style="3" bestFit="1" customWidth="1"/>
    <col min="9962" max="9962" width="23.54296875" style="3" bestFit="1" customWidth="1"/>
    <col min="9963" max="9963" width="11.453125" style="3" bestFit="1" customWidth="1"/>
    <col min="9964" max="9964" width="23.54296875" style="3" bestFit="1" customWidth="1"/>
    <col min="9965" max="9965" width="7.7265625" style="3" bestFit="1" customWidth="1"/>
    <col min="9966" max="9966" width="23.54296875" style="3" bestFit="1" customWidth="1"/>
    <col min="9967" max="9967" width="6.81640625" style="3" bestFit="1" customWidth="1"/>
    <col min="9968" max="9968" width="23.54296875" style="3" bestFit="1" customWidth="1"/>
    <col min="9969" max="9969" width="6.81640625" style="3" bestFit="1" customWidth="1"/>
    <col min="9970" max="9970" width="23.54296875" style="3" bestFit="1" customWidth="1"/>
    <col min="9971" max="9971" width="6.81640625" style="3" bestFit="1" customWidth="1"/>
    <col min="9972" max="9972" width="23.54296875" style="3" bestFit="1" customWidth="1"/>
    <col min="9973" max="9973" width="6.81640625" style="3" bestFit="1" customWidth="1"/>
    <col min="9974" max="9974" width="23.54296875" style="3" bestFit="1" customWidth="1"/>
    <col min="9975" max="9975" width="6.453125" style="3" bestFit="1" customWidth="1"/>
    <col min="9976" max="9976" width="23.54296875" style="3" bestFit="1" customWidth="1"/>
    <col min="9977" max="9977" width="6.453125" style="3" bestFit="1" customWidth="1"/>
    <col min="9978" max="9978" width="23.54296875" style="3" bestFit="1" customWidth="1"/>
    <col min="9979" max="9979" width="6.81640625" style="3" bestFit="1" customWidth="1"/>
    <col min="9980" max="9980" width="23.54296875" style="3" bestFit="1" customWidth="1"/>
    <col min="9981" max="9981" width="6.81640625" style="3" bestFit="1" customWidth="1"/>
    <col min="9982" max="9982" width="23.54296875" style="3" bestFit="1" customWidth="1"/>
    <col min="9983" max="9983" width="6.81640625" style="3" bestFit="1" customWidth="1"/>
    <col min="9984" max="9984" width="23.54296875" style="3" bestFit="1" customWidth="1"/>
    <col min="9985" max="9985" width="6.81640625" style="3" bestFit="1" customWidth="1"/>
    <col min="9986" max="9986" width="23.54296875" style="3" bestFit="1" customWidth="1"/>
    <col min="9987" max="9987" width="6.81640625" style="3" bestFit="1" customWidth="1"/>
    <col min="9988" max="9988" width="23.54296875" style="3" bestFit="1" customWidth="1"/>
    <col min="9989" max="9989" width="11.54296875" style="3" bestFit="1" customWidth="1"/>
    <col min="9990" max="9990" width="23.54296875" style="3" bestFit="1" customWidth="1"/>
    <col min="9991" max="9991" width="6.81640625" style="3" bestFit="1" customWidth="1"/>
    <col min="9992" max="9992" width="23.54296875" style="3" bestFit="1" customWidth="1"/>
    <col min="9993" max="9993" width="6.81640625" style="3" bestFit="1" customWidth="1"/>
    <col min="9994" max="9994" width="23.54296875" style="3" bestFit="1" customWidth="1"/>
    <col min="9995" max="9995" width="6.81640625" style="3" bestFit="1" customWidth="1"/>
    <col min="9996" max="9996" width="23.54296875" style="3" bestFit="1" customWidth="1"/>
    <col min="9997" max="9997" width="6.81640625" style="3" bestFit="1" customWidth="1"/>
    <col min="9998" max="9998" width="23.54296875" style="3" bestFit="1" customWidth="1"/>
    <col min="9999" max="9999" width="6.81640625" style="3" bestFit="1" customWidth="1"/>
    <col min="10000" max="10000" width="23.54296875" style="3" bestFit="1" customWidth="1"/>
    <col min="10001" max="10001" width="6.81640625" style="3" bestFit="1" customWidth="1"/>
    <col min="10002" max="10002" width="23.54296875" style="3" bestFit="1" customWidth="1"/>
    <col min="10003" max="10003" width="6.81640625" style="3" bestFit="1" customWidth="1"/>
    <col min="10004" max="10004" width="23.54296875" style="3" bestFit="1" customWidth="1"/>
    <col min="10005" max="10005" width="6.81640625" style="3" bestFit="1" customWidth="1"/>
    <col min="10006" max="10006" width="23.54296875" style="3" bestFit="1" customWidth="1"/>
    <col min="10007" max="10007" width="6.81640625" style="3" bestFit="1" customWidth="1"/>
    <col min="10008" max="10008" width="23.54296875" style="3" bestFit="1" customWidth="1"/>
    <col min="10009" max="10009" width="6.81640625" style="3" bestFit="1" customWidth="1"/>
    <col min="10010" max="10010" width="23.54296875" style="3" bestFit="1" customWidth="1"/>
    <col min="10011" max="10011" width="6.81640625" style="3" bestFit="1" customWidth="1"/>
    <col min="10012" max="10012" width="23.54296875" style="3" bestFit="1" customWidth="1"/>
    <col min="10013" max="10013" width="6.81640625" style="3" bestFit="1" customWidth="1"/>
    <col min="10014" max="10014" width="23.54296875" style="3" bestFit="1" customWidth="1"/>
    <col min="10015" max="10015" width="6.81640625" style="3" bestFit="1" customWidth="1"/>
    <col min="10016" max="10016" width="23.54296875" style="3" bestFit="1" customWidth="1"/>
    <col min="10017" max="10017" width="6.81640625" style="3" bestFit="1" customWidth="1"/>
    <col min="10018" max="10018" width="23.54296875" style="3" bestFit="1" customWidth="1"/>
    <col min="10019" max="10019" width="6.81640625" style="3" bestFit="1" customWidth="1"/>
    <col min="10020" max="10020" width="23.54296875" style="3" bestFit="1" customWidth="1"/>
    <col min="10021" max="10021" width="6.81640625" style="3" bestFit="1" customWidth="1"/>
    <col min="10022" max="10022" width="23.54296875" style="3" bestFit="1" customWidth="1"/>
    <col min="10023" max="10023" width="6.81640625" style="3" bestFit="1" customWidth="1"/>
    <col min="10024" max="10024" width="23.54296875" style="3" bestFit="1" customWidth="1"/>
    <col min="10025" max="10025" width="6.81640625" style="3" bestFit="1" customWidth="1"/>
    <col min="10026" max="10026" width="23.54296875" style="3" bestFit="1" customWidth="1"/>
    <col min="10027" max="10027" width="6.81640625" style="3" bestFit="1" customWidth="1"/>
    <col min="10028" max="10028" width="23.54296875" style="3" bestFit="1" customWidth="1"/>
    <col min="10029" max="10029" width="6.81640625" style="3" bestFit="1" customWidth="1"/>
    <col min="10030" max="10030" width="23.54296875" style="3" bestFit="1" customWidth="1"/>
    <col min="10031" max="10031" width="6.81640625" style="3" bestFit="1" customWidth="1"/>
    <col min="10032" max="10032" width="23.54296875" style="3" bestFit="1" customWidth="1"/>
    <col min="10033" max="10033" width="6.81640625" style="3" bestFit="1" customWidth="1"/>
    <col min="10034" max="10034" width="23.54296875" style="3" bestFit="1" customWidth="1"/>
    <col min="10035" max="10035" width="6.81640625" style="3" bestFit="1" customWidth="1"/>
    <col min="10036" max="10036" width="23.54296875" style="3" bestFit="1" customWidth="1"/>
    <col min="10037" max="10037" width="6.81640625" style="3" bestFit="1" customWidth="1"/>
    <col min="10038" max="10038" width="23.54296875" style="3" bestFit="1" customWidth="1"/>
    <col min="10039" max="10039" width="6.81640625" style="3" bestFit="1" customWidth="1"/>
    <col min="10040" max="10040" width="23.54296875" style="3" bestFit="1" customWidth="1"/>
    <col min="10041" max="10041" width="6.81640625" style="3" bestFit="1" customWidth="1"/>
    <col min="10042" max="10042" width="23.54296875" style="3" bestFit="1" customWidth="1"/>
    <col min="10043" max="10043" width="6.81640625" style="3" bestFit="1" customWidth="1"/>
    <col min="10044" max="10044" width="23.54296875" style="3" bestFit="1" customWidth="1"/>
    <col min="10045" max="10045" width="6.81640625" style="3" bestFit="1" customWidth="1"/>
    <col min="10046" max="10046" width="23.54296875" style="3" bestFit="1" customWidth="1"/>
    <col min="10047" max="10047" width="6.81640625" style="3" bestFit="1" customWidth="1"/>
    <col min="10048" max="10048" width="23.54296875" style="3" bestFit="1" customWidth="1"/>
    <col min="10049" max="10049" width="6.81640625" style="3" bestFit="1" customWidth="1"/>
    <col min="10050" max="10050" width="23.54296875" style="3" bestFit="1" customWidth="1"/>
    <col min="10051" max="10051" width="6.81640625" style="3" bestFit="1" customWidth="1"/>
    <col min="10052" max="10052" width="23.54296875" style="3" bestFit="1" customWidth="1"/>
    <col min="10053" max="10053" width="6.81640625" style="3" bestFit="1" customWidth="1"/>
    <col min="10054" max="10054" width="23.54296875" style="3" bestFit="1" customWidth="1"/>
    <col min="10055" max="10055" width="6.81640625" style="3" bestFit="1" customWidth="1"/>
    <col min="10056" max="10056" width="23.54296875" style="3" bestFit="1" customWidth="1"/>
    <col min="10057" max="10057" width="6.81640625" style="3" bestFit="1" customWidth="1"/>
    <col min="10058" max="10058" width="23.54296875" style="3" bestFit="1" customWidth="1"/>
    <col min="10059" max="10059" width="6.81640625" style="3" bestFit="1" customWidth="1"/>
    <col min="10060" max="10060" width="23.54296875" style="3" bestFit="1" customWidth="1"/>
    <col min="10061" max="10061" width="6.81640625" style="3" bestFit="1" customWidth="1"/>
    <col min="10062" max="10062" width="23.54296875" style="3" bestFit="1" customWidth="1"/>
    <col min="10063" max="10063" width="6.81640625" style="3" bestFit="1" customWidth="1"/>
    <col min="10064" max="10064" width="23.54296875" style="3" bestFit="1" customWidth="1"/>
    <col min="10065" max="10065" width="6.81640625" style="3" bestFit="1" customWidth="1"/>
    <col min="10066" max="10066" width="23.54296875" style="3" bestFit="1" customWidth="1"/>
    <col min="10067" max="10067" width="6.81640625" style="3" bestFit="1" customWidth="1"/>
    <col min="10068" max="10068" width="23.54296875" style="3" bestFit="1" customWidth="1"/>
    <col min="10069" max="10069" width="6.453125" style="3" bestFit="1" customWidth="1"/>
    <col min="10070" max="10070" width="23.54296875" style="3" bestFit="1" customWidth="1"/>
    <col min="10071" max="10071" width="6.453125" style="3" bestFit="1" customWidth="1"/>
    <col min="10072" max="10072" width="23.54296875" style="3" bestFit="1" customWidth="1"/>
    <col min="10073" max="10073" width="6.81640625" style="3" bestFit="1" customWidth="1"/>
    <col min="10074" max="10074" width="23.54296875" style="3" bestFit="1" customWidth="1"/>
    <col min="10075" max="10075" width="6.81640625" style="3" bestFit="1" customWidth="1"/>
    <col min="10076" max="10076" width="23.54296875" style="3" bestFit="1" customWidth="1"/>
    <col min="10077" max="10077" width="6.81640625" style="3" bestFit="1" customWidth="1"/>
    <col min="10078" max="10078" width="23.54296875" style="3" bestFit="1" customWidth="1"/>
    <col min="10079" max="10079" width="6.81640625" style="3" bestFit="1" customWidth="1"/>
    <col min="10080" max="10080" width="23.54296875" style="3" bestFit="1" customWidth="1"/>
    <col min="10081" max="10081" width="6.81640625" style="3" bestFit="1" customWidth="1"/>
    <col min="10082" max="10082" width="23.54296875" style="3" bestFit="1" customWidth="1"/>
    <col min="10083" max="10083" width="6.81640625" style="3" bestFit="1" customWidth="1"/>
    <col min="10084" max="10084" width="23.54296875" style="3" bestFit="1" customWidth="1"/>
    <col min="10085" max="10085" width="6.81640625" style="3" bestFit="1" customWidth="1"/>
    <col min="10086" max="10086" width="23.54296875" style="3" bestFit="1" customWidth="1"/>
    <col min="10087" max="10087" width="6.81640625" style="3" bestFit="1" customWidth="1"/>
    <col min="10088" max="10088" width="23.54296875" style="3" bestFit="1" customWidth="1"/>
    <col min="10089" max="10089" width="6.81640625" style="3" bestFit="1" customWidth="1"/>
    <col min="10090" max="10090" width="23.54296875" style="3" bestFit="1" customWidth="1"/>
    <col min="10091" max="10091" width="6.81640625" style="3" bestFit="1" customWidth="1"/>
    <col min="10092" max="10092" width="23.54296875" style="3" bestFit="1" customWidth="1"/>
    <col min="10093" max="10093" width="6.81640625" style="3" bestFit="1" customWidth="1"/>
    <col min="10094" max="10094" width="23.54296875" style="3" bestFit="1" customWidth="1"/>
    <col min="10095" max="10095" width="6.81640625" style="3" bestFit="1" customWidth="1"/>
    <col min="10096" max="10096" width="23.54296875" style="3" bestFit="1" customWidth="1"/>
    <col min="10097" max="10097" width="6.81640625" style="3" bestFit="1" customWidth="1"/>
    <col min="10098" max="10098" width="23.54296875" style="3" bestFit="1" customWidth="1"/>
    <col min="10099" max="10099" width="6.81640625" style="3" bestFit="1" customWidth="1"/>
    <col min="10100" max="10100" width="23.54296875" style="3" bestFit="1" customWidth="1"/>
    <col min="10101" max="10101" width="6.81640625" style="3" bestFit="1" customWidth="1"/>
    <col min="10102" max="10140" width="9.1796875" style="3"/>
    <col min="10141" max="10141" width="33.54296875" style="3" customWidth="1"/>
    <col min="10142" max="10142" width="11.7265625" style="3" customWidth="1"/>
    <col min="10143" max="10143" width="6.7265625" style="3" customWidth="1"/>
    <col min="10144" max="10144" width="11.7265625" style="3" customWidth="1"/>
    <col min="10145" max="10145" width="6.7265625" style="3" customWidth="1"/>
    <col min="10146" max="10146" width="11.7265625" style="3" customWidth="1"/>
    <col min="10147" max="10147" width="6.7265625" style="3" customWidth="1"/>
    <col min="10148" max="10148" width="11.7265625" style="3" customWidth="1"/>
    <col min="10149" max="10149" width="6.7265625" style="3" customWidth="1"/>
    <col min="10150" max="10150" width="12.26953125" style="3" bestFit="1" customWidth="1"/>
    <col min="10151" max="10151" width="6.7265625" style="3" bestFit="1" customWidth="1"/>
    <col min="10152" max="10152" width="12.26953125" style="3" bestFit="1" customWidth="1"/>
    <col min="10153" max="10153" width="6.7265625" style="3" bestFit="1" customWidth="1"/>
    <col min="10154" max="10154" width="11.7265625" style="3" bestFit="1" customWidth="1"/>
    <col min="10155" max="10155" width="6" style="3" bestFit="1" customWidth="1"/>
    <col min="10156" max="10156" width="11.7265625" style="3" bestFit="1" customWidth="1"/>
    <col min="10157" max="10157" width="6" style="3" bestFit="1" customWidth="1"/>
    <col min="10158" max="10158" width="11.7265625" style="3" bestFit="1" customWidth="1"/>
    <col min="10159" max="10159" width="6" style="3" bestFit="1" customWidth="1"/>
    <col min="10160" max="10160" width="11.7265625" style="3" bestFit="1" customWidth="1"/>
    <col min="10161" max="10161" width="6" style="3" bestFit="1" customWidth="1"/>
    <col min="10162" max="10162" width="11.7265625" style="3" bestFit="1" customWidth="1"/>
    <col min="10163" max="10163" width="6" style="3" bestFit="1" customWidth="1"/>
    <col min="10164" max="10164" width="11.7265625" style="3" bestFit="1" customWidth="1"/>
    <col min="10165" max="10165" width="6" style="3" bestFit="1" customWidth="1"/>
    <col min="10166" max="10166" width="11.7265625" style="3" bestFit="1" customWidth="1"/>
    <col min="10167" max="10167" width="6" style="3" bestFit="1" customWidth="1"/>
    <col min="10168" max="10168" width="11.7265625" style="3" bestFit="1" customWidth="1"/>
    <col min="10169" max="10169" width="5.26953125" style="3" bestFit="1" customWidth="1"/>
    <col min="10170" max="10170" width="16.453125" style="3" bestFit="1" customWidth="1"/>
    <col min="10171" max="10171" width="6.453125" style="3" customWidth="1"/>
    <col min="10172" max="10172" width="15" style="3" customWidth="1"/>
    <col min="10173" max="10173" width="8" style="3" customWidth="1"/>
    <col min="10174" max="10174" width="15.453125" style="3" customWidth="1"/>
    <col min="10175" max="10175" width="8.453125" style="3" customWidth="1"/>
    <col min="10176" max="10176" width="17.54296875" style="3" customWidth="1"/>
    <col min="10177" max="10177" width="6" style="3" bestFit="1" customWidth="1"/>
    <col min="10178" max="10178" width="15.81640625" style="3" bestFit="1" customWidth="1"/>
    <col min="10179" max="10179" width="6" style="3" bestFit="1" customWidth="1"/>
    <col min="10180" max="10180" width="16.81640625" style="3" bestFit="1" customWidth="1"/>
    <col min="10181" max="10181" width="6" style="3" bestFit="1" customWidth="1"/>
    <col min="10182" max="10182" width="17.453125" style="3" customWidth="1"/>
    <col min="10183" max="10183" width="7.7265625" style="3" bestFit="1" customWidth="1"/>
    <col min="10184" max="10184" width="17.453125" style="3" customWidth="1"/>
    <col min="10185" max="10185" width="7.7265625" style="3" bestFit="1" customWidth="1"/>
    <col min="10186" max="10186" width="17.453125" style="3" customWidth="1"/>
    <col min="10187" max="10187" width="9" style="3" customWidth="1"/>
    <col min="10188" max="10188" width="22.54296875" style="3" customWidth="1"/>
    <col min="10189" max="10189" width="8.1796875" style="3" customWidth="1"/>
    <col min="10190" max="10190" width="22.54296875" style="3" customWidth="1"/>
    <col min="10191" max="10191" width="8.1796875" style="3" customWidth="1"/>
    <col min="10192" max="10192" width="23.54296875" style="3" customWidth="1"/>
    <col min="10193" max="10193" width="8.1796875" style="3" customWidth="1"/>
    <col min="10194" max="10194" width="22.54296875" style="3" customWidth="1"/>
    <col min="10195" max="10195" width="8.1796875" style="3" bestFit="1" customWidth="1"/>
    <col min="10196" max="10196" width="22.54296875" style="3" customWidth="1"/>
    <col min="10197" max="10197" width="9.54296875" style="3" customWidth="1"/>
    <col min="10198" max="10198" width="22.54296875" style="3" customWidth="1"/>
    <col min="10199" max="10199" width="9.54296875" style="3" customWidth="1"/>
    <col min="10200" max="10200" width="22.54296875" style="3" customWidth="1"/>
    <col min="10201" max="10201" width="12.453125" style="3" customWidth="1"/>
    <col min="10202" max="10202" width="22.54296875" style="3" customWidth="1"/>
    <col min="10203" max="10203" width="8.7265625" style="3" bestFit="1" customWidth="1"/>
    <col min="10204" max="10204" width="21" style="3" customWidth="1"/>
    <col min="10205" max="10205" width="8.7265625" style="3" bestFit="1" customWidth="1"/>
    <col min="10206" max="10206" width="23.54296875" style="3" bestFit="1" customWidth="1"/>
    <col min="10207" max="10207" width="11.81640625" style="3" customWidth="1"/>
    <col min="10208" max="10208" width="23.54296875" style="3" bestFit="1" customWidth="1"/>
    <col min="10209" max="10209" width="11.26953125" style="3" customWidth="1"/>
    <col min="10210" max="10210" width="23.1796875" style="3" customWidth="1"/>
    <col min="10211" max="10211" width="11.453125" style="3" bestFit="1" customWidth="1"/>
    <col min="10212" max="10212" width="23.54296875" style="3" bestFit="1" customWidth="1"/>
    <col min="10213" max="10213" width="10.1796875" style="3" customWidth="1"/>
    <col min="10214" max="10214" width="23.54296875" style="3" bestFit="1" customWidth="1"/>
    <col min="10215" max="10215" width="10.1796875" style="3" customWidth="1"/>
    <col min="10216" max="10216" width="23.54296875" style="3" bestFit="1" customWidth="1"/>
    <col min="10217" max="10217" width="11.453125" style="3" bestFit="1" customWidth="1"/>
    <col min="10218" max="10218" width="23.54296875" style="3" bestFit="1" customWidth="1"/>
    <col min="10219" max="10219" width="11.453125" style="3" bestFit="1" customWidth="1"/>
    <col min="10220" max="10220" width="23.54296875" style="3" bestFit="1" customWidth="1"/>
    <col min="10221" max="10221" width="7.7265625" style="3" bestFit="1" customWidth="1"/>
    <col min="10222" max="10222" width="23.54296875" style="3" bestFit="1" customWidth="1"/>
    <col min="10223" max="10223" width="6.81640625" style="3" bestFit="1" customWidth="1"/>
    <col min="10224" max="10224" width="23.54296875" style="3" bestFit="1" customWidth="1"/>
    <col min="10225" max="10225" width="6.81640625" style="3" bestFit="1" customWidth="1"/>
    <col min="10226" max="10226" width="23.54296875" style="3" bestFit="1" customWidth="1"/>
    <col min="10227" max="10227" width="6.81640625" style="3" bestFit="1" customWidth="1"/>
    <col min="10228" max="10228" width="23.54296875" style="3" bestFit="1" customWidth="1"/>
    <col min="10229" max="10229" width="6.81640625" style="3" bestFit="1" customWidth="1"/>
    <col min="10230" max="10230" width="23.54296875" style="3" bestFit="1" customWidth="1"/>
    <col min="10231" max="10231" width="6.453125" style="3" bestFit="1" customWidth="1"/>
    <col min="10232" max="10232" width="23.54296875" style="3" bestFit="1" customWidth="1"/>
    <col min="10233" max="10233" width="6.453125" style="3" bestFit="1" customWidth="1"/>
    <col min="10234" max="10234" width="23.54296875" style="3" bestFit="1" customWidth="1"/>
    <col min="10235" max="10235" width="6.81640625" style="3" bestFit="1" customWidth="1"/>
    <col min="10236" max="10236" width="23.54296875" style="3" bestFit="1" customWidth="1"/>
    <col min="10237" max="10237" width="6.81640625" style="3" bestFit="1" customWidth="1"/>
    <col min="10238" max="10238" width="23.54296875" style="3" bestFit="1" customWidth="1"/>
    <col min="10239" max="10239" width="6.81640625" style="3" bestFit="1" customWidth="1"/>
    <col min="10240" max="10240" width="23.54296875" style="3" bestFit="1" customWidth="1"/>
    <col min="10241" max="10241" width="6.81640625" style="3" bestFit="1" customWidth="1"/>
    <col min="10242" max="10242" width="23.54296875" style="3" bestFit="1" customWidth="1"/>
    <col min="10243" max="10243" width="6.81640625" style="3" bestFit="1" customWidth="1"/>
    <col min="10244" max="10244" width="23.54296875" style="3" bestFit="1" customWidth="1"/>
    <col min="10245" max="10245" width="11.54296875" style="3" bestFit="1" customWidth="1"/>
    <col min="10246" max="10246" width="23.54296875" style="3" bestFit="1" customWidth="1"/>
    <col min="10247" max="10247" width="6.81640625" style="3" bestFit="1" customWidth="1"/>
    <col min="10248" max="10248" width="23.54296875" style="3" bestFit="1" customWidth="1"/>
    <col min="10249" max="10249" width="6.81640625" style="3" bestFit="1" customWidth="1"/>
    <col min="10250" max="10250" width="23.54296875" style="3" bestFit="1" customWidth="1"/>
    <col min="10251" max="10251" width="6.81640625" style="3" bestFit="1" customWidth="1"/>
    <col min="10252" max="10252" width="23.54296875" style="3" bestFit="1" customWidth="1"/>
    <col min="10253" max="10253" width="6.81640625" style="3" bestFit="1" customWidth="1"/>
    <col min="10254" max="10254" width="23.54296875" style="3" bestFit="1" customWidth="1"/>
    <col min="10255" max="10255" width="6.81640625" style="3" bestFit="1" customWidth="1"/>
    <col min="10256" max="10256" width="23.54296875" style="3" bestFit="1" customWidth="1"/>
    <col min="10257" max="10257" width="6.81640625" style="3" bestFit="1" customWidth="1"/>
    <col min="10258" max="10258" width="23.54296875" style="3" bestFit="1" customWidth="1"/>
    <col min="10259" max="10259" width="6.81640625" style="3" bestFit="1" customWidth="1"/>
    <col min="10260" max="10260" width="23.54296875" style="3" bestFit="1" customWidth="1"/>
    <col min="10261" max="10261" width="6.81640625" style="3" bestFit="1" customWidth="1"/>
    <col min="10262" max="10262" width="23.54296875" style="3" bestFit="1" customWidth="1"/>
    <col min="10263" max="10263" width="6.81640625" style="3" bestFit="1" customWidth="1"/>
    <col min="10264" max="10264" width="23.54296875" style="3" bestFit="1" customWidth="1"/>
    <col min="10265" max="10265" width="6.81640625" style="3" bestFit="1" customWidth="1"/>
    <col min="10266" max="10266" width="23.54296875" style="3" bestFit="1" customWidth="1"/>
    <col min="10267" max="10267" width="6.81640625" style="3" bestFit="1" customWidth="1"/>
    <col min="10268" max="10268" width="23.54296875" style="3" bestFit="1" customWidth="1"/>
    <col min="10269" max="10269" width="6.81640625" style="3" bestFit="1" customWidth="1"/>
    <col min="10270" max="10270" width="23.54296875" style="3" bestFit="1" customWidth="1"/>
    <col min="10271" max="10271" width="6.81640625" style="3" bestFit="1" customWidth="1"/>
    <col min="10272" max="10272" width="23.54296875" style="3" bestFit="1" customWidth="1"/>
    <col min="10273" max="10273" width="6.81640625" style="3" bestFit="1" customWidth="1"/>
    <col min="10274" max="10274" width="23.54296875" style="3" bestFit="1" customWidth="1"/>
    <col min="10275" max="10275" width="6.81640625" style="3" bestFit="1" customWidth="1"/>
    <col min="10276" max="10276" width="23.54296875" style="3" bestFit="1" customWidth="1"/>
    <col min="10277" max="10277" width="6.81640625" style="3" bestFit="1" customWidth="1"/>
    <col min="10278" max="10278" width="23.54296875" style="3" bestFit="1" customWidth="1"/>
    <col min="10279" max="10279" width="6.81640625" style="3" bestFit="1" customWidth="1"/>
    <col min="10280" max="10280" width="23.54296875" style="3" bestFit="1" customWidth="1"/>
    <col min="10281" max="10281" width="6.81640625" style="3" bestFit="1" customWidth="1"/>
    <col min="10282" max="10282" width="23.54296875" style="3" bestFit="1" customWidth="1"/>
    <col min="10283" max="10283" width="6.81640625" style="3" bestFit="1" customWidth="1"/>
    <col min="10284" max="10284" width="23.54296875" style="3" bestFit="1" customWidth="1"/>
    <col min="10285" max="10285" width="6.81640625" style="3" bestFit="1" customWidth="1"/>
    <col min="10286" max="10286" width="23.54296875" style="3" bestFit="1" customWidth="1"/>
    <col min="10287" max="10287" width="6.81640625" style="3" bestFit="1" customWidth="1"/>
    <col min="10288" max="10288" width="23.54296875" style="3" bestFit="1" customWidth="1"/>
    <col min="10289" max="10289" width="6.81640625" style="3" bestFit="1" customWidth="1"/>
    <col min="10290" max="10290" width="23.54296875" style="3" bestFit="1" customWidth="1"/>
    <col min="10291" max="10291" width="6.81640625" style="3" bestFit="1" customWidth="1"/>
    <col min="10292" max="10292" width="23.54296875" style="3" bestFit="1" customWidth="1"/>
    <col min="10293" max="10293" width="6.81640625" style="3" bestFit="1" customWidth="1"/>
    <col min="10294" max="10294" width="23.54296875" style="3" bestFit="1" customWidth="1"/>
    <col min="10295" max="10295" width="6.81640625" style="3" bestFit="1" customWidth="1"/>
    <col min="10296" max="10296" width="23.54296875" style="3" bestFit="1" customWidth="1"/>
    <col min="10297" max="10297" width="6.81640625" style="3" bestFit="1" customWidth="1"/>
    <col min="10298" max="10298" width="23.54296875" style="3" bestFit="1" customWidth="1"/>
    <col min="10299" max="10299" width="6.81640625" style="3" bestFit="1" customWidth="1"/>
    <col min="10300" max="10300" width="23.54296875" style="3" bestFit="1" customWidth="1"/>
    <col min="10301" max="10301" width="6.81640625" style="3" bestFit="1" customWidth="1"/>
    <col min="10302" max="10302" width="23.54296875" style="3" bestFit="1" customWidth="1"/>
    <col min="10303" max="10303" width="6.81640625" style="3" bestFit="1" customWidth="1"/>
    <col min="10304" max="10304" width="23.54296875" style="3" bestFit="1" customWidth="1"/>
    <col min="10305" max="10305" width="6.81640625" style="3" bestFit="1" customWidth="1"/>
    <col min="10306" max="10306" width="23.54296875" style="3" bestFit="1" customWidth="1"/>
    <col min="10307" max="10307" width="6.81640625" style="3" bestFit="1" customWidth="1"/>
    <col min="10308" max="10308" width="23.54296875" style="3" bestFit="1" customWidth="1"/>
    <col min="10309" max="10309" width="6.81640625" style="3" bestFit="1" customWidth="1"/>
    <col min="10310" max="10310" width="23.54296875" style="3" bestFit="1" customWidth="1"/>
    <col min="10311" max="10311" width="6.81640625" style="3" bestFit="1" customWidth="1"/>
    <col min="10312" max="10312" width="23.54296875" style="3" bestFit="1" customWidth="1"/>
    <col min="10313" max="10313" width="6.81640625" style="3" bestFit="1" customWidth="1"/>
    <col min="10314" max="10314" width="23.54296875" style="3" bestFit="1" customWidth="1"/>
    <col min="10315" max="10315" width="6.81640625" style="3" bestFit="1" customWidth="1"/>
    <col min="10316" max="10316" width="23.54296875" style="3" bestFit="1" customWidth="1"/>
    <col min="10317" max="10317" width="6.81640625" style="3" bestFit="1" customWidth="1"/>
    <col min="10318" max="10318" width="23.54296875" style="3" bestFit="1" customWidth="1"/>
    <col min="10319" max="10319" width="6.81640625" style="3" bestFit="1" customWidth="1"/>
    <col min="10320" max="10320" width="23.54296875" style="3" bestFit="1" customWidth="1"/>
    <col min="10321" max="10321" width="6.81640625" style="3" bestFit="1" customWidth="1"/>
    <col min="10322" max="10322" width="23.54296875" style="3" bestFit="1" customWidth="1"/>
    <col min="10323" max="10323" width="6.81640625" style="3" bestFit="1" customWidth="1"/>
    <col min="10324" max="10324" width="23.54296875" style="3" bestFit="1" customWidth="1"/>
    <col min="10325" max="10325" width="6.453125" style="3" bestFit="1" customWidth="1"/>
    <col min="10326" max="10326" width="23.54296875" style="3" bestFit="1" customWidth="1"/>
    <col min="10327" max="10327" width="6.453125" style="3" bestFit="1" customWidth="1"/>
    <col min="10328" max="10328" width="23.54296875" style="3" bestFit="1" customWidth="1"/>
    <col min="10329" max="10329" width="6.81640625" style="3" bestFit="1" customWidth="1"/>
    <col min="10330" max="10330" width="23.54296875" style="3" bestFit="1" customWidth="1"/>
    <col min="10331" max="10331" width="6.81640625" style="3" bestFit="1" customWidth="1"/>
    <col min="10332" max="10332" width="23.54296875" style="3" bestFit="1" customWidth="1"/>
    <col min="10333" max="10333" width="6.81640625" style="3" bestFit="1" customWidth="1"/>
    <col min="10334" max="10334" width="23.54296875" style="3" bestFit="1" customWidth="1"/>
    <col min="10335" max="10335" width="6.81640625" style="3" bestFit="1" customWidth="1"/>
    <col min="10336" max="10336" width="23.54296875" style="3" bestFit="1" customWidth="1"/>
    <col min="10337" max="10337" width="6.81640625" style="3" bestFit="1" customWidth="1"/>
    <col min="10338" max="10338" width="23.54296875" style="3" bestFit="1" customWidth="1"/>
    <col min="10339" max="10339" width="6.81640625" style="3" bestFit="1" customWidth="1"/>
    <col min="10340" max="10340" width="23.54296875" style="3" bestFit="1" customWidth="1"/>
    <col min="10341" max="10341" width="6.81640625" style="3" bestFit="1" customWidth="1"/>
    <col min="10342" max="10342" width="23.54296875" style="3" bestFit="1" customWidth="1"/>
    <col min="10343" max="10343" width="6.81640625" style="3" bestFit="1" customWidth="1"/>
    <col min="10344" max="10344" width="23.54296875" style="3" bestFit="1" customWidth="1"/>
    <col min="10345" max="10345" width="6.81640625" style="3" bestFit="1" customWidth="1"/>
    <col min="10346" max="10346" width="23.54296875" style="3" bestFit="1" customWidth="1"/>
    <col min="10347" max="10347" width="6.81640625" style="3" bestFit="1" customWidth="1"/>
    <col min="10348" max="10348" width="23.54296875" style="3" bestFit="1" customWidth="1"/>
    <col min="10349" max="10349" width="6.81640625" style="3" bestFit="1" customWidth="1"/>
    <col min="10350" max="10350" width="23.54296875" style="3" bestFit="1" customWidth="1"/>
    <col min="10351" max="10351" width="6.81640625" style="3" bestFit="1" customWidth="1"/>
    <col min="10352" max="10352" width="23.54296875" style="3" bestFit="1" customWidth="1"/>
    <col min="10353" max="10353" width="6.81640625" style="3" bestFit="1" customWidth="1"/>
    <col min="10354" max="10354" width="23.54296875" style="3" bestFit="1" customWidth="1"/>
    <col min="10355" max="10355" width="6.81640625" style="3" bestFit="1" customWidth="1"/>
    <col min="10356" max="10356" width="23.54296875" style="3" bestFit="1" customWidth="1"/>
    <col min="10357" max="10357" width="6.81640625" style="3" bestFit="1" customWidth="1"/>
    <col min="10358" max="10396" width="9.1796875" style="3"/>
    <col min="10397" max="10397" width="33.54296875" style="3" customWidth="1"/>
    <col min="10398" max="10398" width="11.7265625" style="3" customWidth="1"/>
    <col min="10399" max="10399" width="6.7265625" style="3" customWidth="1"/>
    <col min="10400" max="10400" width="11.7265625" style="3" customWidth="1"/>
    <col min="10401" max="10401" width="6.7265625" style="3" customWidth="1"/>
    <col min="10402" max="10402" width="11.7265625" style="3" customWidth="1"/>
    <col min="10403" max="10403" width="6.7265625" style="3" customWidth="1"/>
    <col min="10404" max="10404" width="11.7265625" style="3" customWidth="1"/>
    <col min="10405" max="10405" width="6.7265625" style="3" customWidth="1"/>
    <col min="10406" max="10406" width="12.26953125" style="3" bestFit="1" customWidth="1"/>
    <col min="10407" max="10407" width="6.7265625" style="3" bestFit="1" customWidth="1"/>
    <col min="10408" max="10408" width="12.26953125" style="3" bestFit="1" customWidth="1"/>
    <col min="10409" max="10409" width="6.7265625" style="3" bestFit="1" customWidth="1"/>
    <col min="10410" max="10410" width="11.7265625" style="3" bestFit="1" customWidth="1"/>
    <col min="10411" max="10411" width="6" style="3" bestFit="1" customWidth="1"/>
    <col min="10412" max="10412" width="11.7265625" style="3" bestFit="1" customWidth="1"/>
    <col min="10413" max="10413" width="6" style="3" bestFit="1" customWidth="1"/>
    <col min="10414" max="10414" width="11.7265625" style="3" bestFit="1" customWidth="1"/>
    <col min="10415" max="10415" width="6" style="3" bestFit="1" customWidth="1"/>
    <col min="10416" max="10416" width="11.7265625" style="3" bestFit="1" customWidth="1"/>
    <col min="10417" max="10417" width="6" style="3" bestFit="1" customWidth="1"/>
    <col min="10418" max="10418" width="11.7265625" style="3" bestFit="1" customWidth="1"/>
    <col min="10419" max="10419" width="6" style="3" bestFit="1" customWidth="1"/>
    <col min="10420" max="10420" width="11.7265625" style="3" bestFit="1" customWidth="1"/>
    <col min="10421" max="10421" width="6" style="3" bestFit="1" customWidth="1"/>
    <col min="10422" max="10422" width="11.7265625" style="3" bestFit="1" customWidth="1"/>
    <col min="10423" max="10423" width="6" style="3" bestFit="1" customWidth="1"/>
    <col min="10424" max="10424" width="11.7265625" style="3" bestFit="1" customWidth="1"/>
    <col min="10425" max="10425" width="5.26953125" style="3" bestFit="1" customWidth="1"/>
    <col min="10426" max="10426" width="16.453125" style="3" bestFit="1" customWidth="1"/>
    <col min="10427" max="10427" width="6.453125" style="3" customWidth="1"/>
    <col min="10428" max="10428" width="15" style="3" customWidth="1"/>
    <col min="10429" max="10429" width="8" style="3" customWidth="1"/>
    <col min="10430" max="10430" width="15.453125" style="3" customWidth="1"/>
    <col min="10431" max="10431" width="8.453125" style="3" customWidth="1"/>
    <col min="10432" max="10432" width="17.54296875" style="3" customWidth="1"/>
    <col min="10433" max="10433" width="6" style="3" bestFit="1" customWidth="1"/>
    <col min="10434" max="10434" width="15.81640625" style="3" bestFit="1" customWidth="1"/>
    <col min="10435" max="10435" width="6" style="3" bestFit="1" customWidth="1"/>
    <col min="10436" max="10436" width="16.81640625" style="3" bestFit="1" customWidth="1"/>
    <col min="10437" max="10437" width="6" style="3" bestFit="1" customWidth="1"/>
    <col min="10438" max="10438" width="17.453125" style="3" customWidth="1"/>
    <col min="10439" max="10439" width="7.7265625" style="3" bestFit="1" customWidth="1"/>
    <col min="10440" max="10440" width="17.453125" style="3" customWidth="1"/>
    <col min="10441" max="10441" width="7.7265625" style="3" bestFit="1" customWidth="1"/>
    <col min="10442" max="10442" width="17.453125" style="3" customWidth="1"/>
    <col min="10443" max="10443" width="9" style="3" customWidth="1"/>
    <col min="10444" max="10444" width="22.54296875" style="3" customWidth="1"/>
    <col min="10445" max="10445" width="8.1796875" style="3" customWidth="1"/>
    <col min="10446" max="10446" width="22.54296875" style="3" customWidth="1"/>
    <col min="10447" max="10447" width="8.1796875" style="3" customWidth="1"/>
    <col min="10448" max="10448" width="23.54296875" style="3" customWidth="1"/>
    <col min="10449" max="10449" width="8.1796875" style="3" customWidth="1"/>
    <col min="10450" max="10450" width="22.54296875" style="3" customWidth="1"/>
    <col min="10451" max="10451" width="8.1796875" style="3" bestFit="1" customWidth="1"/>
    <col min="10452" max="10452" width="22.54296875" style="3" customWidth="1"/>
    <col min="10453" max="10453" width="9.54296875" style="3" customWidth="1"/>
    <col min="10454" max="10454" width="22.54296875" style="3" customWidth="1"/>
    <col min="10455" max="10455" width="9.54296875" style="3" customWidth="1"/>
    <col min="10456" max="10456" width="22.54296875" style="3" customWidth="1"/>
    <col min="10457" max="10457" width="12.453125" style="3" customWidth="1"/>
    <col min="10458" max="10458" width="22.54296875" style="3" customWidth="1"/>
    <col min="10459" max="10459" width="8.7265625" style="3" bestFit="1" customWidth="1"/>
    <col min="10460" max="10460" width="21" style="3" customWidth="1"/>
    <col min="10461" max="10461" width="8.7265625" style="3" bestFit="1" customWidth="1"/>
    <col min="10462" max="10462" width="23.54296875" style="3" bestFit="1" customWidth="1"/>
    <col min="10463" max="10463" width="11.81640625" style="3" customWidth="1"/>
    <col min="10464" max="10464" width="23.54296875" style="3" bestFit="1" customWidth="1"/>
    <col min="10465" max="10465" width="11.26953125" style="3" customWidth="1"/>
    <col min="10466" max="10466" width="23.1796875" style="3" customWidth="1"/>
    <col min="10467" max="10467" width="11.453125" style="3" bestFit="1" customWidth="1"/>
    <col min="10468" max="10468" width="23.54296875" style="3" bestFit="1" customWidth="1"/>
    <col min="10469" max="10469" width="10.1796875" style="3" customWidth="1"/>
    <col min="10470" max="10470" width="23.54296875" style="3" bestFit="1" customWidth="1"/>
    <col min="10471" max="10471" width="10.1796875" style="3" customWidth="1"/>
    <col min="10472" max="10472" width="23.54296875" style="3" bestFit="1" customWidth="1"/>
    <col min="10473" max="10473" width="11.453125" style="3" bestFit="1" customWidth="1"/>
    <col min="10474" max="10474" width="23.54296875" style="3" bestFit="1" customWidth="1"/>
    <col min="10475" max="10475" width="11.453125" style="3" bestFit="1" customWidth="1"/>
    <col min="10476" max="10476" width="23.54296875" style="3" bestFit="1" customWidth="1"/>
    <col min="10477" max="10477" width="7.7265625" style="3" bestFit="1" customWidth="1"/>
    <col min="10478" max="10478" width="23.54296875" style="3" bestFit="1" customWidth="1"/>
    <col min="10479" max="10479" width="6.81640625" style="3" bestFit="1" customWidth="1"/>
    <col min="10480" max="10480" width="23.54296875" style="3" bestFit="1" customWidth="1"/>
    <col min="10481" max="10481" width="6.81640625" style="3" bestFit="1" customWidth="1"/>
    <col min="10482" max="10482" width="23.54296875" style="3" bestFit="1" customWidth="1"/>
    <col min="10483" max="10483" width="6.81640625" style="3" bestFit="1" customWidth="1"/>
    <col min="10484" max="10484" width="23.54296875" style="3" bestFit="1" customWidth="1"/>
    <col min="10485" max="10485" width="6.81640625" style="3" bestFit="1" customWidth="1"/>
    <col min="10486" max="10486" width="23.54296875" style="3" bestFit="1" customWidth="1"/>
    <col min="10487" max="10487" width="6.453125" style="3" bestFit="1" customWidth="1"/>
    <col min="10488" max="10488" width="23.54296875" style="3" bestFit="1" customWidth="1"/>
    <col min="10489" max="10489" width="6.453125" style="3" bestFit="1" customWidth="1"/>
    <col min="10490" max="10490" width="23.54296875" style="3" bestFit="1" customWidth="1"/>
    <col min="10491" max="10491" width="6.81640625" style="3" bestFit="1" customWidth="1"/>
    <col min="10492" max="10492" width="23.54296875" style="3" bestFit="1" customWidth="1"/>
    <col min="10493" max="10493" width="6.81640625" style="3" bestFit="1" customWidth="1"/>
    <col min="10494" max="10494" width="23.54296875" style="3" bestFit="1" customWidth="1"/>
    <col min="10495" max="10495" width="6.81640625" style="3" bestFit="1" customWidth="1"/>
    <col min="10496" max="10496" width="23.54296875" style="3" bestFit="1" customWidth="1"/>
    <col min="10497" max="10497" width="6.81640625" style="3" bestFit="1" customWidth="1"/>
    <col min="10498" max="10498" width="23.54296875" style="3" bestFit="1" customWidth="1"/>
    <col min="10499" max="10499" width="6.81640625" style="3" bestFit="1" customWidth="1"/>
    <col min="10500" max="10500" width="23.54296875" style="3" bestFit="1" customWidth="1"/>
    <col min="10501" max="10501" width="11.54296875" style="3" bestFit="1" customWidth="1"/>
    <col min="10502" max="10502" width="23.54296875" style="3" bestFit="1" customWidth="1"/>
    <col min="10503" max="10503" width="6.81640625" style="3" bestFit="1" customWidth="1"/>
    <col min="10504" max="10504" width="23.54296875" style="3" bestFit="1" customWidth="1"/>
    <col min="10505" max="10505" width="6.81640625" style="3" bestFit="1" customWidth="1"/>
    <col min="10506" max="10506" width="23.54296875" style="3" bestFit="1" customWidth="1"/>
    <col min="10507" max="10507" width="6.81640625" style="3" bestFit="1" customWidth="1"/>
    <col min="10508" max="10508" width="23.54296875" style="3" bestFit="1" customWidth="1"/>
    <col min="10509" max="10509" width="6.81640625" style="3" bestFit="1" customWidth="1"/>
    <col min="10510" max="10510" width="23.54296875" style="3" bestFit="1" customWidth="1"/>
    <col min="10511" max="10511" width="6.81640625" style="3" bestFit="1" customWidth="1"/>
    <col min="10512" max="10512" width="23.54296875" style="3" bestFit="1" customWidth="1"/>
    <col min="10513" max="10513" width="6.81640625" style="3" bestFit="1" customWidth="1"/>
    <col min="10514" max="10514" width="23.54296875" style="3" bestFit="1" customWidth="1"/>
    <col min="10515" max="10515" width="6.81640625" style="3" bestFit="1" customWidth="1"/>
    <col min="10516" max="10516" width="23.54296875" style="3" bestFit="1" customWidth="1"/>
    <col min="10517" max="10517" width="6.81640625" style="3" bestFit="1" customWidth="1"/>
    <col min="10518" max="10518" width="23.54296875" style="3" bestFit="1" customWidth="1"/>
    <col min="10519" max="10519" width="6.81640625" style="3" bestFit="1" customWidth="1"/>
    <col min="10520" max="10520" width="23.54296875" style="3" bestFit="1" customWidth="1"/>
    <col min="10521" max="10521" width="6.81640625" style="3" bestFit="1" customWidth="1"/>
    <col min="10522" max="10522" width="23.54296875" style="3" bestFit="1" customWidth="1"/>
    <col min="10523" max="10523" width="6.81640625" style="3" bestFit="1" customWidth="1"/>
    <col min="10524" max="10524" width="23.54296875" style="3" bestFit="1" customWidth="1"/>
    <col min="10525" max="10525" width="6.81640625" style="3" bestFit="1" customWidth="1"/>
    <col min="10526" max="10526" width="23.54296875" style="3" bestFit="1" customWidth="1"/>
    <col min="10527" max="10527" width="6.81640625" style="3" bestFit="1" customWidth="1"/>
    <col min="10528" max="10528" width="23.54296875" style="3" bestFit="1" customWidth="1"/>
    <col min="10529" max="10529" width="6.81640625" style="3" bestFit="1" customWidth="1"/>
    <col min="10530" max="10530" width="23.54296875" style="3" bestFit="1" customWidth="1"/>
    <col min="10531" max="10531" width="6.81640625" style="3" bestFit="1" customWidth="1"/>
    <col min="10532" max="10532" width="23.54296875" style="3" bestFit="1" customWidth="1"/>
    <col min="10533" max="10533" width="6.81640625" style="3" bestFit="1" customWidth="1"/>
    <col min="10534" max="10534" width="23.54296875" style="3" bestFit="1" customWidth="1"/>
    <col min="10535" max="10535" width="6.81640625" style="3" bestFit="1" customWidth="1"/>
    <col min="10536" max="10536" width="23.54296875" style="3" bestFit="1" customWidth="1"/>
    <col min="10537" max="10537" width="6.81640625" style="3" bestFit="1" customWidth="1"/>
    <col min="10538" max="10538" width="23.54296875" style="3" bestFit="1" customWidth="1"/>
    <col min="10539" max="10539" width="6.81640625" style="3" bestFit="1" customWidth="1"/>
    <col min="10540" max="10540" width="23.54296875" style="3" bestFit="1" customWidth="1"/>
    <col min="10541" max="10541" width="6.81640625" style="3" bestFit="1" customWidth="1"/>
    <col min="10542" max="10542" width="23.54296875" style="3" bestFit="1" customWidth="1"/>
    <col min="10543" max="10543" width="6.81640625" style="3" bestFit="1" customWidth="1"/>
    <col min="10544" max="10544" width="23.54296875" style="3" bestFit="1" customWidth="1"/>
    <col min="10545" max="10545" width="6.81640625" style="3" bestFit="1" customWidth="1"/>
    <col min="10546" max="10546" width="23.54296875" style="3" bestFit="1" customWidth="1"/>
    <col min="10547" max="10547" width="6.81640625" style="3" bestFit="1" customWidth="1"/>
    <col min="10548" max="10548" width="23.54296875" style="3" bestFit="1" customWidth="1"/>
    <col min="10549" max="10549" width="6.81640625" style="3" bestFit="1" customWidth="1"/>
    <col min="10550" max="10550" width="23.54296875" style="3" bestFit="1" customWidth="1"/>
    <col min="10551" max="10551" width="6.81640625" style="3" bestFit="1" customWidth="1"/>
    <col min="10552" max="10552" width="23.54296875" style="3" bestFit="1" customWidth="1"/>
    <col min="10553" max="10553" width="6.81640625" style="3" bestFit="1" customWidth="1"/>
    <col min="10554" max="10554" width="23.54296875" style="3" bestFit="1" customWidth="1"/>
    <col min="10555" max="10555" width="6.81640625" style="3" bestFit="1" customWidth="1"/>
    <col min="10556" max="10556" width="23.54296875" style="3" bestFit="1" customWidth="1"/>
    <col min="10557" max="10557" width="6.81640625" style="3" bestFit="1" customWidth="1"/>
    <col min="10558" max="10558" width="23.54296875" style="3" bestFit="1" customWidth="1"/>
    <col min="10559" max="10559" width="6.81640625" style="3" bestFit="1" customWidth="1"/>
    <col min="10560" max="10560" width="23.54296875" style="3" bestFit="1" customWidth="1"/>
    <col min="10561" max="10561" width="6.81640625" style="3" bestFit="1" customWidth="1"/>
    <col min="10562" max="10562" width="23.54296875" style="3" bestFit="1" customWidth="1"/>
    <col min="10563" max="10563" width="6.81640625" style="3" bestFit="1" customWidth="1"/>
    <col min="10564" max="10564" width="23.54296875" style="3" bestFit="1" customWidth="1"/>
    <col min="10565" max="10565" width="6.81640625" style="3" bestFit="1" customWidth="1"/>
    <col min="10566" max="10566" width="23.54296875" style="3" bestFit="1" customWidth="1"/>
    <col min="10567" max="10567" width="6.81640625" style="3" bestFit="1" customWidth="1"/>
    <col min="10568" max="10568" width="23.54296875" style="3" bestFit="1" customWidth="1"/>
    <col min="10569" max="10569" width="6.81640625" style="3" bestFit="1" customWidth="1"/>
    <col min="10570" max="10570" width="23.54296875" style="3" bestFit="1" customWidth="1"/>
    <col min="10571" max="10571" width="6.81640625" style="3" bestFit="1" customWidth="1"/>
    <col min="10572" max="10572" width="23.54296875" style="3" bestFit="1" customWidth="1"/>
    <col min="10573" max="10573" width="6.81640625" style="3" bestFit="1" customWidth="1"/>
    <col min="10574" max="10574" width="23.54296875" style="3" bestFit="1" customWidth="1"/>
    <col min="10575" max="10575" width="6.81640625" style="3" bestFit="1" customWidth="1"/>
    <col min="10576" max="10576" width="23.54296875" style="3" bestFit="1" customWidth="1"/>
    <col min="10577" max="10577" width="6.81640625" style="3" bestFit="1" customWidth="1"/>
    <col min="10578" max="10578" width="23.54296875" style="3" bestFit="1" customWidth="1"/>
    <col min="10579" max="10579" width="6.81640625" style="3" bestFit="1" customWidth="1"/>
    <col min="10580" max="10580" width="23.54296875" style="3" bestFit="1" customWidth="1"/>
    <col min="10581" max="10581" width="6.453125" style="3" bestFit="1" customWidth="1"/>
    <col min="10582" max="10582" width="23.54296875" style="3" bestFit="1" customWidth="1"/>
    <col min="10583" max="10583" width="6.453125" style="3" bestFit="1" customWidth="1"/>
    <col min="10584" max="10584" width="23.54296875" style="3" bestFit="1" customWidth="1"/>
    <col min="10585" max="10585" width="6.81640625" style="3" bestFit="1" customWidth="1"/>
    <col min="10586" max="10586" width="23.54296875" style="3" bestFit="1" customWidth="1"/>
    <col min="10587" max="10587" width="6.81640625" style="3" bestFit="1" customWidth="1"/>
    <col min="10588" max="10588" width="23.54296875" style="3" bestFit="1" customWidth="1"/>
    <col min="10589" max="10589" width="6.81640625" style="3" bestFit="1" customWidth="1"/>
    <col min="10590" max="10590" width="23.54296875" style="3" bestFit="1" customWidth="1"/>
    <col min="10591" max="10591" width="6.81640625" style="3" bestFit="1" customWidth="1"/>
    <col min="10592" max="10592" width="23.54296875" style="3" bestFit="1" customWidth="1"/>
    <col min="10593" max="10593" width="6.81640625" style="3" bestFit="1" customWidth="1"/>
    <col min="10594" max="10594" width="23.54296875" style="3" bestFit="1" customWidth="1"/>
    <col min="10595" max="10595" width="6.81640625" style="3" bestFit="1" customWidth="1"/>
    <col min="10596" max="10596" width="23.54296875" style="3" bestFit="1" customWidth="1"/>
    <col min="10597" max="10597" width="6.81640625" style="3" bestFit="1" customWidth="1"/>
    <col min="10598" max="10598" width="23.54296875" style="3" bestFit="1" customWidth="1"/>
    <col min="10599" max="10599" width="6.81640625" style="3" bestFit="1" customWidth="1"/>
    <col min="10600" max="10600" width="23.54296875" style="3" bestFit="1" customWidth="1"/>
    <col min="10601" max="10601" width="6.81640625" style="3" bestFit="1" customWidth="1"/>
    <col min="10602" max="10602" width="23.54296875" style="3" bestFit="1" customWidth="1"/>
    <col min="10603" max="10603" width="6.81640625" style="3" bestFit="1" customWidth="1"/>
    <col min="10604" max="10604" width="23.54296875" style="3" bestFit="1" customWidth="1"/>
    <col min="10605" max="10605" width="6.81640625" style="3" bestFit="1" customWidth="1"/>
    <col min="10606" max="10606" width="23.54296875" style="3" bestFit="1" customWidth="1"/>
    <col min="10607" max="10607" width="6.81640625" style="3" bestFit="1" customWidth="1"/>
    <col min="10608" max="10608" width="23.54296875" style="3" bestFit="1" customWidth="1"/>
    <col min="10609" max="10609" width="6.81640625" style="3" bestFit="1" customWidth="1"/>
    <col min="10610" max="10610" width="23.54296875" style="3" bestFit="1" customWidth="1"/>
    <col min="10611" max="10611" width="6.81640625" style="3" bestFit="1" customWidth="1"/>
    <col min="10612" max="10612" width="23.54296875" style="3" bestFit="1" customWidth="1"/>
    <col min="10613" max="10613" width="6.81640625" style="3" bestFit="1" customWidth="1"/>
    <col min="10614" max="10652" width="9.1796875" style="3"/>
    <col min="10653" max="10653" width="33.54296875" style="3" customWidth="1"/>
    <col min="10654" max="10654" width="11.7265625" style="3" customWidth="1"/>
    <col min="10655" max="10655" width="6.7265625" style="3" customWidth="1"/>
    <col min="10656" max="10656" width="11.7265625" style="3" customWidth="1"/>
    <col min="10657" max="10657" width="6.7265625" style="3" customWidth="1"/>
    <col min="10658" max="10658" width="11.7265625" style="3" customWidth="1"/>
    <col min="10659" max="10659" width="6.7265625" style="3" customWidth="1"/>
    <col min="10660" max="10660" width="11.7265625" style="3" customWidth="1"/>
    <col min="10661" max="10661" width="6.7265625" style="3" customWidth="1"/>
    <col min="10662" max="10662" width="12.26953125" style="3" bestFit="1" customWidth="1"/>
    <col min="10663" max="10663" width="6.7265625" style="3" bestFit="1" customWidth="1"/>
    <col min="10664" max="10664" width="12.26953125" style="3" bestFit="1" customWidth="1"/>
    <col min="10665" max="10665" width="6.7265625" style="3" bestFit="1" customWidth="1"/>
    <col min="10666" max="10666" width="11.7265625" style="3" bestFit="1" customWidth="1"/>
    <col min="10667" max="10667" width="6" style="3" bestFit="1" customWidth="1"/>
    <col min="10668" max="10668" width="11.7265625" style="3" bestFit="1" customWidth="1"/>
    <col min="10669" max="10669" width="6" style="3" bestFit="1" customWidth="1"/>
    <col min="10670" max="10670" width="11.7265625" style="3" bestFit="1" customWidth="1"/>
    <col min="10671" max="10671" width="6" style="3" bestFit="1" customWidth="1"/>
    <col min="10672" max="10672" width="11.7265625" style="3" bestFit="1" customWidth="1"/>
    <col min="10673" max="10673" width="6" style="3" bestFit="1" customWidth="1"/>
    <col min="10674" max="10674" width="11.7265625" style="3" bestFit="1" customWidth="1"/>
    <col min="10675" max="10675" width="6" style="3" bestFit="1" customWidth="1"/>
    <col min="10676" max="10676" width="11.7265625" style="3" bestFit="1" customWidth="1"/>
    <col min="10677" max="10677" width="6" style="3" bestFit="1" customWidth="1"/>
    <col min="10678" max="10678" width="11.7265625" style="3" bestFit="1" customWidth="1"/>
    <col min="10679" max="10679" width="6" style="3" bestFit="1" customWidth="1"/>
    <col min="10680" max="10680" width="11.7265625" style="3" bestFit="1" customWidth="1"/>
    <col min="10681" max="10681" width="5.26953125" style="3" bestFit="1" customWidth="1"/>
    <col min="10682" max="10682" width="16.453125" style="3" bestFit="1" customWidth="1"/>
    <col min="10683" max="10683" width="6.453125" style="3" customWidth="1"/>
    <col min="10684" max="10684" width="15" style="3" customWidth="1"/>
    <col min="10685" max="10685" width="8" style="3" customWidth="1"/>
    <col min="10686" max="10686" width="15.453125" style="3" customWidth="1"/>
    <col min="10687" max="10687" width="8.453125" style="3" customWidth="1"/>
    <col min="10688" max="10688" width="17.54296875" style="3" customWidth="1"/>
    <col min="10689" max="10689" width="6" style="3" bestFit="1" customWidth="1"/>
    <col min="10690" max="10690" width="15.81640625" style="3" bestFit="1" customWidth="1"/>
    <col min="10691" max="10691" width="6" style="3" bestFit="1" customWidth="1"/>
    <col min="10692" max="10692" width="16.81640625" style="3" bestFit="1" customWidth="1"/>
    <col min="10693" max="10693" width="6" style="3" bestFit="1" customWidth="1"/>
    <col min="10694" max="10694" width="17.453125" style="3" customWidth="1"/>
    <col min="10695" max="10695" width="7.7265625" style="3" bestFit="1" customWidth="1"/>
    <col min="10696" max="10696" width="17.453125" style="3" customWidth="1"/>
    <col min="10697" max="10697" width="7.7265625" style="3" bestFit="1" customWidth="1"/>
    <col min="10698" max="10698" width="17.453125" style="3" customWidth="1"/>
    <col min="10699" max="10699" width="9" style="3" customWidth="1"/>
    <col min="10700" max="10700" width="22.54296875" style="3" customWidth="1"/>
    <col min="10701" max="10701" width="8.1796875" style="3" customWidth="1"/>
    <col min="10702" max="10702" width="22.54296875" style="3" customWidth="1"/>
    <col min="10703" max="10703" width="8.1796875" style="3" customWidth="1"/>
    <col min="10704" max="10704" width="23.54296875" style="3" customWidth="1"/>
    <col min="10705" max="10705" width="8.1796875" style="3" customWidth="1"/>
    <col min="10706" max="10706" width="22.54296875" style="3" customWidth="1"/>
    <col min="10707" max="10707" width="8.1796875" style="3" bestFit="1" customWidth="1"/>
    <col min="10708" max="10708" width="22.54296875" style="3" customWidth="1"/>
    <col min="10709" max="10709" width="9.54296875" style="3" customWidth="1"/>
    <col min="10710" max="10710" width="22.54296875" style="3" customWidth="1"/>
    <col min="10711" max="10711" width="9.54296875" style="3" customWidth="1"/>
    <col min="10712" max="10712" width="22.54296875" style="3" customWidth="1"/>
    <col min="10713" max="10713" width="12.453125" style="3" customWidth="1"/>
    <col min="10714" max="10714" width="22.54296875" style="3" customWidth="1"/>
    <col min="10715" max="10715" width="8.7265625" style="3" bestFit="1" customWidth="1"/>
    <col min="10716" max="10716" width="21" style="3" customWidth="1"/>
    <col min="10717" max="10717" width="8.7265625" style="3" bestFit="1" customWidth="1"/>
    <col min="10718" max="10718" width="23.54296875" style="3" bestFit="1" customWidth="1"/>
    <col min="10719" max="10719" width="11.81640625" style="3" customWidth="1"/>
    <col min="10720" max="10720" width="23.54296875" style="3" bestFit="1" customWidth="1"/>
    <col min="10721" max="10721" width="11.26953125" style="3" customWidth="1"/>
    <col min="10722" max="10722" width="23.1796875" style="3" customWidth="1"/>
    <col min="10723" max="10723" width="11.453125" style="3" bestFit="1" customWidth="1"/>
    <col min="10724" max="10724" width="23.54296875" style="3" bestFit="1" customWidth="1"/>
    <col min="10725" max="10725" width="10.1796875" style="3" customWidth="1"/>
    <col min="10726" max="10726" width="23.54296875" style="3" bestFit="1" customWidth="1"/>
    <col min="10727" max="10727" width="10.1796875" style="3" customWidth="1"/>
    <col min="10728" max="10728" width="23.54296875" style="3" bestFit="1" customWidth="1"/>
    <col min="10729" max="10729" width="11.453125" style="3" bestFit="1" customWidth="1"/>
    <col min="10730" max="10730" width="23.54296875" style="3" bestFit="1" customWidth="1"/>
    <col min="10731" max="10731" width="11.453125" style="3" bestFit="1" customWidth="1"/>
    <col min="10732" max="10732" width="23.54296875" style="3" bestFit="1" customWidth="1"/>
    <col min="10733" max="10733" width="7.7265625" style="3" bestFit="1" customWidth="1"/>
    <col min="10734" max="10734" width="23.54296875" style="3" bestFit="1" customWidth="1"/>
    <col min="10735" max="10735" width="6.81640625" style="3" bestFit="1" customWidth="1"/>
    <col min="10736" max="10736" width="23.54296875" style="3" bestFit="1" customWidth="1"/>
    <col min="10737" max="10737" width="6.81640625" style="3" bestFit="1" customWidth="1"/>
    <col min="10738" max="10738" width="23.54296875" style="3" bestFit="1" customWidth="1"/>
    <col min="10739" max="10739" width="6.81640625" style="3" bestFit="1" customWidth="1"/>
    <col min="10740" max="10740" width="23.54296875" style="3" bestFit="1" customWidth="1"/>
    <col min="10741" max="10741" width="6.81640625" style="3" bestFit="1" customWidth="1"/>
    <col min="10742" max="10742" width="23.54296875" style="3" bestFit="1" customWidth="1"/>
    <col min="10743" max="10743" width="6.453125" style="3" bestFit="1" customWidth="1"/>
    <col min="10744" max="10744" width="23.54296875" style="3" bestFit="1" customWidth="1"/>
    <col min="10745" max="10745" width="6.453125" style="3" bestFit="1" customWidth="1"/>
    <col min="10746" max="10746" width="23.54296875" style="3" bestFit="1" customWidth="1"/>
    <col min="10747" max="10747" width="6.81640625" style="3" bestFit="1" customWidth="1"/>
    <col min="10748" max="10748" width="23.54296875" style="3" bestFit="1" customWidth="1"/>
    <col min="10749" max="10749" width="6.81640625" style="3" bestFit="1" customWidth="1"/>
    <col min="10750" max="10750" width="23.54296875" style="3" bestFit="1" customWidth="1"/>
    <col min="10751" max="10751" width="6.81640625" style="3" bestFit="1" customWidth="1"/>
    <col min="10752" max="10752" width="23.54296875" style="3" bestFit="1" customWidth="1"/>
    <col min="10753" max="10753" width="6.81640625" style="3" bestFit="1" customWidth="1"/>
    <col min="10754" max="10754" width="23.54296875" style="3" bestFit="1" customWidth="1"/>
    <col min="10755" max="10755" width="6.81640625" style="3" bestFit="1" customWidth="1"/>
    <col min="10756" max="10756" width="23.54296875" style="3" bestFit="1" customWidth="1"/>
    <col min="10757" max="10757" width="11.54296875" style="3" bestFit="1" customWidth="1"/>
    <col min="10758" max="10758" width="23.54296875" style="3" bestFit="1" customWidth="1"/>
    <col min="10759" max="10759" width="6.81640625" style="3" bestFit="1" customWidth="1"/>
    <col min="10760" max="10760" width="23.54296875" style="3" bestFit="1" customWidth="1"/>
    <col min="10761" max="10761" width="6.81640625" style="3" bestFit="1" customWidth="1"/>
    <col min="10762" max="10762" width="23.54296875" style="3" bestFit="1" customWidth="1"/>
    <col min="10763" max="10763" width="6.81640625" style="3" bestFit="1" customWidth="1"/>
    <col min="10764" max="10764" width="23.54296875" style="3" bestFit="1" customWidth="1"/>
    <col min="10765" max="10765" width="6.81640625" style="3" bestFit="1" customWidth="1"/>
    <col min="10766" max="10766" width="23.54296875" style="3" bestFit="1" customWidth="1"/>
    <col min="10767" max="10767" width="6.81640625" style="3" bestFit="1" customWidth="1"/>
    <col min="10768" max="10768" width="23.54296875" style="3" bestFit="1" customWidth="1"/>
    <col min="10769" max="10769" width="6.81640625" style="3" bestFit="1" customWidth="1"/>
    <col min="10770" max="10770" width="23.54296875" style="3" bestFit="1" customWidth="1"/>
    <col min="10771" max="10771" width="6.81640625" style="3" bestFit="1" customWidth="1"/>
    <col min="10772" max="10772" width="23.54296875" style="3" bestFit="1" customWidth="1"/>
    <col min="10773" max="10773" width="6.81640625" style="3" bestFit="1" customWidth="1"/>
    <col min="10774" max="10774" width="23.54296875" style="3" bestFit="1" customWidth="1"/>
    <col min="10775" max="10775" width="6.81640625" style="3" bestFit="1" customWidth="1"/>
    <col min="10776" max="10776" width="23.54296875" style="3" bestFit="1" customWidth="1"/>
    <col min="10777" max="10777" width="6.81640625" style="3" bestFit="1" customWidth="1"/>
    <col min="10778" max="10778" width="23.54296875" style="3" bestFit="1" customWidth="1"/>
    <col min="10779" max="10779" width="6.81640625" style="3" bestFit="1" customWidth="1"/>
    <col min="10780" max="10780" width="23.54296875" style="3" bestFit="1" customWidth="1"/>
    <col min="10781" max="10781" width="6.81640625" style="3" bestFit="1" customWidth="1"/>
    <col min="10782" max="10782" width="23.54296875" style="3" bestFit="1" customWidth="1"/>
    <col min="10783" max="10783" width="6.81640625" style="3" bestFit="1" customWidth="1"/>
    <col min="10784" max="10784" width="23.54296875" style="3" bestFit="1" customWidth="1"/>
    <col min="10785" max="10785" width="6.81640625" style="3" bestFit="1" customWidth="1"/>
    <col min="10786" max="10786" width="23.54296875" style="3" bestFit="1" customWidth="1"/>
    <col min="10787" max="10787" width="6.81640625" style="3" bestFit="1" customWidth="1"/>
    <col min="10788" max="10788" width="23.54296875" style="3" bestFit="1" customWidth="1"/>
    <col min="10789" max="10789" width="6.81640625" style="3" bestFit="1" customWidth="1"/>
    <col min="10790" max="10790" width="23.54296875" style="3" bestFit="1" customWidth="1"/>
    <col min="10791" max="10791" width="6.81640625" style="3" bestFit="1" customWidth="1"/>
    <col min="10792" max="10792" width="23.54296875" style="3" bestFit="1" customWidth="1"/>
    <col min="10793" max="10793" width="6.81640625" style="3" bestFit="1" customWidth="1"/>
    <col min="10794" max="10794" width="23.54296875" style="3" bestFit="1" customWidth="1"/>
    <col min="10795" max="10795" width="6.81640625" style="3" bestFit="1" customWidth="1"/>
    <col min="10796" max="10796" width="23.54296875" style="3" bestFit="1" customWidth="1"/>
    <col min="10797" max="10797" width="6.81640625" style="3" bestFit="1" customWidth="1"/>
    <col min="10798" max="10798" width="23.54296875" style="3" bestFit="1" customWidth="1"/>
    <col min="10799" max="10799" width="6.81640625" style="3" bestFit="1" customWidth="1"/>
    <col min="10800" max="10800" width="23.54296875" style="3" bestFit="1" customWidth="1"/>
    <col min="10801" max="10801" width="6.81640625" style="3" bestFit="1" customWidth="1"/>
    <col min="10802" max="10802" width="23.54296875" style="3" bestFit="1" customWidth="1"/>
    <col min="10803" max="10803" width="6.81640625" style="3" bestFit="1" customWidth="1"/>
    <col min="10804" max="10804" width="23.54296875" style="3" bestFit="1" customWidth="1"/>
    <col min="10805" max="10805" width="6.81640625" style="3" bestFit="1" customWidth="1"/>
    <col min="10806" max="10806" width="23.54296875" style="3" bestFit="1" customWidth="1"/>
    <col min="10807" max="10807" width="6.81640625" style="3" bestFit="1" customWidth="1"/>
    <col min="10808" max="10808" width="23.54296875" style="3" bestFit="1" customWidth="1"/>
    <col min="10809" max="10809" width="6.81640625" style="3" bestFit="1" customWidth="1"/>
    <col min="10810" max="10810" width="23.54296875" style="3" bestFit="1" customWidth="1"/>
    <col min="10811" max="10811" width="6.81640625" style="3" bestFit="1" customWidth="1"/>
    <col min="10812" max="10812" width="23.54296875" style="3" bestFit="1" customWidth="1"/>
    <col min="10813" max="10813" width="6.81640625" style="3" bestFit="1" customWidth="1"/>
    <col min="10814" max="10814" width="23.54296875" style="3" bestFit="1" customWidth="1"/>
    <col min="10815" max="10815" width="6.81640625" style="3" bestFit="1" customWidth="1"/>
    <col min="10816" max="10816" width="23.54296875" style="3" bestFit="1" customWidth="1"/>
    <col min="10817" max="10817" width="6.81640625" style="3" bestFit="1" customWidth="1"/>
    <col min="10818" max="10818" width="23.54296875" style="3" bestFit="1" customWidth="1"/>
    <col min="10819" max="10819" width="6.81640625" style="3" bestFit="1" customWidth="1"/>
    <col min="10820" max="10820" width="23.54296875" style="3" bestFit="1" customWidth="1"/>
    <col min="10821" max="10821" width="6.81640625" style="3" bestFit="1" customWidth="1"/>
    <col min="10822" max="10822" width="23.54296875" style="3" bestFit="1" customWidth="1"/>
    <col min="10823" max="10823" width="6.81640625" style="3" bestFit="1" customWidth="1"/>
    <col min="10824" max="10824" width="23.54296875" style="3" bestFit="1" customWidth="1"/>
    <col min="10825" max="10825" width="6.81640625" style="3" bestFit="1" customWidth="1"/>
    <col min="10826" max="10826" width="23.54296875" style="3" bestFit="1" customWidth="1"/>
    <col min="10827" max="10827" width="6.81640625" style="3" bestFit="1" customWidth="1"/>
    <col min="10828" max="10828" width="23.54296875" style="3" bestFit="1" customWidth="1"/>
    <col min="10829" max="10829" width="6.81640625" style="3" bestFit="1" customWidth="1"/>
    <col min="10830" max="10830" width="23.54296875" style="3" bestFit="1" customWidth="1"/>
    <col min="10831" max="10831" width="6.81640625" style="3" bestFit="1" customWidth="1"/>
    <col min="10832" max="10832" width="23.54296875" style="3" bestFit="1" customWidth="1"/>
    <col min="10833" max="10833" width="6.81640625" style="3" bestFit="1" customWidth="1"/>
    <col min="10834" max="10834" width="23.54296875" style="3" bestFit="1" customWidth="1"/>
    <col min="10835" max="10835" width="6.81640625" style="3" bestFit="1" customWidth="1"/>
    <col min="10836" max="10836" width="23.54296875" style="3" bestFit="1" customWidth="1"/>
    <col min="10837" max="10837" width="6.453125" style="3" bestFit="1" customWidth="1"/>
    <col min="10838" max="10838" width="23.54296875" style="3" bestFit="1" customWidth="1"/>
    <col min="10839" max="10839" width="6.453125" style="3" bestFit="1" customWidth="1"/>
    <col min="10840" max="10840" width="23.54296875" style="3" bestFit="1" customWidth="1"/>
    <col min="10841" max="10841" width="6.81640625" style="3" bestFit="1" customWidth="1"/>
    <col min="10842" max="10842" width="23.54296875" style="3" bestFit="1" customWidth="1"/>
    <col min="10843" max="10843" width="6.81640625" style="3" bestFit="1" customWidth="1"/>
    <col min="10844" max="10844" width="23.54296875" style="3" bestFit="1" customWidth="1"/>
    <col min="10845" max="10845" width="6.81640625" style="3" bestFit="1" customWidth="1"/>
    <col min="10846" max="10846" width="23.54296875" style="3" bestFit="1" customWidth="1"/>
    <col min="10847" max="10847" width="6.81640625" style="3" bestFit="1" customWidth="1"/>
    <col min="10848" max="10848" width="23.54296875" style="3" bestFit="1" customWidth="1"/>
    <col min="10849" max="10849" width="6.81640625" style="3" bestFit="1" customWidth="1"/>
    <col min="10850" max="10850" width="23.54296875" style="3" bestFit="1" customWidth="1"/>
    <col min="10851" max="10851" width="6.81640625" style="3" bestFit="1" customWidth="1"/>
    <col min="10852" max="10852" width="23.54296875" style="3" bestFit="1" customWidth="1"/>
    <col min="10853" max="10853" width="6.81640625" style="3" bestFit="1" customWidth="1"/>
    <col min="10854" max="10854" width="23.54296875" style="3" bestFit="1" customWidth="1"/>
    <col min="10855" max="10855" width="6.81640625" style="3" bestFit="1" customWidth="1"/>
    <col min="10856" max="10856" width="23.54296875" style="3" bestFit="1" customWidth="1"/>
    <col min="10857" max="10857" width="6.81640625" style="3" bestFit="1" customWidth="1"/>
    <col min="10858" max="10858" width="23.54296875" style="3" bestFit="1" customWidth="1"/>
    <col min="10859" max="10859" width="6.81640625" style="3" bestFit="1" customWidth="1"/>
    <col min="10860" max="10860" width="23.54296875" style="3" bestFit="1" customWidth="1"/>
    <col min="10861" max="10861" width="6.81640625" style="3" bestFit="1" customWidth="1"/>
    <col min="10862" max="10862" width="23.54296875" style="3" bestFit="1" customWidth="1"/>
    <col min="10863" max="10863" width="6.81640625" style="3" bestFit="1" customWidth="1"/>
    <col min="10864" max="10864" width="23.54296875" style="3" bestFit="1" customWidth="1"/>
    <col min="10865" max="10865" width="6.81640625" style="3" bestFit="1" customWidth="1"/>
    <col min="10866" max="10866" width="23.54296875" style="3" bestFit="1" customWidth="1"/>
    <col min="10867" max="10867" width="6.81640625" style="3" bestFit="1" customWidth="1"/>
    <col min="10868" max="10868" width="23.54296875" style="3" bestFit="1" customWidth="1"/>
    <col min="10869" max="10869" width="6.81640625" style="3" bestFit="1" customWidth="1"/>
    <col min="10870" max="10908" width="9.1796875" style="3"/>
    <col min="10909" max="10909" width="33.54296875" style="3" customWidth="1"/>
    <col min="10910" max="10910" width="11.7265625" style="3" customWidth="1"/>
    <col min="10911" max="10911" width="6.7265625" style="3" customWidth="1"/>
    <col min="10912" max="10912" width="11.7265625" style="3" customWidth="1"/>
    <col min="10913" max="10913" width="6.7265625" style="3" customWidth="1"/>
    <col min="10914" max="10914" width="11.7265625" style="3" customWidth="1"/>
    <col min="10915" max="10915" width="6.7265625" style="3" customWidth="1"/>
    <col min="10916" max="10916" width="11.7265625" style="3" customWidth="1"/>
    <col min="10917" max="10917" width="6.7265625" style="3" customWidth="1"/>
    <col min="10918" max="10918" width="12.26953125" style="3" bestFit="1" customWidth="1"/>
    <col min="10919" max="10919" width="6.7265625" style="3" bestFit="1" customWidth="1"/>
    <col min="10920" max="10920" width="12.26953125" style="3" bestFit="1" customWidth="1"/>
    <col min="10921" max="10921" width="6.7265625" style="3" bestFit="1" customWidth="1"/>
    <col min="10922" max="10922" width="11.7265625" style="3" bestFit="1" customWidth="1"/>
    <col min="10923" max="10923" width="6" style="3" bestFit="1" customWidth="1"/>
    <col min="10924" max="10924" width="11.7265625" style="3" bestFit="1" customWidth="1"/>
    <col min="10925" max="10925" width="6" style="3" bestFit="1" customWidth="1"/>
    <col min="10926" max="10926" width="11.7265625" style="3" bestFit="1" customWidth="1"/>
    <col min="10927" max="10927" width="6" style="3" bestFit="1" customWidth="1"/>
    <col min="10928" max="10928" width="11.7265625" style="3" bestFit="1" customWidth="1"/>
    <col min="10929" max="10929" width="6" style="3" bestFit="1" customWidth="1"/>
    <col min="10930" max="10930" width="11.7265625" style="3" bestFit="1" customWidth="1"/>
    <col min="10931" max="10931" width="6" style="3" bestFit="1" customWidth="1"/>
    <col min="10932" max="10932" width="11.7265625" style="3" bestFit="1" customWidth="1"/>
    <col min="10933" max="10933" width="6" style="3" bestFit="1" customWidth="1"/>
    <col min="10934" max="10934" width="11.7265625" style="3" bestFit="1" customWidth="1"/>
    <col min="10935" max="10935" width="6" style="3" bestFit="1" customWidth="1"/>
    <col min="10936" max="10936" width="11.7265625" style="3" bestFit="1" customWidth="1"/>
    <col min="10937" max="10937" width="5.26953125" style="3" bestFit="1" customWidth="1"/>
    <col min="10938" max="10938" width="16.453125" style="3" bestFit="1" customWidth="1"/>
    <col min="10939" max="10939" width="6.453125" style="3" customWidth="1"/>
    <col min="10940" max="10940" width="15" style="3" customWidth="1"/>
    <col min="10941" max="10941" width="8" style="3" customWidth="1"/>
    <col min="10942" max="10942" width="15.453125" style="3" customWidth="1"/>
    <col min="10943" max="10943" width="8.453125" style="3" customWidth="1"/>
    <col min="10944" max="10944" width="17.54296875" style="3" customWidth="1"/>
    <col min="10945" max="10945" width="6" style="3" bestFit="1" customWidth="1"/>
    <col min="10946" max="10946" width="15.81640625" style="3" bestFit="1" customWidth="1"/>
    <col min="10947" max="10947" width="6" style="3" bestFit="1" customWidth="1"/>
    <col min="10948" max="10948" width="16.81640625" style="3" bestFit="1" customWidth="1"/>
    <col min="10949" max="10949" width="6" style="3" bestFit="1" customWidth="1"/>
    <col min="10950" max="10950" width="17.453125" style="3" customWidth="1"/>
    <col min="10951" max="10951" width="7.7265625" style="3" bestFit="1" customWidth="1"/>
    <col min="10952" max="10952" width="17.453125" style="3" customWidth="1"/>
    <col min="10953" max="10953" width="7.7265625" style="3" bestFit="1" customWidth="1"/>
    <col min="10954" max="10954" width="17.453125" style="3" customWidth="1"/>
    <col min="10955" max="10955" width="9" style="3" customWidth="1"/>
    <col min="10956" max="10956" width="22.54296875" style="3" customWidth="1"/>
    <col min="10957" max="10957" width="8.1796875" style="3" customWidth="1"/>
    <col min="10958" max="10958" width="22.54296875" style="3" customWidth="1"/>
    <col min="10959" max="10959" width="8.1796875" style="3" customWidth="1"/>
    <col min="10960" max="10960" width="23.54296875" style="3" customWidth="1"/>
    <col min="10961" max="10961" width="8.1796875" style="3" customWidth="1"/>
    <col min="10962" max="10962" width="22.54296875" style="3" customWidth="1"/>
    <col min="10963" max="10963" width="8.1796875" style="3" bestFit="1" customWidth="1"/>
    <col min="10964" max="10964" width="22.54296875" style="3" customWidth="1"/>
    <col min="10965" max="10965" width="9.54296875" style="3" customWidth="1"/>
    <col min="10966" max="10966" width="22.54296875" style="3" customWidth="1"/>
    <col min="10967" max="10967" width="9.54296875" style="3" customWidth="1"/>
    <col min="10968" max="10968" width="22.54296875" style="3" customWidth="1"/>
    <col min="10969" max="10969" width="12.453125" style="3" customWidth="1"/>
    <col min="10970" max="10970" width="22.54296875" style="3" customWidth="1"/>
    <col min="10971" max="10971" width="8.7265625" style="3" bestFit="1" customWidth="1"/>
    <col min="10972" max="10972" width="21" style="3" customWidth="1"/>
    <col min="10973" max="10973" width="8.7265625" style="3" bestFit="1" customWidth="1"/>
    <col min="10974" max="10974" width="23.54296875" style="3" bestFit="1" customWidth="1"/>
    <col min="10975" max="10975" width="11.81640625" style="3" customWidth="1"/>
    <col min="10976" max="10976" width="23.54296875" style="3" bestFit="1" customWidth="1"/>
    <col min="10977" max="10977" width="11.26953125" style="3" customWidth="1"/>
    <col min="10978" max="10978" width="23.1796875" style="3" customWidth="1"/>
    <col min="10979" max="10979" width="11.453125" style="3" bestFit="1" customWidth="1"/>
    <col min="10980" max="10980" width="23.54296875" style="3" bestFit="1" customWidth="1"/>
    <col min="10981" max="10981" width="10.1796875" style="3" customWidth="1"/>
    <col min="10982" max="10982" width="23.54296875" style="3" bestFit="1" customWidth="1"/>
    <col min="10983" max="10983" width="10.1796875" style="3" customWidth="1"/>
    <col min="10984" max="10984" width="23.54296875" style="3" bestFit="1" customWidth="1"/>
    <col min="10985" max="10985" width="11.453125" style="3" bestFit="1" customWidth="1"/>
    <col min="10986" max="10986" width="23.54296875" style="3" bestFit="1" customWidth="1"/>
    <col min="10987" max="10987" width="11.453125" style="3" bestFit="1" customWidth="1"/>
    <col min="10988" max="10988" width="23.54296875" style="3" bestFit="1" customWidth="1"/>
    <col min="10989" max="10989" width="7.7265625" style="3" bestFit="1" customWidth="1"/>
    <col min="10990" max="10990" width="23.54296875" style="3" bestFit="1" customWidth="1"/>
    <col min="10991" max="10991" width="6.81640625" style="3" bestFit="1" customWidth="1"/>
    <col min="10992" max="10992" width="23.54296875" style="3" bestFit="1" customWidth="1"/>
    <col min="10993" max="10993" width="6.81640625" style="3" bestFit="1" customWidth="1"/>
    <col min="10994" max="10994" width="23.54296875" style="3" bestFit="1" customWidth="1"/>
    <col min="10995" max="10995" width="6.81640625" style="3" bestFit="1" customWidth="1"/>
    <col min="10996" max="10996" width="23.54296875" style="3" bestFit="1" customWidth="1"/>
    <col min="10997" max="10997" width="6.81640625" style="3" bestFit="1" customWidth="1"/>
    <col min="10998" max="10998" width="23.54296875" style="3" bestFit="1" customWidth="1"/>
    <col min="10999" max="10999" width="6.453125" style="3" bestFit="1" customWidth="1"/>
    <col min="11000" max="11000" width="23.54296875" style="3" bestFit="1" customWidth="1"/>
    <col min="11001" max="11001" width="6.453125" style="3" bestFit="1" customWidth="1"/>
    <col min="11002" max="11002" width="23.54296875" style="3" bestFit="1" customWidth="1"/>
    <col min="11003" max="11003" width="6.81640625" style="3" bestFit="1" customWidth="1"/>
    <col min="11004" max="11004" width="23.54296875" style="3" bestFit="1" customWidth="1"/>
    <col min="11005" max="11005" width="6.81640625" style="3" bestFit="1" customWidth="1"/>
    <col min="11006" max="11006" width="23.54296875" style="3" bestFit="1" customWidth="1"/>
    <col min="11007" max="11007" width="6.81640625" style="3" bestFit="1" customWidth="1"/>
    <col min="11008" max="11008" width="23.54296875" style="3" bestFit="1" customWidth="1"/>
    <col min="11009" max="11009" width="6.81640625" style="3" bestFit="1" customWidth="1"/>
    <col min="11010" max="11010" width="23.54296875" style="3" bestFit="1" customWidth="1"/>
    <col min="11011" max="11011" width="6.81640625" style="3" bestFit="1" customWidth="1"/>
    <col min="11012" max="11012" width="23.54296875" style="3" bestFit="1" customWidth="1"/>
    <col min="11013" max="11013" width="11.54296875" style="3" bestFit="1" customWidth="1"/>
    <col min="11014" max="11014" width="23.54296875" style="3" bestFit="1" customWidth="1"/>
    <col min="11015" max="11015" width="6.81640625" style="3" bestFit="1" customWidth="1"/>
    <col min="11016" max="11016" width="23.54296875" style="3" bestFit="1" customWidth="1"/>
    <col min="11017" max="11017" width="6.81640625" style="3" bestFit="1" customWidth="1"/>
    <col min="11018" max="11018" width="23.54296875" style="3" bestFit="1" customWidth="1"/>
    <col min="11019" max="11019" width="6.81640625" style="3" bestFit="1" customWidth="1"/>
    <col min="11020" max="11020" width="23.54296875" style="3" bestFit="1" customWidth="1"/>
    <col min="11021" max="11021" width="6.81640625" style="3" bestFit="1" customWidth="1"/>
    <col min="11022" max="11022" width="23.54296875" style="3" bestFit="1" customWidth="1"/>
    <col min="11023" max="11023" width="6.81640625" style="3" bestFit="1" customWidth="1"/>
    <col min="11024" max="11024" width="23.54296875" style="3" bestFit="1" customWidth="1"/>
    <col min="11025" max="11025" width="6.81640625" style="3" bestFit="1" customWidth="1"/>
    <col min="11026" max="11026" width="23.54296875" style="3" bestFit="1" customWidth="1"/>
    <col min="11027" max="11027" width="6.81640625" style="3" bestFit="1" customWidth="1"/>
    <col min="11028" max="11028" width="23.54296875" style="3" bestFit="1" customWidth="1"/>
    <col min="11029" max="11029" width="6.81640625" style="3" bestFit="1" customWidth="1"/>
    <col min="11030" max="11030" width="23.54296875" style="3" bestFit="1" customWidth="1"/>
    <col min="11031" max="11031" width="6.81640625" style="3" bestFit="1" customWidth="1"/>
    <col min="11032" max="11032" width="23.54296875" style="3" bestFit="1" customWidth="1"/>
    <col min="11033" max="11033" width="6.81640625" style="3" bestFit="1" customWidth="1"/>
    <col min="11034" max="11034" width="23.54296875" style="3" bestFit="1" customWidth="1"/>
    <col min="11035" max="11035" width="6.81640625" style="3" bestFit="1" customWidth="1"/>
    <col min="11036" max="11036" width="23.54296875" style="3" bestFit="1" customWidth="1"/>
    <col min="11037" max="11037" width="6.81640625" style="3" bestFit="1" customWidth="1"/>
    <col min="11038" max="11038" width="23.54296875" style="3" bestFit="1" customWidth="1"/>
    <col min="11039" max="11039" width="6.81640625" style="3" bestFit="1" customWidth="1"/>
    <col min="11040" max="11040" width="23.54296875" style="3" bestFit="1" customWidth="1"/>
    <col min="11041" max="11041" width="6.81640625" style="3" bestFit="1" customWidth="1"/>
    <col min="11042" max="11042" width="23.54296875" style="3" bestFit="1" customWidth="1"/>
    <col min="11043" max="11043" width="6.81640625" style="3" bestFit="1" customWidth="1"/>
    <col min="11044" max="11044" width="23.54296875" style="3" bestFit="1" customWidth="1"/>
    <col min="11045" max="11045" width="6.81640625" style="3" bestFit="1" customWidth="1"/>
    <col min="11046" max="11046" width="23.54296875" style="3" bestFit="1" customWidth="1"/>
    <col min="11047" max="11047" width="6.81640625" style="3" bestFit="1" customWidth="1"/>
    <col min="11048" max="11048" width="23.54296875" style="3" bestFit="1" customWidth="1"/>
    <col min="11049" max="11049" width="6.81640625" style="3" bestFit="1" customWidth="1"/>
    <col min="11050" max="11050" width="23.54296875" style="3" bestFit="1" customWidth="1"/>
    <col min="11051" max="11051" width="6.81640625" style="3" bestFit="1" customWidth="1"/>
    <col min="11052" max="11052" width="23.54296875" style="3" bestFit="1" customWidth="1"/>
    <col min="11053" max="11053" width="6.81640625" style="3" bestFit="1" customWidth="1"/>
    <col min="11054" max="11054" width="23.54296875" style="3" bestFit="1" customWidth="1"/>
    <col min="11055" max="11055" width="6.81640625" style="3" bestFit="1" customWidth="1"/>
    <col min="11056" max="11056" width="23.54296875" style="3" bestFit="1" customWidth="1"/>
    <col min="11057" max="11057" width="6.81640625" style="3" bestFit="1" customWidth="1"/>
    <col min="11058" max="11058" width="23.54296875" style="3" bestFit="1" customWidth="1"/>
    <col min="11059" max="11059" width="6.81640625" style="3" bestFit="1" customWidth="1"/>
    <col min="11060" max="11060" width="23.54296875" style="3" bestFit="1" customWidth="1"/>
    <col min="11061" max="11061" width="6.81640625" style="3" bestFit="1" customWidth="1"/>
    <col min="11062" max="11062" width="23.54296875" style="3" bestFit="1" customWidth="1"/>
    <col min="11063" max="11063" width="6.81640625" style="3" bestFit="1" customWidth="1"/>
    <col min="11064" max="11064" width="23.54296875" style="3" bestFit="1" customWidth="1"/>
    <col min="11065" max="11065" width="6.81640625" style="3" bestFit="1" customWidth="1"/>
    <col min="11066" max="11066" width="23.54296875" style="3" bestFit="1" customWidth="1"/>
    <col min="11067" max="11067" width="6.81640625" style="3" bestFit="1" customWidth="1"/>
    <col min="11068" max="11068" width="23.54296875" style="3" bestFit="1" customWidth="1"/>
    <col min="11069" max="11069" width="6.81640625" style="3" bestFit="1" customWidth="1"/>
    <col min="11070" max="11070" width="23.54296875" style="3" bestFit="1" customWidth="1"/>
    <col min="11071" max="11071" width="6.81640625" style="3" bestFit="1" customWidth="1"/>
    <col min="11072" max="11072" width="23.54296875" style="3" bestFit="1" customWidth="1"/>
    <col min="11073" max="11073" width="6.81640625" style="3" bestFit="1" customWidth="1"/>
    <col min="11074" max="11074" width="23.54296875" style="3" bestFit="1" customWidth="1"/>
    <col min="11075" max="11075" width="6.81640625" style="3" bestFit="1" customWidth="1"/>
    <col min="11076" max="11076" width="23.54296875" style="3" bestFit="1" customWidth="1"/>
    <col min="11077" max="11077" width="6.81640625" style="3" bestFit="1" customWidth="1"/>
    <col min="11078" max="11078" width="23.54296875" style="3" bestFit="1" customWidth="1"/>
    <col min="11079" max="11079" width="6.81640625" style="3" bestFit="1" customWidth="1"/>
    <col min="11080" max="11080" width="23.54296875" style="3" bestFit="1" customWidth="1"/>
    <col min="11081" max="11081" width="6.81640625" style="3" bestFit="1" customWidth="1"/>
    <col min="11082" max="11082" width="23.54296875" style="3" bestFit="1" customWidth="1"/>
    <col min="11083" max="11083" width="6.81640625" style="3" bestFit="1" customWidth="1"/>
    <col min="11084" max="11084" width="23.54296875" style="3" bestFit="1" customWidth="1"/>
    <col min="11085" max="11085" width="6.81640625" style="3" bestFit="1" customWidth="1"/>
    <col min="11086" max="11086" width="23.54296875" style="3" bestFit="1" customWidth="1"/>
    <col min="11087" max="11087" width="6.81640625" style="3" bestFit="1" customWidth="1"/>
    <col min="11088" max="11088" width="23.54296875" style="3" bestFit="1" customWidth="1"/>
    <col min="11089" max="11089" width="6.81640625" style="3" bestFit="1" customWidth="1"/>
    <col min="11090" max="11090" width="23.54296875" style="3" bestFit="1" customWidth="1"/>
    <col min="11091" max="11091" width="6.81640625" style="3" bestFit="1" customWidth="1"/>
    <col min="11092" max="11092" width="23.54296875" style="3" bestFit="1" customWidth="1"/>
    <col min="11093" max="11093" width="6.453125" style="3" bestFit="1" customWidth="1"/>
    <col min="11094" max="11094" width="23.54296875" style="3" bestFit="1" customWidth="1"/>
    <col min="11095" max="11095" width="6.453125" style="3" bestFit="1" customWidth="1"/>
    <col min="11096" max="11096" width="23.54296875" style="3" bestFit="1" customWidth="1"/>
    <col min="11097" max="11097" width="6.81640625" style="3" bestFit="1" customWidth="1"/>
    <col min="11098" max="11098" width="23.54296875" style="3" bestFit="1" customWidth="1"/>
    <col min="11099" max="11099" width="6.81640625" style="3" bestFit="1" customWidth="1"/>
    <col min="11100" max="11100" width="23.54296875" style="3" bestFit="1" customWidth="1"/>
    <col min="11101" max="11101" width="6.81640625" style="3" bestFit="1" customWidth="1"/>
    <col min="11102" max="11102" width="23.54296875" style="3" bestFit="1" customWidth="1"/>
    <col min="11103" max="11103" width="6.81640625" style="3" bestFit="1" customWidth="1"/>
    <col min="11104" max="11104" width="23.54296875" style="3" bestFit="1" customWidth="1"/>
    <col min="11105" max="11105" width="6.81640625" style="3" bestFit="1" customWidth="1"/>
    <col min="11106" max="11106" width="23.54296875" style="3" bestFit="1" customWidth="1"/>
    <col min="11107" max="11107" width="6.81640625" style="3" bestFit="1" customWidth="1"/>
    <col min="11108" max="11108" width="23.54296875" style="3" bestFit="1" customWidth="1"/>
    <col min="11109" max="11109" width="6.81640625" style="3" bestFit="1" customWidth="1"/>
    <col min="11110" max="11110" width="23.54296875" style="3" bestFit="1" customWidth="1"/>
    <col min="11111" max="11111" width="6.81640625" style="3" bestFit="1" customWidth="1"/>
    <col min="11112" max="11112" width="23.54296875" style="3" bestFit="1" customWidth="1"/>
    <col min="11113" max="11113" width="6.81640625" style="3" bestFit="1" customWidth="1"/>
    <col min="11114" max="11114" width="23.54296875" style="3" bestFit="1" customWidth="1"/>
    <col min="11115" max="11115" width="6.81640625" style="3" bestFit="1" customWidth="1"/>
    <col min="11116" max="11116" width="23.54296875" style="3" bestFit="1" customWidth="1"/>
    <col min="11117" max="11117" width="6.81640625" style="3" bestFit="1" customWidth="1"/>
    <col min="11118" max="11118" width="23.54296875" style="3" bestFit="1" customWidth="1"/>
    <col min="11119" max="11119" width="6.81640625" style="3" bestFit="1" customWidth="1"/>
    <col min="11120" max="11120" width="23.54296875" style="3" bestFit="1" customWidth="1"/>
    <col min="11121" max="11121" width="6.81640625" style="3" bestFit="1" customWidth="1"/>
    <col min="11122" max="11122" width="23.54296875" style="3" bestFit="1" customWidth="1"/>
    <col min="11123" max="11123" width="6.81640625" style="3" bestFit="1" customWidth="1"/>
    <col min="11124" max="11124" width="23.54296875" style="3" bestFit="1" customWidth="1"/>
    <col min="11125" max="11125" width="6.81640625" style="3" bestFit="1" customWidth="1"/>
    <col min="11126" max="11164" width="9.1796875" style="3"/>
    <col min="11165" max="11165" width="33.54296875" style="3" customWidth="1"/>
    <col min="11166" max="11166" width="11.7265625" style="3" customWidth="1"/>
    <col min="11167" max="11167" width="6.7265625" style="3" customWidth="1"/>
    <col min="11168" max="11168" width="11.7265625" style="3" customWidth="1"/>
    <col min="11169" max="11169" width="6.7265625" style="3" customWidth="1"/>
    <col min="11170" max="11170" width="11.7265625" style="3" customWidth="1"/>
    <col min="11171" max="11171" width="6.7265625" style="3" customWidth="1"/>
    <col min="11172" max="11172" width="11.7265625" style="3" customWidth="1"/>
    <col min="11173" max="11173" width="6.7265625" style="3" customWidth="1"/>
    <col min="11174" max="11174" width="12.26953125" style="3" bestFit="1" customWidth="1"/>
    <col min="11175" max="11175" width="6.7265625" style="3" bestFit="1" customWidth="1"/>
    <col min="11176" max="11176" width="12.26953125" style="3" bestFit="1" customWidth="1"/>
    <col min="11177" max="11177" width="6.7265625" style="3" bestFit="1" customWidth="1"/>
    <col min="11178" max="11178" width="11.7265625" style="3" bestFit="1" customWidth="1"/>
    <col min="11179" max="11179" width="6" style="3" bestFit="1" customWidth="1"/>
    <col min="11180" max="11180" width="11.7265625" style="3" bestFit="1" customWidth="1"/>
    <col min="11181" max="11181" width="6" style="3" bestFit="1" customWidth="1"/>
    <col min="11182" max="11182" width="11.7265625" style="3" bestFit="1" customWidth="1"/>
    <col min="11183" max="11183" width="6" style="3" bestFit="1" customWidth="1"/>
    <col min="11184" max="11184" width="11.7265625" style="3" bestFit="1" customWidth="1"/>
    <col min="11185" max="11185" width="6" style="3" bestFit="1" customWidth="1"/>
    <col min="11186" max="11186" width="11.7265625" style="3" bestFit="1" customWidth="1"/>
    <col min="11187" max="11187" width="6" style="3" bestFit="1" customWidth="1"/>
    <col min="11188" max="11188" width="11.7265625" style="3" bestFit="1" customWidth="1"/>
    <col min="11189" max="11189" width="6" style="3" bestFit="1" customWidth="1"/>
    <col min="11190" max="11190" width="11.7265625" style="3" bestFit="1" customWidth="1"/>
    <col min="11191" max="11191" width="6" style="3" bestFit="1" customWidth="1"/>
    <col min="11192" max="11192" width="11.7265625" style="3" bestFit="1" customWidth="1"/>
    <col min="11193" max="11193" width="5.26953125" style="3" bestFit="1" customWidth="1"/>
    <col min="11194" max="11194" width="16.453125" style="3" bestFit="1" customWidth="1"/>
    <col min="11195" max="11195" width="6.453125" style="3" customWidth="1"/>
    <col min="11196" max="11196" width="15" style="3" customWidth="1"/>
    <col min="11197" max="11197" width="8" style="3" customWidth="1"/>
    <col min="11198" max="11198" width="15.453125" style="3" customWidth="1"/>
    <col min="11199" max="11199" width="8.453125" style="3" customWidth="1"/>
    <col min="11200" max="11200" width="17.54296875" style="3" customWidth="1"/>
    <col min="11201" max="11201" width="6" style="3" bestFit="1" customWidth="1"/>
    <col min="11202" max="11202" width="15.81640625" style="3" bestFit="1" customWidth="1"/>
    <col min="11203" max="11203" width="6" style="3" bestFit="1" customWidth="1"/>
    <col min="11204" max="11204" width="16.81640625" style="3" bestFit="1" customWidth="1"/>
    <col min="11205" max="11205" width="6" style="3" bestFit="1" customWidth="1"/>
    <col min="11206" max="11206" width="17.453125" style="3" customWidth="1"/>
    <col min="11207" max="11207" width="7.7265625" style="3" bestFit="1" customWidth="1"/>
    <col min="11208" max="11208" width="17.453125" style="3" customWidth="1"/>
    <col min="11209" max="11209" width="7.7265625" style="3" bestFit="1" customWidth="1"/>
    <col min="11210" max="11210" width="17.453125" style="3" customWidth="1"/>
    <col min="11211" max="11211" width="9" style="3" customWidth="1"/>
    <col min="11212" max="11212" width="22.54296875" style="3" customWidth="1"/>
    <col min="11213" max="11213" width="8.1796875" style="3" customWidth="1"/>
    <col min="11214" max="11214" width="22.54296875" style="3" customWidth="1"/>
    <col min="11215" max="11215" width="8.1796875" style="3" customWidth="1"/>
    <col min="11216" max="11216" width="23.54296875" style="3" customWidth="1"/>
    <col min="11217" max="11217" width="8.1796875" style="3" customWidth="1"/>
    <col min="11218" max="11218" width="22.54296875" style="3" customWidth="1"/>
    <col min="11219" max="11219" width="8.1796875" style="3" bestFit="1" customWidth="1"/>
    <col min="11220" max="11220" width="22.54296875" style="3" customWidth="1"/>
    <col min="11221" max="11221" width="9.54296875" style="3" customWidth="1"/>
    <col min="11222" max="11222" width="22.54296875" style="3" customWidth="1"/>
    <col min="11223" max="11223" width="9.54296875" style="3" customWidth="1"/>
    <col min="11224" max="11224" width="22.54296875" style="3" customWidth="1"/>
    <col min="11225" max="11225" width="12.453125" style="3" customWidth="1"/>
    <col min="11226" max="11226" width="22.54296875" style="3" customWidth="1"/>
    <col min="11227" max="11227" width="8.7265625" style="3" bestFit="1" customWidth="1"/>
    <col min="11228" max="11228" width="21" style="3" customWidth="1"/>
    <col min="11229" max="11229" width="8.7265625" style="3" bestFit="1" customWidth="1"/>
    <col min="11230" max="11230" width="23.54296875" style="3" bestFit="1" customWidth="1"/>
    <col min="11231" max="11231" width="11.81640625" style="3" customWidth="1"/>
    <col min="11232" max="11232" width="23.54296875" style="3" bestFit="1" customWidth="1"/>
    <col min="11233" max="11233" width="11.26953125" style="3" customWidth="1"/>
    <col min="11234" max="11234" width="23.1796875" style="3" customWidth="1"/>
    <col min="11235" max="11235" width="11.453125" style="3" bestFit="1" customWidth="1"/>
    <col min="11236" max="11236" width="23.54296875" style="3" bestFit="1" customWidth="1"/>
    <col min="11237" max="11237" width="10.1796875" style="3" customWidth="1"/>
    <col min="11238" max="11238" width="23.54296875" style="3" bestFit="1" customWidth="1"/>
    <col min="11239" max="11239" width="10.1796875" style="3" customWidth="1"/>
    <col min="11240" max="11240" width="23.54296875" style="3" bestFit="1" customWidth="1"/>
    <col min="11241" max="11241" width="11.453125" style="3" bestFit="1" customWidth="1"/>
    <col min="11242" max="11242" width="23.54296875" style="3" bestFit="1" customWidth="1"/>
    <col min="11243" max="11243" width="11.453125" style="3" bestFit="1" customWidth="1"/>
    <col min="11244" max="11244" width="23.54296875" style="3" bestFit="1" customWidth="1"/>
    <col min="11245" max="11245" width="7.7265625" style="3" bestFit="1" customWidth="1"/>
    <col min="11246" max="11246" width="23.54296875" style="3" bestFit="1" customWidth="1"/>
    <col min="11247" max="11247" width="6.81640625" style="3" bestFit="1" customWidth="1"/>
    <col min="11248" max="11248" width="23.54296875" style="3" bestFit="1" customWidth="1"/>
    <col min="11249" max="11249" width="6.81640625" style="3" bestFit="1" customWidth="1"/>
    <col min="11250" max="11250" width="23.54296875" style="3" bestFit="1" customWidth="1"/>
    <col min="11251" max="11251" width="6.81640625" style="3" bestFit="1" customWidth="1"/>
    <col min="11252" max="11252" width="23.54296875" style="3" bestFit="1" customWidth="1"/>
    <col min="11253" max="11253" width="6.81640625" style="3" bestFit="1" customWidth="1"/>
    <col min="11254" max="11254" width="23.54296875" style="3" bestFit="1" customWidth="1"/>
    <col min="11255" max="11255" width="6.453125" style="3" bestFit="1" customWidth="1"/>
    <col min="11256" max="11256" width="23.54296875" style="3" bestFit="1" customWidth="1"/>
    <col min="11257" max="11257" width="6.453125" style="3" bestFit="1" customWidth="1"/>
    <col min="11258" max="11258" width="23.54296875" style="3" bestFit="1" customWidth="1"/>
    <col min="11259" max="11259" width="6.81640625" style="3" bestFit="1" customWidth="1"/>
    <col min="11260" max="11260" width="23.54296875" style="3" bestFit="1" customWidth="1"/>
    <col min="11261" max="11261" width="6.81640625" style="3" bestFit="1" customWidth="1"/>
    <col min="11262" max="11262" width="23.54296875" style="3" bestFit="1" customWidth="1"/>
    <col min="11263" max="11263" width="6.81640625" style="3" bestFit="1" customWidth="1"/>
    <col min="11264" max="11264" width="23.54296875" style="3" bestFit="1" customWidth="1"/>
    <col min="11265" max="11265" width="6.81640625" style="3" bestFit="1" customWidth="1"/>
    <col min="11266" max="11266" width="23.54296875" style="3" bestFit="1" customWidth="1"/>
    <col min="11267" max="11267" width="6.81640625" style="3" bestFit="1" customWidth="1"/>
    <col min="11268" max="11268" width="23.54296875" style="3" bestFit="1" customWidth="1"/>
    <col min="11269" max="11269" width="11.54296875" style="3" bestFit="1" customWidth="1"/>
    <col min="11270" max="11270" width="23.54296875" style="3" bestFit="1" customWidth="1"/>
    <col min="11271" max="11271" width="6.81640625" style="3" bestFit="1" customWidth="1"/>
    <col min="11272" max="11272" width="23.54296875" style="3" bestFit="1" customWidth="1"/>
    <col min="11273" max="11273" width="6.81640625" style="3" bestFit="1" customWidth="1"/>
    <col min="11274" max="11274" width="23.54296875" style="3" bestFit="1" customWidth="1"/>
    <col min="11275" max="11275" width="6.81640625" style="3" bestFit="1" customWidth="1"/>
    <col min="11276" max="11276" width="23.54296875" style="3" bestFit="1" customWidth="1"/>
    <col min="11277" max="11277" width="6.81640625" style="3" bestFit="1" customWidth="1"/>
    <col min="11278" max="11278" width="23.54296875" style="3" bestFit="1" customWidth="1"/>
    <col min="11279" max="11279" width="6.81640625" style="3" bestFit="1" customWidth="1"/>
    <col min="11280" max="11280" width="23.54296875" style="3" bestFit="1" customWidth="1"/>
    <col min="11281" max="11281" width="6.81640625" style="3" bestFit="1" customWidth="1"/>
    <col min="11282" max="11282" width="23.54296875" style="3" bestFit="1" customWidth="1"/>
    <col min="11283" max="11283" width="6.81640625" style="3" bestFit="1" customWidth="1"/>
    <col min="11284" max="11284" width="23.54296875" style="3" bestFit="1" customWidth="1"/>
    <col min="11285" max="11285" width="6.81640625" style="3" bestFit="1" customWidth="1"/>
    <col min="11286" max="11286" width="23.54296875" style="3" bestFit="1" customWidth="1"/>
    <col min="11287" max="11287" width="6.81640625" style="3" bestFit="1" customWidth="1"/>
    <col min="11288" max="11288" width="23.54296875" style="3" bestFit="1" customWidth="1"/>
    <col min="11289" max="11289" width="6.81640625" style="3" bestFit="1" customWidth="1"/>
    <col min="11290" max="11290" width="23.54296875" style="3" bestFit="1" customWidth="1"/>
    <col min="11291" max="11291" width="6.81640625" style="3" bestFit="1" customWidth="1"/>
    <col min="11292" max="11292" width="23.54296875" style="3" bestFit="1" customWidth="1"/>
    <col min="11293" max="11293" width="6.81640625" style="3" bestFit="1" customWidth="1"/>
    <col min="11294" max="11294" width="23.54296875" style="3" bestFit="1" customWidth="1"/>
    <col min="11295" max="11295" width="6.81640625" style="3" bestFit="1" customWidth="1"/>
    <col min="11296" max="11296" width="23.54296875" style="3" bestFit="1" customWidth="1"/>
    <col min="11297" max="11297" width="6.81640625" style="3" bestFit="1" customWidth="1"/>
    <col min="11298" max="11298" width="23.54296875" style="3" bestFit="1" customWidth="1"/>
    <col min="11299" max="11299" width="6.81640625" style="3" bestFit="1" customWidth="1"/>
    <col min="11300" max="11300" width="23.54296875" style="3" bestFit="1" customWidth="1"/>
    <col min="11301" max="11301" width="6.81640625" style="3" bestFit="1" customWidth="1"/>
    <col min="11302" max="11302" width="23.54296875" style="3" bestFit="1" customWidth="1"/>
    <col min="11303" max="11303" width="6.81640625" style="3" bestFit="1" customWidth="1"/>
    <col min="11304" max="11304" width="23.54296875" style="3" bestFit="1" customWidth="1"/>
    <col min="11305" max="11305" width="6.81640625" style="3" bestFit="1" customWidth="1"/>
    <col min="11306" max="11306" width="23.54296875" style="3" bestFit="1" customWidth="1"/>
    <col min="11307" max="11307" width="6.81640625" style="3" bestFit="1" customWidth="1"/>
    <col min="11308" max="11308" width="23.54296875" style="3" bestFit="1" customWidth="1"/>
    <col min="11309" max="11309" width="6.81640625" style="3" bestFit="1" customWidth="1"/>
    <col min="11310" max="11310" width="23.54296875" style="3" bestFit="1" customWidth="1"/>
    <col min="11311" max="11311" width="6.81640625" style="3" bestFit="1" customWidth="1"/>
    <col min="11312" max="11312" width="23.54296875" style="3" bestFit="1" customWidth="1"/>
    <col min="11313" max="11313" width="6.81640625" style="3" bestFit="1" customWidth="1"/>
    <col min="11314" max="11314" width="23.54296875" style="3" bestFit="1" customWidth="1"/>
    <col min="11315" max="11315" width="6.81640625" style="3" bestFit="1" customWidth="1"/>
    <col min="11316" max="11316" width="23.54296875" style="3" bestFit="1" customWidth="1"/>
    <col min="11317" max="11317" width="6.81640625" style="3" bestFit="1" customWidth="1"/>
    <col min="11318" max="11318" width="23.54296875" style="3" bestFit="1" customWidth="1"/>
    <col min="11319" max="11319" width="6.81640625" style="3" bestFit="1" customWidth="1"/>
    <col min="11320" max="11320" width="23.54296875" style="3" bestFit="1" customWidth="1"/>
    <col min="11321" max="11321" width="6.81640625" style="3" bestFit="1" customWidth="1"/>
    <col min="11322" max="11322" width="23.54296875" style="3" bestFit="1" customWidth="1"/>
    <col min="11323" max="11323" width="6.81640625" style="3" bestFit="1" customWidth="1"/>
    <col min="11324" max="11324" width="23.54296875" style="3" bestFit="1" customWidth="1"/>
    <col min="11325" max="11325" width="6.81640625" style="3" bestFit="1" customWidth="1"/>
    <col min="11326" max="11326" width="23.54296875" style="3" bestFit="1" customWidth="1"/>
    <col min="11327" max="11327" width="6.81640625" style="3" bestFit="1" customWidth="1"/>
    <col min="11328" max="11328" width="23.54296875" style="3" bestFit="1" customWidth="1"/>
    <col min="11329" max="11329" width="6.81640625" style="3" bestFit="1" customWidth="1"/>
    <col min="11330" max="11330" width="23.54296875" style="3" bestFit="1" customWidth="1"/>
    <col min="11331" max="11331" width="6.81640625" style="3" bestFit="1" customWidth="1"/>
    <col min="11332" max="11332" width="23.54296875" style="3" bestFit="1" customWidth="1"/>
    <col min="11333" max="11333" width="6.81640625" style="3" bestFit="1" customWidth="1"/>
    <col min="11334" max="11334" width="23.54296875" style="3" bestFit="1" customWidth="1"/>
    <col min="11335" max="11335" width="6.81640625" style="3" bestFit="1" customWidth="1"/>
    <col min="11336" max="11336" width="23.54296875" style="3" bestFit="1" customWidth="1"/>
    <col min="11337" max="11337" width="6.81640625" style="3" bestFit="1" customWidth="1"/>
    <col min="11338" max="11338" width="23.54296875" style="3" bestFit="1" customWidth="1"/>
    <col min="11339" max="11339" width="6.81640625" style="3" bestFit="1" customWidth="1"/>
    <col min="11340" max="11340" width="23.54296875" style="3" bestFit="1" customWidth="1"/>
    <col min="11341" max="11341" width="6.81640625" style="3" bestFit="1" customWidth="1"/>
    <col min="11342" max="11342" width="23.54296875" style="3" bestFit="1" customWidth="1"/>
    <col min="11343" max="11343" width="6.81640625" style="3" bestFit="1" customWidth="1"/>
    <col min="11344" max="11344" width="23.54296875" style="3" bestFit="1" customWidth="1"/>
    <col min="11345" max="11345" width="6.81640625" style="3" bestFit="1" customWidth="1"/>
    <col min="11346" max="11346" width="23.54296875" style="3" bestFit="1" customWidth="1"/>
    <col min="11347" max="11347" width="6.81640625" style="3" bestFit="1" customWidth="1"/>
    <col min="11348" max="11348" width="23.54296875" style="3" bestFit="1" customWidth="1"/>
    <col min="11349" max="11349" width="6.453125" style="3" bestFit="1" customWidth="1"/>
    <col min="11350" max="11350" width="23.54296875" style="3" bestFit="1" customWidth="1"/>
    <col min="11351" max="11351" width="6.453125" style="3" bestFit="1" customWidth="1"/>
    <col min="11352" max="11352" width="23.54296875" style="3" bestFit="1" customWidth="1"/>
    <col min="11353" max="11353" width="6.81640625" style="3" bestFit="1" customWidth="1"/>
    <col min="11354" max="11354" width="23.54296875" style="3" bestFit="1" customWidth="1"/>
    <col min="11355" max="11355" width="6.81640625" style="3" bestFit="1" customWidth="1"/>
    <col min="11356" max="11356" width="23.54296875" style="3" bestFit="1" customWidth="1"/>
    <col min="11357" max="11357" width="6.81640625" style="3" bestFit="1" customWidth="1"/>
    <col min="11358" max="11358" width="23.54296875" style="3" bestFit="1" customWidth="1"/>
    <col min="11359" max="11359" width="6.81640625" style="3" bestFit="1" customWidth="1"/>
    <col min="11360" max="11360" width="23.54296875" style="3" bestFit="1" customWidth="1"/>
    <col min="11361" max="11361" width="6.81640625" style="3" bestFit="1" customWidth="1"/>
    <col min="11362" max="11362" width="23.54296875" style="3" bestFit="1" customWidth="1"/>
    <col min="11363" max="11363" width="6.81640625" style="3" bestFit="1" customWidth="1"/>
    <col min="11364" max="11364" width="23.54296875" style="3" bestFit="1" customWidth="1"/>
    <col min="11365" max="11365" width="6.81640625" style="3" bestFit="1" customWidth="1"/>
    <col min="11366" max="11366" width="23.54296875" style="3" bestFit="1" customWidth="1"/>
    <col min="11367" max="11367" width="6.81640625" style="3" bestFit="1" customWidth="1"/>
    <col min="11368" max="11368" width="23.54296875" style="3" bestFit="1" customWidth="1"/>
    <col min="11369" max="11369" width="6.81640625" style="3" bestFit="1" customWidth="1"/>
    <col min="11370" max="11370" width="23.54296875" style="3" bestFit="1" customWidth="1"/>
    <col min="11371" max="11371" width="6.81640625" style="3" bestFit="1" customWidth="1"/>
    <col min="11372" max="11372" width="23.54296875" style="3" bestFit="1" customWidth="1"/>
    <col min="11373" max="11373" width="6.81640625" style="3" bestFit="1" customWidth="1"/>
    <col min="11374" max="11374" width="23.54296875" style="3" bestFit="1" customWidth="1"/>
    <col min="11375" max="11375" width="6.81640625" style="3" bestFit="1" customWidth="1"/>
    <col min="11376" max="11376" width="23.54296875" style="3" bestFit="1" customWidth="1"/>
    <col min="11377" max="11377" width="6.81640625" style="3" bestFit="1" customWidth="1"/>
    <col min="11378" max="11378" width="23.54296875" style="3" bestFit="1" customWidth="1"/>
    <col min="11379" max="11379" width="6.81640625" style="3" bestFit="1" customWidth="1"/>
    <col min="11380" max="11380" width="23.54296875" style="3" bestFit="1" customWidth="1"/>
    <col min="11381" max="11381" width="6.81640625" style="3" bestFit="1" customWidth="1"/>
    <col min="11382" max="11420" width="9.1796875" style="3"/>
    <col min="11421" max="11421" width="33.54296875" style="3" customWidth="1"/>
    <col min="11422" max="11422" width="11.7265625" style="3" customWidth="1"/>
    <col min="11423" max="11423" width="6.7265625" style="3" customWidth="1"/>
    <col min="11424" max="11424" width="11.7265625" style="3" customWidth="1"/>
    <col min="11425" max="11425" width="6.7265625" style="3" customWidth="1"/>
    <col min="11426" max="11426" width="11.7265625" style="3" customWidth="1"/>
    <col min="11427" max="11427" width="6.7265625" style="3" customWidth="1"/>
    <col min="11428" max="11428" width="11.7265625" style="3" customWidth="1"/>
    <col min="11429" max="11429" width="6.7265625" style="3" customWidth="1"/>
    <col min="11430" max="11430" width="12.26953125" style="3" bestFit="1" customWidth="1"/>
    <col min="11431" max="11431" width="6.7265625" style="3" bestFit="1" customWidth="1"/>
    <col min="11432" max="11432" width="12.26953125" style="3" bestFit="1" customWidth="1"/>
    <col min="11433" max="11433" width="6.7265625" style="3" bestFit="1" customWidth="1"/>
    <col min="11434" max="11434" width="11.7265625" style="3" bestFit="1" customWidth="1"/>
    <col min="11435" max="11435" width="6" style="3" bestFit="1" customWidth="1"/>
    <col min="11436" max="11436" width="11.7265625" style="3" bestFit="1" customWidth="1"/>
    <col min="11437" max="11437" width="6" style="3" bestFit="1" customWidth="1"/>
    <col min="11438" max="11438" width="11.7265625" style="3" bestFit="1" customWidth="1"/>
    <col min="11439" max="11439" width="6" style="3" bestFit="1" customWidth="1"/>
    <col min="11440" max="11440" width="11.7265625" style="3" bestFit="1" customWidth="1"/>
    <col min="11441" max="11441" width="6" style="3" bestFit="1" customWidth="1"/>
    <col min="11442" max="11442" width="11.7265625" style="3" bestFit="1" customWidth="1"/>
    <col min="11443" max="11443" width="6" style="3" bestFit="1" customWidth="1"/>
    <col min="11444" max="11444" width="11.7265625" style="3" bestFit="1" customWidth="1"/>
    <col min="11445" max="11445" width="6" style="3" bestFit="1" customWidth="1"/>
    <col min="11446" max="11446" width="11.7265625" style="3" bestFit="1" customWidth="1"/>
    <col min="11447" max="11447" width="6" style="3" bestFit="1" customWidth="1"/>
    <col min="11448" max="11448" width="11.7265625" style="3" bestFit="1" customWidth="1"/>
    <col min="11449" max="11449" width="5.26953125" style="3" bestFit="1" customWidth="1"/>
    <col min="11450" max="11450" width="16.453125" style="3" bestFit="1" customWidth="1"/>
    <col min="11451" max="11451" width="6.453125" style="3" customWidth="1"/>
    <col min="11452" max="11452" width="15" style="3" customWidth="1"/>
    <col min="11453" max="11453" width="8" style="3" customWidth="1"/>
    <col min="11454" max="11454" width="15.453125" style="3" customWidth="1"/>
    <col min="11455" max="11455" width="8.453125" style="3" customWidth="1"/>
    <col min="11456" max="11456" width="17.54296875" style="3" customWidth="1"/>
    <col min="11457" max="11457" width="6" style="3" bestFit="1" customWidth="1"/>
    <col min="11458" max="11458" width="15.81640625" style="3" bestFit="1" customWidth="1"/>
    <col min="11459" max="11459" width="6" style="3" bestFit="1" customWidth="1"/>
    <col min="11460" max="11460" width="16.81640625" style="3" bestFit="1" customWidth="1"/>
    <col min="11461" max="11461" width="6" style="3" bestFit="1" customWidth="1"/>
    <col min="11462" max="11462" width="17.453125" style="3" customWidth="1"/>
    <col min="11463" max="11463" width="7.7265625" style="3" bestFit="1" customWidth="1"/>
    <col min="11464" max="11464" width="17.453125" style="3" customWidth="1"/>
    <col min="11465" max="11465" width="7.7265625" style="3" bestFit="1" customWidth="1"/>
    <col min="11466" max="11466" width="17.453125" style="3" customWidth="1"/>
    <col min="11467" max="11467" width="9" style="3" customWidth="1"/>
    <col min="11468" max="11468" width="22.54296875" style="3" customWidth="1"/>
    <col min="11469" max="11469" width="8.1796875" style="3" customWidth="1"/>
    <col min="11470" max="11470" width="22.54296875" style="3" customWidth="1"/>
    <col min="11471" max="11471" width="8.1796875" style="3" customWidth="1"/>
    <col min="11472" max="11472" width="23.54296875" style="3" customWidth="1"/>
    <col min="11473" max="11473" width="8.1796875" style="3" customWidth="1"/>
    <col min="11474" max="11474" width="22.54296875" style="3" customWidth="1"/>
    <col min="11475" max="11475" width="8.1796875" style="3" bestFit="1" customWidth="1"/>
    <col min="11476" max="11476" width="22.54296875" style="3" customWidth="1"/>
    <col min="11477" max="11477" width="9.54296875" style="3" customWidth="1"/>
    <col min="11478" max="11478" width="22.54296875" style="3" customWidth="1"/>
    <col min="11479" max="11479" width="9.54296875" style="3" customWidth="1"/>
    <col min="11480" max="11480" width="22.54296875" style="3" customWidth="1"/>
    <col min="11481" max="11481" width="12.453125" style="3" customWidth="1"/>
    <col min="11482" max="11482" width="22.54296875" style="3" customWidth="1"/>
    <col min="11483" max="11483" width="8.7265625" style="3" bestFit="1" customWidth="1"/>
    <col min="11484" max="11484" width="21" style="3" customWidth="1"/>
    <col min="11485" max="11485" width="8.7265625" style="3" bestFit="1" customWidth="1"/>
    <col min="11486" max="11486" width="23.54296875" style="3" bestFit="1" customWidth="1"/>
    <col min="11487" max="11487" width="11.81640625" style="3" customWidth="1"/>
    <col min="11488" max="11488" width="23.54296875" style="3" bestFit="1" customWidth="1"/>
    <col min="11489" max="11489" width="11.26953125" style="3" customWidth="1"/>
    <col min="11490" max="11490" width="23.1796875" style="3" customWidth="1"/>
    <col min="11491" max="11491" width="11.453125" style="3" bestFit="1" customWidth="1"/>
    <col min="11492" max="11492" width="23.54296875" style="3" bestFit="1" customWidth="1"/>
    <col min="11493" max="11493" width="10.1796875" style="3" customWidth="1"/>
    <col min="11494" max="11494" width="23.54296875" style="3" bestFit="1" customWidth="1"/>
    <col min="11495" max="11495" width="10.1796875" style="3" customWidth="1"/>
    <col min="11496" max="11496" width="23.54296875" style="3" bestFit="1" customWidth="1"/>
    <col min="11497" max="11497" width="11.453125" style="3" bestFit="1" customWidth="1"/>
    <col min="11498" max="11498" width="23.54296875" style="3" bestFit="1" customWidth="1"/>
    <col min="11499" max="11499" width="11.453125" style="3" bestFit="1" customWidth="1"/>
    <col min="11500" max="11500" width="23.54296875" style="3" bestFit="1" customWidth="1"/>
    <col min="11501" max="11501" width="7.7265625" style="3" bestFit="1" customWidth="1"/>
    <col min="11502" max="11502" width="23.54296875" style="3" bestFit="1" customWidth="1"/>
    <col min="11503" max="11503" width="6.81640625" style="3" bestFit="1" customWidth="1"/>
    <col min="11504" max="11504" width="23.54296875" style="3" bestFit="1" customWidth="1"/>
    <col min="11505" max="11505" width="6.81640625" style="3" bestFit="1" customWidth="1"/>
    <col min="11506" max="11506" width="23.54296875" style="3" bestFit="1" customWidth="1"/>
    <col min="11507" max="11507" width="6.81640625" style="3" bestFit="1" customWidth="1"/>
    <col min="11508" max="11508" width="23.54296875" style="3" bestFit="1" customWidth="1"/>
    <col min="11509" max="11509" width="6.81640625" style="3" bestFit="1" customWidth="1"/>
    <col min="11510" max="11510" width="23.54296875" style="3" bestFit="1" customWidth="1"/>
    <col min="11511" max="11511" width="6.453125" style="3" bestFit="1" customWidth="1"/>
    <col min="11512" max="11512" width="23.54296875" style="3" bestFit="1" customWidth="1"/>
    <col min="11513" max="11513" width="6.453125" style="3" bestFit="1" customWidth="1"/>
    <col min="11514" max="11514" width="23.54296875" style="3" bestFit="1" customWidth="1"/>
    <col min="11515" max="11515" width="6.81640625" style="3" bestFit="1" customWidth="1"/>
    <col min="11516" max="11516" width="23.54296875" style="3" bestFit="1" customWidth="1"/>
    <col min="11517" max="11517" width="6.81640625" style="3" bestFit="1" customWidth="1"/>
    <col min="11518" max="11518" width="23.54296875" style="3" bestFit="1" customWidth="1"/>
    <col min="11519" max="11519" width="6.81640625" style="3" bestFit="1" customWidth="1"/>
    <col min="11520" max="11520" width="23.54296875" style="3" bestFit="1" customWidth="1"/>
    <col min="11521" max="11521" width="6.81640625" style="3" bestFit="1" customWidth="1"/>
    <col min="11522" max="11522" width="23.54296875" style="3" bestFit="1" customWidth="1"/>
    <col min="11523" max="11523" width="6.81640625" style="3" bestFit="1" customWidth="1"/>
    <col min="11524" max="11524" width="23.54296875" style="3" bestFit="1" customWidth="1"/>
    <col min="11525" max="11525" width="11.54296875" style="3" bestFit="1" customWidth="1"/>
    <col min="11526" max="11526" width="23.54296875" style="3" bestFit="1" customWidth="1"/>
    <col min="11527" max="11527" width="6.81640625" style="3" bestFit="1" customWidth="1"/>
    <col min="11528" max="11528" width="23.54296875" style="3" bestFit="1" customWidth="1"/>
    <col min="11529" max="11529" width="6.81640625" style="3" bestFit="1" customWidth="1"/>
    <col min="11530" max="11530" width="23.54296875" style="3" bestFit="1" customWidth="1"/>
    <col min="11531" max="11531" width="6.81640625" style="3" bestFit="1" customWidth="1"/>
    <col min="11532" max="11532" width="23.54296875" style="3" bestFit="1" customWidth="1"/>
    <col min="11533" max="11533" width="6.81640625" style="3" bestFit="1" customWidth="1"/>
    <col min="11534" max="11534" width="23.54296875" style="3" bestFit="1" customWidth="1"/>
    <col min="11535" max="11535" width="6.81640625" style="3" bestFit="1" customWidth="1"/>
    <col min="11536" max="11536" width="23.54296875" style="3" bestFit="1" customWidth="1"/>
    <col min="11537" max="11537" width="6.81640625" style="3" bestFit="1" customWidth="1"/>
    <col min="11538" max="11538" width="23.54296875" style="3" bestFit="1" customWidth="1"/>
    <col min="11539" max="11539" width="6.81640625" style="3" bestFit="1" customWidth="1"/>
    <col min="11540" max="11540" width="23.54296875" style="3" bestFit="1" customWidth="1"/>
    <col min="11541" max="11541" width="6.81640625" style="3" bestFit="1" customWidth="1"/>
    <col min="11542" max="11542" width="23.54296875" style="3" bestFit="1" customWidth="1"/>
    <col min="11543" max="11543" width="6.81640625" style="3" bestFit="1" customWidth="1"/>
    <col min="11544" max="11544" width="23.54296875" style="3" bestFit="1" customWidth="1"/>
    <col min="11545" max="11545" width="6.81640625" style="3" bestFit="1" customWidth="1"/>
    <col min="11546" max="11546" width="23.54296875" style="3" bestFit="1" customWidth="1"/>
    <col min="11547" max="11547" width="6.81640625" style="3" bestFit="1" customWidth="1"/>
    <col min="11548" max="11548" width="23.54296875" style="3" bestFit="1" customWidth="1"/>
    <col min="11549" max="11549" width="6.81640625" style="3" bestFit="1" customWidth="1"/>
    <col min="11550" max="11550" width="23.54296875" style="3" bestFit="1" customWidth="1"/>
    <col min="11551" max="11551" width="6.81640625" style="3" bestFit="1" customWidth="1"/>
    <col min="11552" max="11552" width="23.54296875" style="3" bestFit="1" customWidth="1"/>
    <col min="11553" max="11553" width="6.81640625" style="3" bestFit="1" customWidth="1"/>
    <col min="11554" max="11554" width="23.54296875" style="3" bestFit="1" customWidth="1"/>
    <col min="11555" max="11555" width="6.81640625" style="3" bestFit="1" customWidth="1"/>
    <col min="11556" max="11556" width="23.54296875" style="3" bestFit="1" customWidth="1"/>
    <col min="11557" max="11557" width="6.81640625" style="3" bestFit="1" customWidth="1"/>
    <col min="11558" max="11558" width="23.54296875" style="3" bestFit="1" customWidth="1"/>
    <col min="11559" max="11559" width="6.81640625" style="3" bestFit="1" customWidth="1"/>
    <col min="11560" max="11560" width="23.54296875" style="3" bestFit="1" customWidth="1"/>
    <col min="11561" max="11561" width="6.81640625" style="3" bestFit="1" customWidth="1"/>
    <col min="11562" max="11562" width="23.54296875" style="3" bestFit="1" customWidth="1"/>
    <col min="11563" max="11563" width="6.81640625" style="3" bestFit="1" customWidth="1"/>
    <col min="11564" max="11564" width="23.54296875" style="3" bestFit="1" customWidth="1"/>
    <col min="11565" max="11565" width="6.81640625" style="3" bestFit="1" customWidth="1"/>
    <col min="11566" max="11566" width="23.54296875" style="3" bestFit="1" customWidth="1"/>
    <col min="11567" max="11567" width="6.81640625" style="3" bestFit="1" customWidth="1"/>
    <col min="11568" max="11568" width="23.54296875" style="3" bestFit="1" customWidth="1"/>
    <col min="11569" max="11569" width="6.81640625" style="3" bestFit="1" customWidth="1"/>
    <col min="11570" max="11570" width="23.54296875" style="3" bestFit="1" customWidth="1"/>
    <col min="11571" max="11571" width="6.81640625" style="3" bestFit="1" customWidth="1"/>
    <col min="11572" max="11572" width="23.54296875" style="3" bestFit="1" customWidth="1"/>
    <col min="11573" max="11573" width="6.81640625" style="3" bestFit="1" customWidth="1"/>
    <col min="11574" max="11574" width="23.54296875" style="3" bestFit="1" customWidth="1"/>
    <col min="11575" max="11575" width="6.81640625" style="3" bestFit="1" customWidth="1"/>
    <col min="11576" max="11576" width="23.54296875" style="3" bestFit="1" customWidth="1"/>
    <col min="11577" max="11577" width="6.81640625" style="3" bestFit="1" customWidth="1"/>
    <col min="11578" max="11578" width="23.54296875" style="3" bestFit="1" customWidth="1"/>
    <col min="11579" max="11579" width="6.81640625" style="3" bestFit="1" customWidth="1"/>
    <col min="11580" max="11580" width="23.54296875" style="3" bestFit="1" customWidth="1"/>
    <col min="11581" max="11581" width="6.81640625" style="3" bestFit="1" customWidth="1"/>
    <col min="11582" max="11582" width="23.54296875" style="3" bestFit="1" customWidth="1"/>
    <col min="11583" max="11583" width="6.81640625" style="3" bestFit="1" customWidth="1"/>
    <col min="11584" max="11584" width="23.54296875" style="3" bestFit="1" customWidth="1"/>
    <col min="11585" max="11585" width="6.81640625" style="3" bestFit="1" customWidth="1"/>
    <col min="11586" max="11586" width="23.54296875" style="3" bestFit="1" customWidth="1"/>
    <col min="11587" max="11587" width="6.81640625" style="3" bestFit="1" customWidth="1"/>
    <col min="11588" max="11588" width="23.54296875" style="3" bestFit="1" customWidth="1"/>
    <col min="11589" max="11589" width="6.81640625" style="3" bestFit="1" customWidth="1"/>
    <col min="11590" max="11590" width="23.54296875" style="3" bestFit="1" customWidth="1"/>
    <col min="11591" max="11591" width="6.81640625" style="3" bestFit="1" customWidth="1"/>
    <col min="11592" max="11592" width="23.54296875" style="3" bestFit="1" customWidth="1"/>
    <col min="11593" max="11593" width="6.81640625" style="3" bestFit="1" customWidth="1"/>
    <col min="11594" max="11594" width="23.54296875" style="3" bestFit="1" customWidth="1"/>
    <col min="11595" max="11595" width="6.81640625" style="3" bestFit="1" customWidth="1"/>
    <col min="11596" max="11596" width="23.54296875" style="3" bestFit="1" customWidth="1"/>
    <col min="11597" max="11597" width="6.81640625" style="3" bestFit="1" customWidth="1"/>
    <col min="11598" max="11598" width="23.54296875" style="3" bestFit="1" customWidth="1"/>
    <col min="11599" max="11599" width="6.81640625" style="3" bestFit="1" customWidth="1"/>
    <col min="11600" max="11600" width="23.54296875" style="3" bestFit="1" customWidth="1"/>
    <col min="11601" max="11601" width="6.81640625" style="3" bestFit="1" customWidth="1"/>
    <col min="11602" max="11602" width="23.54296875" style="3" bestFit="1" customWidth="1"/>
    <col min="11603" max="11603" width="6.81640625" style="3" bestFit="1" customWidth="1"/>
    <col min="11604" max="11604" width="23.54296875" style="3" bestFit="1" customWidth="1"/>
    <col min="11605" max="11605" width="6.453125" style="3" bestFit="1" customWidth="1"/>
    <col min="11606" max="11606" width="23.54296875" style="3" bestFit="1" customWidth="1"/>
    <col min="11607" max="11607" width="6.453125" style="3" bestFit="1" customWidth="1"/>
    <col min="11608" max="11608" width="23.54296875" style="3" bestFit="1" customWidth="1"/>
    <col min="11609" max="11609" width="6.81640625" style="3" bestFit="1" customWidth="1"/>
    <col min="11610" max="11610" width="23.54296875" style="3" bestFit="1" customWidth="1"/>
    <col min="11611" max="11611" width="6.81640625" style="3" bestFit="1" customWidth="1"/>
    <col min="11612" max="11612" width="23.54296875" style="3" bestFit="1" customWidth="1"/>
    <col min="11613" max="11613" width="6.81640625" style="3" bestFit="1" customWidth="1"/>
    <col min="11614" max="11614" width="23.54296875" style="3" bestFit="1" customWidth="1"/>
    <col min="11615" max="11615" width="6.81640625" style="3" bestFit="1" customWidth="1"/>
    <col min="11616" max="11616" width="23.54296875" style="3" bestFit="1" customWidth="1"/>
    <col min="11617" max="11617" width="6.81640625" style="3" bestFit="1" customWidth="1"/>
    <col min="11618" max="11618" width="23.54296875" style="3" bestFit="1" customWidth="1"/>
    <col min="11619" max="11619" width="6.81640625" style="3" bestFit="1" customWidth="1"/>
    <col min="11620" max="11620" width="23.54296875" style="3" bestFit="1" customWidth="1"/>
    <col min="11621" max="11621" width="6.81640625" style="3" bestFit="1" customWidth="1"/>
    <col min="11622" max="11622" width="23.54296875" style="3" bestFit="1" customWidth="1"/>
    <col min="11623" max="11623" width="6.81640625" style="3" bestFit="1" customWidth="1"/>
    <col min="11624" max="11624" width="23.54296875" style="3" bestFit="1" customWidth="1"/>
    <col min="11625" max="11625" width="6.81640625" style="3" bestFit="1" customWidth="1"/>
    <col min="11626" max="11626" width="23.54296875" style="3" bestFit="1" customWidth="1"/>
    <col min="11627" max="11627" width="6.81640625" style="3" bestFit="1" customWidth="1"/>
    <col min="11628" max="11628" width="23.54296875" style="3" bestFit="1" customWidth="1"/>
    <col min="11629" max="11629" width="6.81640625" style="3" bestFit="1" customWidth="1"/>
    <col min="11630" max="11630" width="23.54296875" style="3" bestFit="1" customWidth="1"/>
    <col min="11631" max="11631" width="6.81640625" style="3" bestFit="1" customWidth="1"/>
    <col min="11632" max="11632" width="23.54296875" style="3" bestFit="1" customWidth="1"/>
    <col min="11633" max="11633" width="6.81640625" style="3" bestFit="1" customWidth="1"/>
    <col min="11634" max="11634" width="23.54296875" style="3" bestFit="1" customWidth="1"/>
    <col min="11635" max="11635" width="6.81640625" style="3" bestFit="1" customWidth="1"/>
    <col min="11636" max="11636" width="23.54296875" style="3" bestFit="1" customWidth="1"/>
    <col min="11637" max="11637" width="6.81640625" style="3" bestFit="1" customWidth="1"/>
    <col min="11638" max="11676" width="9.1796875" style="3"/>
    <col min="11677" max="11677" width="33.54296875" style="3" customWidth="1"/>
    <col min="11678" max="11678" width="11.7265625" style="3" customWidth="1"/>
    <col min="11679" max="11679" width="6.7265625" style="3" customWidth="1"/>
    <col min="11680" max="11680" width="11.7265625" style="3" customWidth="1"/>
    <col min="11681" max="11681" width="6.7265625" style="3" customWidth="1"/>
    <col min="11682" max="11682" width="11.7265625" style="3" customWidth="1"/>
    <col min="11683" max="11683" width="6.7265625" style="3" customWidth="1"/>
    <col min="11684" max="11684" width="11.7265625" style="3" customWidth="1"/>
    <col min="11685" max="11685" width="6.7265625" style="3" customWidth="1"/>
    <col min="11686" max="11686" width="12.26953125" style="3" bestFit="1" customWidth="1"/>
    <col min="11687" max="11687" width="6.7265625" style="3" bestFit="1" customWidth="1"/>
    <col min="11688" max="11688" width="12.26953125" style="3" bestFit="1" customWidth="1"/>
    <col min="11689" max="11689" width="6.7265625" style="3" bestFit="1" customWidth="1"/>
    <col min="11690" max="11690" width="11.7265625" style="3" bestFit="1" customWidth="1"/>
    <col min="11691" max="11691" width="6" style="3" bestFit="1" customWidth="1"/>
    <col min="11692" max="11692" width="11.7265625" style="3" bestFit="1" customWidth="1"/>
    <col min="11693" max="11693" width="6" style="3" bestFit="1" customWidth="1"/>
    <col min="11694" max="11694" width="11.7265625" style="3" bestFit="1" customWidth="1"/>
    <col min="11695" max="11695" width="6" style="3" bestFit="1" customWidth="1"/>
    <col min="11696" max="11696" width="11.7265625" style="3" bestFit="1" customWidth="1"/>
    <col min="11697" max="11697" width="6" style="3" bestFit="1" customWidth="1"/>
    <col min="11698" max="11698" width="11.7265625" style="3" bestFit="1" customWidth="1"/>
    <col min="11699" max="11699" width="6" style="3" bestFit="1" customWidth="1"/>
    <col min="11700" max="11700" width="11.7265625" style="3" bestFit="1" customWidth="1"/>
    <col min="11701" max="11701" width="6" style="3" bestFit="1" customWidth="1"/>
    <col min="11702" max="11702" width="11.7265625" style="3" bestFit="1" customWidth="1"/>
    <col min="11703" max="11703" width="6" style="3" bestFit="1" customWidth="1"/>
    <col min="11704" max="11704" width="11.7265625" style="3" bestFit="1" customWidth="1"/>
    <col min="11705" max="11705" width="5.26953125" style="3" bestFit="1" customWidth="1"/>
    <col min="11706" max="11706" width="16.453125" style="3" bestFit="1" customWidth="1"/>
    <col min="11707" max="11707" width="6.453125" style="3" customWidth="1"/>
    <col min="11708" max="11708" width="15" style="3" customWidth="1"/>
    <col min="11709" max="11709" width="8" style="3" customWidth="1"/>
    <col min="11710" max="11710" width="15.453125" style="3" customWidth="1"/>
    <col min="11711" max="11711" width="8.453125" style="3" customWidth="1"/>
    <col min="11712" max="11712" width="17.54296875" style="3" customWidth="1"/>
    <col min="11713" max="11713" width="6" style="3" bestFit="1" customWidth="1"/>
    <col min="11714" max="11714" width="15.81640625" style="3" bestFit="1" customWidth="1"/>
    <col min="11715" max="11715" width="6" style="3" bestFit="1" customWidth="1"/>
    <col min="11716" max="11716" width="16.81640625" style="3" bestFit="1" customWidth="1"/>
    <col min="11717" max="11717" width="6" style="3" bestFit="1" customWidth="1"/>
    <col min="11718" max="11718" width="17.453125" style="3" customWidth="1"/>
    <col min="11719" max="11719" width="7.7265625" style="3" bestFit="1" customWidth="1"/>
    <col min="11720" max="11720" width="17.453125" style="3" customWidth="1"/>
    <col min="11721" max="11721" width="7.7265625" style="3" bestFit="1" customWidth="1"/>
    <col min="11722" max="11722" width="17.453125" style="3" customWidth="1"/>
    <col min="11723" max="11723" width="9" style="3" customWidth="1"/>
    <col min="11724" max="11724" width="22.54296875" style="3" customWidth="1"/>
    <col min="11725" max="11725" width="8.1796875" style="3" customWidth="1"/>
    <col min="11726" max="11726" width="22.54296875" style="3" customWidth="1"/>
    <col min="11727" max="11727" width="8.1796875" style="3" customWidth="1"/>
    <col min="11728" max="11728" width="23.54296875" style="3" customWidth="1"/>
    <col min="11729" max="11729" width="8.1796875" style="3" customWidth="1"/>
    <col min="11730" max="11730" width="22.54296875" style="3" customWidth="1"/>
    <col min="11731" max="11731" width="8.1796875" style="3" bestFit="1" customWidth="1"/>
    <col min="11732" max="11732" width="22.54296875" style="3" customWidth="1"/>
    <col min="11733" max="11733" width="9.54296875" style="3" customWidth="1"/>
    <col min="11734" max="11734" width="22.54296875" style="3" customWidth="1"/>
    <col min="11735" max="11735" width="9.54296875" style="3" customWidth="1"/>
    <col min="11736" max="11736" width="22.54296875" style="3" customWidth="1"/>
    <col min="11737" max="11737" width="12.453125" style="3" customWidth="1"/>
    <col min="11738" max="11738" width="22.54296875" style="3" customWidth="1"/>
    <col min="11739" max="11739" width="8.7265625" style="3" bestFit="1" customWidth="1"/>
    <col min="11740" max="11740" width="21" style="3" customWidth="1"/>
    <col min="11741" max="11741" width="8.7265625" style="3" bestFit="1" customWidth="1"/>
    <col min="11742" max="11742" width="23.54296875" style="3" bestFit="1" customWidth="1"/>
    <col min="11743" max="11743" width="11.81640625" style="3" customWidth="1"/>
    <col min="11744" max="11744" width="23.54296875" style="3" bestFit="1" customWidth="1"/>
    <col min="11745" max="11745" width="11.26953125" style="3" customWidth="1"/>
    <col min="11746" max="11746" width="23.1796875" style="3" customWidth="1"/>
    <col min="11747" max="11747" width="11.453125" style="3" bestFit="1" customWidth="1"/>
    <col min="11748" max="11748" width="23.54296875" style="3" bestFit="1" customWidth="1"/>
    <col min="11749" max="11749" width="10.1796875" style="3" customWidth="1"/>
    <col min="11750" max="11750" width="23.54296875" style="3" bestFit="1" customWidth="1"/>
    <col min="11751" max="11751" width="10.1796875" style="3" customWidth="1"/>
    <col min="11752" max="11752" width="23.54296875" style="3" bestFit="1" customWidth="1"/>
    <col min="11753" max="11753" width="11.453125" style="3" bestFit="1" customWidth="1"/>
    <col min="11754" max="11754" width="23.54296875" style="3" bestFit="1" customWidth="1"/>
    <col min="11755" max="11755" width="11.453125" style="3" bestFit="1" customWidth="1"/>
    <col min="11756" max="11756" width="23.54296875" style="3" bestFit="1" customWidth="1"/>
    <col min="11757" max="11757" width="7.7265625" style="3" bestFit="1" customWidth="1"/>
    <col min="11758" max="11758" width="23.54296875" style="3" bestFit="1" customWidth="1"/>
    <col min="11759" max="11759" width="6.81640625" style="3" bestFit="1" customWidth="1"/>
    <col min="11760" max="11760" width="23.54296875" style="3" bestFit="1" customWidth="1"/>
    <col min="11761" max="11761" width="6.81640625" style="3" bestFit="1" customWidth="1"/>
    <col min="11762" max="11762" width="23.54296875" style="3" bestFit="1" customWidth="1"/>
    <col min="11763" max="11763" width="6.81640625" style="3" bestFit="1" customWidth="1"/>
    <col min="11764" max="11764" width="23.54296875" style="3" bestFit="1" customWidth="1"/>
    <col min="11765" max="11765" width="6.81640625" style="3" bestFit="1" customWidth="1"/>
    <col min="11766" max="11766" width="23.54296875" style="3" bestFit="1" customWidth="1"/>
    <col min="11767" max="11767" width="6.453125" style="3" bestFit="1" customWidth="1"/>
    <col min="11768" max="11768" width="23.54296875" style="3" bestFit="1" customWidth="1"/>
    <col min="11769" max="11769" width="6.453125" style="3" bestFit="1" customWidth="1"/>
    <col min="11770" max="11770" width="23.54296875" style="3" bestFit="1" customWidth="1"/>
    <col min="11771" max="11771" width="6.81640625" style="3" bestFit="1" customWidth="1"/>
    <col min="11772" max="11772" width="23.54296875" style="3" bestFit="1" customWidth="1"/>
    <col min="11773" max="11773" width="6.81640625" style="3" bestFit="1" customWidth="1"/>
    <col min="11774" max="11774" width="23.54296875" style="3" bestFit="1" customWidth="1"/>
    <col min="11775" max="11775" width="6.81640625" style="3" bestFit="1" customWidth="1"/>
    <col min="11776" max="11776" width="23.54296875" style="3" bestFit="1" customWidth="1"/>
    <col min="11777" max="11777" width="6.81640625" style="3" bestFit="1" customWidth="1"/>
    <col min="11778" max="11778" width="23.54296875" style="3" bestFit="1" customWidth="1"/>
    <col min="11779" max="11779" width="6.81640625" style="3" bestFit="1" customWidth="1"/>
    <col min="11780" max="11780" width="23.54296875" style="3" bestFit="1" customWidth="1"/>
    <col min="11781" max="11781" width="11.54296875" style="3" bestFit="1" customWidth="1"/>
    <col min="11782" max="11782" width="23.54296875" style="3" bestFit="1" customWidth="1"/>
    <col min="11783" max="11783" width="6.81640625" style="3" bestFit="1" customWidth="1"/>
    <col min="11784" max="11784" width="23.54296875" style="3" bestFit="1" customWidth="1"/>
    <col min="11785" max="11785" width="6.81640625" style="3" bestFit="1" customWidth="1"/>
    <col min="11786" max="11786" width="23.54296875" style="3" bestFit="1" customWidth="1"/>
    <col min="11787" max="11787" width="6.81640625" style="3" bestFit="1" customWidth="1"/>
    <col min="11788" max="11788" width="23.54296875" style="3" bestFit="1" customWidth="1"/>
    <col min="11789" max="11789" width="6.81640625" style="3" bestFit="1" customWidth="1"/>
    <col min="11790" max="11790" width="23.54296875" style="3" bestFit="1" customWidth="1"/>
    <col min="11791" max="11791" width="6.81640625" style="3" bestFit="1" customWidth="1"/>
    <col min="11792" max="11792" width="23.54296875" style="3" bestFit="1" customWidth="1"/>
    <col min="11793" max="11793" width="6.81640625" style="3" bestFit="1" customWidth="1"/>
    <col min="11794" max="11794" width="23.54296875" style="3" bestFit="1" customWidth="1"/>
    <col min="11795" max="11795" width="6.81640625" style="3" bestFit="1" customWidth="1"/>
    <col min="11796" max="11796" width="23.54296875" style="3" bestFit="1" customWidth="1"/>
    <col min="11797" max="11797" width="6.81640625" style="3" bestFit="1" customWidth="1"/>
    <col min="11798" max="11798" width="23.54296875" style="3" bestFit="1" customWidth="1"/>
    <col min="11799" max="11799" width="6.81640625" style="3" bestFit="1" customWidth="1"/>
    <col min="11800" max="11800" width="23.54296875" style="3" bestFit="1" customWidth="1"/>
    <col min="11801" max="11801" width="6.81640625" style="3" bestFit="1" customWidth="1"/>
    <col min="11802" max="11802" width="23.54296875" style="3" bestFit="1" customWidth="1"/>
    <col min="11803" max="11803" width="6.81640625" style="3" bestFit="1" customWidth="1"/>
    <col min="11804" max="11804" width="23.54296875" style="3" bestFit="1" customWidth="1"/>
    <col min="11805" max="11805" width="6.81640625" style="3" bestFit="1" customWidth="1"/>
    <col min="11806" max="11806" width="23.54296875" style="3" bestFit="1" customWidth="1"/>
    <col min="11807" max="11807" width="6.81640625" style="3" bestFit="1" customWidth="1"/>
    <col min="11808" max="11808" width="23.54296875" style="3" bestFit="1" customWidth="1"/>
    <col min="11809" max="11809" width="6.81640625" style="3" bestFit="1" customWidth="1"/>
    <col min="11810" max="11810" width="23.54296875" style="3" bestFit="1" customWidth="1"/>
    <col min="11811" max="11811" width="6.81640625" style="3" bestFit="1" customWidth="1"/>
    <col min="11812" max="11812" width="23.54296875" style="3" bestFit="1" customWidth="1"/>
    <col min="11813" max="11813" width="6.81640625" style="3" bestFit="1" customWidth="1"/>
    <col min="11814" max="11814" width="23.54296875" style="3" bestFit="1" customWidth="1"/>
    <col min="11815" max="11815" width="6.81640625" style="3" bestFit="1" customWidth="1"/>
    <col min="11816" max="11816" width="23.54296875" style="3" bestFit="1" customWidth="1"/>
    <col min="11817" max="11817" width="6.81640625" style="3" bestFit="1" customWidth="1"/>
    <col min="11818" max="11818" width="23.54296875" style="3" bestFit="1" customWidth="1"/>
    <col min="11819" max="11819" width="6.81640625" style="3" bestFit="1" customWidth="1"/>
    <col min="11820" max="11820" width="23.54296875" style="3" bestFit="1" customWidth="1"/>
    <col min="11821" max="11821" width="6.81640625" style="3" bestFit="1" customWidth="1"/>
    <col min="11822" max="11822" width="23.54296875" style="3" bestFit="1" customWidth="1"/>
    <col min="11823" max="11823" width="6.81640625" style="3" bestFit="1" customWidth="1"/>
    <col min="11824" max="11824" width="23.54296875" style="3" bestFit="1" customWidth="1"/>
    <col min="11825" max="11825" width="6.81640625" style="3" bestFit="1" customWidth="1"/>
    <col min="11826" max="11826" width="23.54296875" style="3" bestFit="1" customWidth="1"/>
    <col min="11827" max="11827" width="6.81640625" style="3" bestFit="1" customWidth="1"/>
    <col min="11828" max="11828" width="23.54296875" style="3" bestFit="1" customWidth="1"/>
    <col min="11829" max="11829" width="6.81640625" style="3" bestFit="1" customWidth="1"/>
    <col min="11830" max="11830" width="23.54296875" style="3" bestFit="1" customWidth="1"/>
    <col min="11831" max="11831" width="6.81640625" style="3" bestFit="1" customWidth="1"/>
    <col min="11832" max="11832" width="23.54296875" style="3" bestFit="1" customWidth="1"/>
    <col min="11833" max="11833" width="6.81640625" style="3" bestFit="1" customWidth="1"/>
    <col min="11834" max="11834" width="23.54296875" style="3" bestFit="1" customWidth="1"/>
    <col min="11835" max="11835" width="6.81640625" style="3" bestFit="1" customWidth="1"/>
    <col min="11836" max="11836" width="23.54296875" style="3" bestFit="1" customWidth="1"/>
    <col min="11837" max="11837" width="6.81640625" style="3" bestFit="1" customWidth="1"/>
    <col min="11838" max="11838" width="23.54296875" style="3" bestFit="1" customWidth="1"/>
    <col min="11839" max="11839" width="6.81640625" style="3" bestFit="1" customWidth="1"/>
    <col min="11840" max="11840" width="23.54296875" style="3" bestFit="1" customWidth="1"/>
    <col min="11841" max="11841" width="6.81640625" style="3" bestFit="1" customWidth="1"/>
    <col min="11842" max="11842" width="23.54296875" style="3" bestFit="1" customWidth="1"/>
    <col min="11843" max="11843" width="6.81640625" style="3" bestFit="1" customWidth="1"/>
    <col min="11844" max="11844" width="23.54296875" style="3" bestFit="1" customWidth="1"/>
    <col min="11845" max="11845" width="6.81640625" style="3" bestFit="1" customWidth="1"/>
    <col min="11846" max="11846" width="23.54296875" style="3" bestFit="1" customWidth="1"/>
    <col min="11847" max="11847" width="6.81640625" style="3" bestFit="1" customWidth="1"/>
    <col min="11848" max="11848" width="23.54296875" style="3" bestFit="1" customWidth="1"/>
    <col min="11849" max="11849" width="6.81640625" style="3" bestFit="1" customWidth="1"/>
    <col min="11850" max="11850" width="23.54296875" style="3" bestFit="1" customWidth="1"/>
    <col min="11851" max="11851" width="6.81640625" style="3" bestFit="1" customWidth="1"/>
    <col min="11852" max="11852" width="23.54296875" style="3" bestFit="1" customWidth="1"/>
    <col min="11853" max="11853" width="6.81640625" style="3" bestFit="1" customWidth="1"/>
    <col min="11854" max="11854" width="23.54296875" style="3" bestFit="1" customWidth="1"/>
    <col min="11855" max="11855" width="6.81640625" style="3" bestFit="1" customWidth="1"/>
    <col min="11856" max="11856" width="23.54296875" style="3" bestFit="1" customWidth="1"/>
    <col min="11857" max="11857" width="6.81640625" style="3" bestFit="1" customWidth="1"/>
    <col min="11858" max="11858" width="23.54296875" style="3" bestFit="1" customWidth="1"/>
    <col min="11859" max="11859" width="6.81640625" style="3" bestFit="1" customWidth="1"/>
    <col min="11860" max="11860" width="23.54296875" style="3" bestFit="1" customWidth="1"/>
    <col min="11861" max="11861" width="6.453125" style="3" bestFit="1" customWidth="1"/>
    <col min="11862" max="11862" width="23.54296875" style="3" bestFit="1" customWidth="1"/>
    <col min="11863" max="11863" width="6.453125" style="3" bestFit="1" customWidth="1"/>
    <col min="11864" max="11864" width="23.54296875" style="3" bestFit="1" customWidth="1"/>
    <col min="11865" max="11865" width="6.81640625" style="3" bestFit="1" customWidth="1"/>
    <col min="11866" max="11866" width="23.54296875" style="3" bestFit="1" customWidth="1"/>
    <col min="11867" max="11867" width="6.81640625" style="3" bestFit="1" customWidth="1"/>
    <col min="11868" max="11868" width="23.54296875" style="3" bestFit="1" customWidth="1"/>
    <col min="11869" max="11869" width="6.81640625" style="3" bestFit="1" customWidth="1"/>
    <col min="11870" max="11870" width="23.54296875" style="3" bestFit="1" customWidth="1"/>
    <col min="11871" max="11871" width="6.81640625" style="3" bestFit="1" customWidth="1"/>
    <col min="11872" max="11872" width="23.54296875" style="3" bestFit="1" customWidth="1"/>
    <col min="11873" max="11873" width="6.81640625" style="3" bestFit="1" customWidth="1"/>
    <col min="11874" max="11874" width="23.54296875" style="3" bestFit="1" customWidth="1"/>
    <col min="11875" max="11875" width="6.81640625" style="3" bestFit="1" customWidth="1"/>
    <col min="11876" max="11876" width="23.54296875" style="3" bestFit="1" customWidth="1"/>
    <col min="11877" max="11877" width="6.81640625" style="3" bestFit="1" customWidth="1"/>
    <col min="11878" max="11878" width="23.54296875" style="3" bestFit="1" customWidth="1"/>
    <col min="11879" max="11879" width="6.81640625" style="3" bestFit="1" customWidth="1"/>
    <col min="11880" max="11880" width="23.54296875" style="3" bestFit="1" customWidth="1"/>
    <col min="11881" max="11881" width="6.81640625" style="3" bestFit="1" customWidth="1"/>
    <col min="11882" max="11882" width="23.54296875" style="3" bestFit="1" customWidth="1"/>
    <col min="11883" max="11883" width="6.81640625" style="3" bestFit="1" customWidth="1"/>
    <col min="11884" max="11884" width="23.54296875" style="3" bestFit="1" customWidth="1"/>
    <col min="11885" max="11885" width="6.81640625" style="3" bestFit="1" customWidth="1"/>
    <col min="11886" max="11886" width="23.54296875" style="3" bestFit="1" customWidth="1"/>
    <col min="11887" max="11887" width="6.81640625" style="3" bestFit="1" customWidth="1"/>
    <col min="11888" max="11888" width="23.54296875" style="3" bestFit="1" customWidth="1"/>
    <col min="11889" max="11889" width="6.81640625" style="3" bestFit="1" customWidth="1"/>
    <col min="11890" max="11890" width="23.54296875" style="3" bestFit="1" customWidth="1"/>
    <col min="11891" max="11891" width="6.81640625" style="3" bestFit="1" customWidth="1"/>
    <col min="11892" max="11892" width="23.54296875" style="3" bestFit="1" customWidth="1"/>
    <col min="11893" max="11893" width="6.81640625" style="3" bestFit="1" customWidth="1"/>
    <col min="11894" max="11932" width="9.1796875" style="3"/>
    <col min="11933" max="11933" width="33.54296875" style="3" customWidth="1"/>
    <col min="11934" max="11934" width="11.7265625" style="3" customWidth="1"/>
    <col min="11935" max="11935" width="6.7265625" style="3" customWidth="1"/>
    <col min="11936" max="11936" width="11.7265625" style="3" customWidth="1"/>
    <col min="11937" max="11937" width="6.7265625" style="3" customWidth="1"/>
    <col min="11938" max="11938" width="11.7265625" style="3" customWidth="1"/>
    <col min="11939" max="11939" width="6.7265625" style="3" customWidth="1"/>
    <col min="11940" max="11940" width="11.7265625" style="3" customWidth="1"/>
    <col min="11941" max="11941" width="6.7265625" style="3" customWidth="1"/>
    <col min="11942" max="11942" width="12.26953125" style="3" bestFit="1" customWidth="1"/>
    <col min="11943" max="11943" width="6.7265625" style="3" bestFit="1" customWidth="1"/>
    <col min="11944" max="11944" width="12.26953125" style="3" bestFit="1" customWidth="1"/>
    <col min="11945" max="11945" width="6.7265625" style="3" bestFit="1" customWidth="1"/>
    <col min="11946" max="11946" width="11.7265625" style="3" bestFit="1" customWidth="1"/>
    <col min="11947" max="11947" width="6" style="3" bestFit="1" customWidth="1"/>
    <col min="11948" max="11948" width="11.7265625" style="3" bestFit="1" customWidth="1"/>
    <col min="11949" max="11949" width="6" style="3" bestFit="1" customWidth="1"/>
    <col min="11950" max="11950" width="11.7265625" style="3" bestFit="1" customWidth="1"/>
    <col min="11951" max="11951" width="6" style="3" bestFit="1" customWidth="1"/>
    <col min="11952" max="11952" width="11.7265625" style="3" bestFit="1" customWidth="1"/>
    <col min="11953" max="11953" width="6" style="3" bestFit="1" customWidth="1"/>
    <col min="11954" max="11954" width="11.7265625" style="3" bestFit="1" customWidth="1"/>
    <col min="11955" max="11955" width="6" style="3" bestFit="1" customWidth="1"/>
    <col min="11956" max="11956" width="11.7265625" style="3" bestFit="1" customWidth="1"/>
    <col min="11957" max="11957" width="6" style="3" bestFit="1" customWidth="1"/>
    <col min="11958" max="11958" width="11.7265625" style="3" bestFit="1" customWidth="1"/>
    <col min="11959" max="11959" width="6" style="3" bestFit="1" customWidth="1"/>
    <col min="11960" max="11960" width="11.7265625" style="3" bestFit="1" customWidth="1"/>
    <col min="11961" max="11961" width="5.26953125" style="3" bestFit="1" customWidth="1"/>
    <col min="11962" max="11962" width="16.453125" style="3" bestFit="1" customWidth="1"/>
    <col min="11963" max="11963" width="6.453125" style="3" customWidth="1"/>
    <col min="11964" max="11964" width="15" style="3" customWidth="1"/>
    <col min="11965" max="11965" width="8" style="3" customWidth="1"/>
    <col min="11966" max="11966" width="15.453125" style="3" customWidth="1"/>
    <col min="11967" max="11967" width="8.453125" style="3" customWidth="1"/>
    <col min="11968" max="11968" width="17.54296875" style="3" customWidth="1"/>
    <col min="11969" max="11969" width="6" style="3" bestFit="1" customWidth="1"/>
    <col min="11970" max="11970" width="15.81640625" style="3" bestFit="1" customWidth="1"/>
    <col min="11971" max="11971" width="6" style="3" bestFit="1" customWidth="1"/>
    <col min="11972" max="11972" width="16.81640625" style="3" bestFit="1" customWidth="1"/>
    <col min="11973" max="11973" width="6" style="3" bestFit="1" customWidth="1"/>
    <col min="11974" max="11974" width="17.453125" style="3" customWidth="1"/>
    <col min="11975" max="11975" width="7.7265625" style="3" bestFit="1" customWidth="1"/>
    <col min="11976" max="11976" width="17.453125" style="3" customWidth="1"/>
    <col min="11977" max="11977" width="7.7265625" style="3" bestFit="1" customWidth="1"/>
    <col min="11978" max="11978" width="17.453125" style="3" customWidth="1"/>
    <col min="11979" max="11979" width="9" style="3" customWidth="1"/>
    <col min="11980" max="11980" width="22.54296875" style="3" customWidth="1"/>
    <col min="11981" max="11981" width="8.1796875" style="3" customWidth="1"/>
    <col min="11982" max="11982" width="22.54296875" style="3" customWidth="1"/>
    <col min="11983" max="11983" width="8.1796875" style="3" customWidth="1"/>
    <col min="11984" max="11984" width="23.54296875" style="3" customWidth="1"/>
    <col min="11985" max="11985" width="8.1796875" style="3" customWidth="1"/>
    <col min="11986" max="11986" width="22.54296875" style="3" customWidth="1"/>
    <col min="11987" max="11987" width="8.1796875" style="3" bestFit="1" customWidth="1"/>
    <col min="11988" max="11988" width="22.54296875" style="3" customWidth="1"/>
    <col min="11989" max="11989" width="9.54296875" style="3" customWidth="1"/>
    <col min="11990" max="11990" width="22.54296875" style="3" customWidth="1"/>
    <col min="11991" max="11991" width="9.54296875" style="3" customWidth="1"/>
    <col min="11992" max="11992" width="22.54296875" style="3" customWidth="1"/>
    <col min="11993" max="11993" width="12.453125" style="3" customWidth="1"/>
    <col min="11994" max="11994" width="22.54296875" style="3" customWidth="1"/>
    <col min="11995" max="11995" width="8.7265625" style="3" bestFit="1" customWidth="1"/>
    <col min="11996" max="11996" width="21" style="3" customWidth="1"/>
    <col min="11997" max="11997" width="8.7265625" style="3" bestFit="1" customWidth="1"/>
    <col min="11998" max="11998" width="23.54296875" style="3" bestFit="1" customWidth="1"/>
    <col min="11999" max="11999" width="11.81640625" style="3" customWidth="1"/>
    <col min="12000" max="12000" width="23.54296875" style="3" bestFit="1" customWidth="1"/>
    <col min="12001" max="12001" width="11.26953125" style="3" customWidth="1"/>
    <col min="12002" max="12002" width="23.1796875" style="3" customWidth="1"/>
    <col min="12003" max="12003" width="11.453125" style="3" bestFit="1" customWidth="1"/>
    <col min="12004" max="12004" width="23.54296875" style="3" bestFit="1" customWidth="1"/>
    <col min="12005" max="12005" width="10.1796875" style="3" customWidth="1"/>
    <col min="12006" max="12006" width="23.54296875" style="3" bestFit="1" customWidth="1"/>
    <col min="12007" max="12007" width="10.1796875" style="3" customWidth="1"/>
    <col min="12008" max="12008" width="23.54296875" style="3" bestFit="1" customWidth="1"/>
    <col min="12009" max="12009" width="11.453125" style="3" bestFit="1" customWidth="1"/>
    <col min="12010" max="12010" width="23.54296875" style="3" bestFit="1" customWidth="1"/>
    <col min="12011" max="12011" width="11.453125" style="3" bestFit="1" customWidth="1"/>
    <col min="12012" max="12012" width="23.54296875" style="3" bestFit="1" customWidth="1"/>
    <col min="12013" max="12013" width="7.7265625" style="3" bestFit="1" customWidth="1"/>
    <col min="12014" max="12014" width="23.54296875" style="3" bestFit="1" customWidth="1"/>
    <col min="12015" max="12015" width="6.81640625" style="3" bestFit="1" customWidth="1"/>
    <col min="12016" max="12016" width="23.54296875" style="3" bestFit="1" customWidth="1"/>
    <col min="12017" max="12017" width="6.81640625" style="3" bestFit="1" customWidth="1"/>
    <col min="12018" max="12018" width="23.54296875" style="3" bestFit="1" customWidth="1"/>
    <col min="12019" max="12019" width="6.81640625" style="3" bestFit="1" customWidth="1"/>
    <col min="12020" max="12020" width="23.54296875" style="3" bestFit="1" customWidth="1"/>
    <col min="12021" max="12021" width="6.81640625" style="3" bestFit="1" customWidth="1"/>
    <col min="12022" max="12022" width="23.54296875" style="3" bestFit="1" customWidth="1"/>
    <col min="12023" max="12023" width="6.453125" style="3" bestFit="1" customWidth="1"/>
    <col min="12024" max="12024" width="23.54296875" style="3" bestFit="1" customWidth="1"/>
    <col min="12025" max="12025" width="6.453125" style="3" bestFit="1" customWidth="1"/>
    <col min="12026" max="12026" width="23.54296875" style="3" bestFit="1" customWidth="1"/>
    <col min="12027" max="12027" width="6.81640625" style="3" bestFit="1" customWidth="1"/>
    <col min="12028" max="12028" width="23.54296875" style="3" bestFit="1" customWidth="1"/>
    <col min="12029" max="12029" width="6.81640625" style="3" bestFit="1" customWidth="1"/>
    <col min="12030" max="12030" width="23.54296875" style="3" bestFit="1" customWidth="1"/>
    <col min="12031" max="12031" width="6.81640625" style="3" bestFit="1" customWidth="1"/>
    <col min="12032" max="12032" width="23.54296875" style="3" bestFit="1" customWidth="1"/>
    <col min="12033" max="12033" width="6.81640625" style="3" bestFit="1" customWidth="1"/>
    <col min="12034" max="12034" width="23.54296875" style="3" bestFit="1" customWidth="1"/>
    <col min="12035" max="12035" width="6.81640625" style="3" bestFit="1" customWidth="1"/>
    <col min="12036" max="12036" width="23.54296875" style="3" bestFit="1" customWidth="1"/>
    <col min="12037" max="12037" width="11.54296875" style="3" bestFit="1" customWidth="1"/>
    <col min="12038" max="12038" width="23.54296875" style="3" bestFit="1" customWidth="1"/>
    <col min="12039" max="12039" width="6.81640625" style="3" bestFit="1" customWidth="1"/>
    <col min="12040" max="12040" width="23.54296875" style="3" bestFit="1" customWidth="1"/>
    <col min="12041" max="12041" width="6.81640625" style="3" bestFit="1" customWidth="1"/>
    <col min="12042" max="12042" width="23.54296875" style="3" bestFit="1" customWidth="1"/>
    <col min="12043" max="12043" width="6.81640625" style="3" bestFit="1" customWidth="1"/>
    <col min="12044" max="12044" width="23.54296875" style="3" bestFit="1" customWidth="1"/>
    <col min="12045" max="12045" width="6.81640625" style="3" bestFit="1" customWidth="1"/>
    <col min="12046" max="12046" width="23.54296875" style="3" bestFit="1" customWidth="1"/>
    <col min="12047" max="12047" width="6.81640625" style="3" bestFit="1" customWidth="1"/>
    <col min="12048" max="12048" width="23.54296875" style="3" bestFit="1" customWidth="1"/>
    <col min="12049" max="12049" width="6.81640625" style="3" bestFit="1" customWidth="1"/>
    <col min="12050" max="12050" width="23.54296875" style="3" bestFit="1" customWidth="1"/>
    <col min="12051" max="12051" width="6.81640625" style="3" bestFit="1" customWidth="1"/>
    <col min="12052" max="12052" width="23.54296875" style="3" bestFit="1" customWidth="1"/>
    <col min="12053" max="12053" width="6.81640625" style="3" bestFit="1" customWidth="1"/>
    <col min="12054" max="12054" width="23.54296875" style="3" bestFit="1" customWidth="1"/>
    <col min="12055" max="12055" width="6.81640625" style="3" bestFit="1" customWidth="1"/>
    <col min="12056" max="12056" width="23.54296875" style="3" bestFit="1" customWidth="1"/>
    <col min="12057" max="12057" width="6.81640625" style="3" bestFit="1" customWidth="1"/>
    <col min="12058" max="12058" width="23.54296875" style="3" bestFit="1" customWidth="1"/>
    <col min="12059" max="12059" width="6.81640625" style="3" bestFit="1" customWidth="1"/>
    <col min="12060" max="12060" width="23.54296875" style="3" bestFit="1" customWidth="1"/>
    <col min="12061" max="12061" width="6.81640625" style="3" bestFit="1" customWidth="1"/>
    <col min="12062" max="12062" width="23.54296875" style="3" bestFit="1" customWidth="1"/>
    <col min="12063" max="12063" width="6.81640625" style="3" bestFit="1" customWidth="1"/>
    <col min="12064" max="12064" width="23.54296875" style="3" bestFit="1" customWidth="1"/>
    <col min="12065" max="12065" width="6.81640625" style="3" bestFit="1" customWidth="1"/>
    <col min="12066" max="12066" width="23.54296875" style="3" bestFit="1" customWidth="1"/>
    <col min="12067" max="12067" width="6.81640625" style="3" bestFit="1" customWidth="1"/>
    <col min="12068" max="12068" width="23.54296875" style="3" bestFit="1" customWidth="1"/>
    <col min="12069" max="12069" width="6.81640625" style="3" bestFit="1" customWidth="1"/>
    <col min="12070" max="12070" width="23.54296875" style="3" bestFit="1" customWidth="1"/>
    <col min="12071" max="12071" width="6.81640625" style="3" bestFit="1" customWidth="1"/>
    <col min="12072" max="12072" width="23.54296875" style="3" bestFit="1" customWidth="1"/>
    <col min="12073" max="12073" width="6.81640625" style="3" bestFit="1" customWidth="1"/>
    <col min="12074" max="12074" width="23.54296875" style="3" bestFit="1" customWidth="1"/>
    <col min="12075" max="12075" width="6.81640625" style="3" bestFit="1" customWidth="1"/>
    <col min="12076" max="12076" width="23.54296875" style="3" bestFit="1" customWidth="1"/>
    <col min="12077" max="12077" width="6.81640625" style="3" bestFit="1" customWidth="1"/>
    <col min="12078" max="12078" width="23.54296875" style="3" bestFit="1" customWidth="1"/>
    <col min="12079" max="12079" width="6.81640625" style="3" bestFit="1" customWidth="1"/>
    <col min="12080" max="12080" width="23.54296875" style="3" bestFit="1" customWidth="1"/>
    <col min="12081" max="12081" width="6.81640625" style="3" bestFit="1" customWidth="1"/>
    <col min="12082" max="12082" width="23.54296875" style="3" bestFit="1" customWidth="1"/>
    <col min="12083" max="12083" width="6.81640625" style="3" bestFit="1" customWidth="1"/>
    <col min="12084" max="12084" width="23.54296875" style="3" bestFit="1" customWidth="1"/>
    <col min="12085" max="12085" width="6.81640625" style="3" bestFit="1" customWidth="1"/>
    <col min="12086" max="12086" width="23.54296875" style="3" bestFit="1" customWidth="1"/>
    <col min="12087" max="12087" width="6.81640625" style="3" bestFit="1" customWidth="1"/>
    <col min="12088" max="12088" width="23.54296875" style="3" bestFit="1" customWidth="1"/>
    <col min="12089" max="12089" width="6.81640625" style="3" bestFit="1" customWidth="1"/>
    <col min="12090" max="12090" width="23.54296875" style="3" bestFit="1" customWidth="1"/>
    <col min="12091" max="12091" width="6.81640625" style="3" bestFit="1" customWidth="1"/>
    <col min="12092" max="12092" width="23.54296875" style="3" bestFit="1" customWidth="1"/>
    <col min="12093" max="12093" width="6.81640625" style="3" bestFit="1" customWidth="1"/>
    <col min="12094" max="12094" width="23.54296875" style="3" bestFit="1" customWidth="1"/>
    <col min="12095" max="12095" width="6.81640625" style="3" bestFit="1" customWidth="1"/>
    <col min="12096" max="12096" width="23.54296875" style="3" bestFit="1" customWidth="1"/>
    <col min="12097" max="12097" width="6.81640625" style="3" bestFit="1" customWidth="1"/>
    <col min="12098" max="12098" width="23.54296875" style="3" bestFit="1" customWidth="1"/>
    <col min="12099" max="12099" width="6.81640625" style="3" bestFit="1" customWidth="1"/>
    <col min="12100" max="12100" width="23.54296875" style="3" bestFit="1" customWidth="1"/>
    <col min="12101" max="12101" width="6.81640625" style="3" bestFit="1" customWidth="1"/>
    <col min="12102" max="12102" width="23.54296875" style="3" bestFit="1" customWidth="1"/>
    <col min="12103" max="12103" width="6.81640625" style="3" bestFit="1" customWidth="1"/>
    <col min="12104" max="12104" width="23.54296875" style="3" bestFit="1" customWidth="1"/>
    <col min="12105" max="12105" width="6.81640625" style="3" bestFit="1" customWidth="1"/>
    <col min="12106" max="12106" width="23.54296875" style="3" bestFit="1" customWidth="1"/>
    <col min="12107" max="12107" width="6.81640625" style="3" bestFit="1" customWidth="1"/>
    <col min="12108" max="12108" width="23.54296875" style="3" bestFit="1" customWidth="1"/>
    <col min="12109" max="12109" width="6.81640625" style="3" bestFit="1" customWidth="1"/>
    <col min="12110" max="12110" width="23.54296875" style="3" bestFit="1" customWidth="1"/>
    <col min="12111" max="12111" width="6.81640625" style="3" bestFit="1" customWidth="1"/>
    <col min="12112" max="12112" width="23.54296875" style="3" bestFit="1" customWidth="1"/>
    <col min="12113" max="12113" width="6.81640625" style="3" bestFit="1" customWidth="1"/>
    <col min="12114" max="12114" width="23.54296875" style="3" bestFit="1" customWidth="1"/>
    <col min="12115" max="12115" width="6.81640625" style="3" bestFit="1" customWidth="1"/>
    <col min="12116" max="12116" width="23.54296875" style="3" bestFit="1" customWidth="1"/>
    <col min="12117" max="12117" width="6.453125" style="3" bestFit="1" customWidth="1"/>
    <col min="12118" max="12118" width="23.54296875" style="3" bestFit="1" customWidth="1"/>
    <col min="12119" max="12119" width="6.453125" style="3" bestFit="1" customWidth="1"/>
    <col min="12120" max="12120" width="23.54296875" style="3" bestFit="1" customWidth="1"/>
    <col min="12121" max="12121" width="6.81640625" style="3" bestFit="1" customWidth="1"/>
    <col min="12122" max="12122" width="23.54296875" style="3" bestFit="1" customWidth="1"/>
    <col min="12123" max="12123" width="6.81640625" style="3" bestFit="1" customWidth="1"/>
    <col min="12124" max="12124" width="23.54296875" style="3" bestFit="1" customWidth="1"/>
    <col min="12125" max="12125" width="6.81640625" style="3" bestFit="1" customWidth="1"/>
    <col min="12126" max="12126" width="23.54296875" style="3" bestFit="1" customWidth="1"/>
    <col min="12127" max="12127" width="6.81640625" style="3" bestFit="1" customWidth="1"/>
    <col min="12128" max="12128" width="23.54296875" style="3" bestFit="1" customWidth="1"/>
    <col min="12129" max="12129" width="6.81640625" style="3" bestFit="1" customWidth="1"/>
    <col min="12130" max="12130" width="23.54296875" style="3" bestFit="1" customWidth="1"/>
    <col min="12131" max="12131" width="6.81640625" style="3" bestFit="1" customWidth="1"/>
    <col min="12132" max="12132" width="23.54296875" style="3" bestFit="1" customWidth="1"/>
    <col min="12133" max="12133" width="6.81640625" style="3" bestFit="1" customWidth="1"/>
    <col min="12134" max="12134" width="23.54296875" style="3" bestFit="1" customWidth="1"/>
    <col min="12135" max="12135" width="6.81640625" style="3" bestFit="1" customWidth="1"/>
    <col min="12136" max="12136" width="23.54296875" style="3" bestFit="1" customWidth="1"/>
    <col min="12137" max="12137" width="6.81640625" style="3" bestFit="1" customWidth="1"/>
    <col min="12138" max="12138" width="23.54296875" style="3" bestFit="1" customWidth="1"/>
    <col min="12139" max="12139" width="6.81640625" style="3" bestFit="1" customWidth="1"/>
    <col min="12140" max="12140" width="23.54296875" style="3" bestFit="1" customWidth="1"/>
    <col min="12141" max="12141" width="6.81640625" style="3" bestFit="1" customWidth="1"/>
    <col min="12142" max="12142" width="23.54296875" style="3" bestFit="1" customWidth="1"/>
    <col min="12143" max="12143" width="6.81640625" style="3" bestFit="1" customWidth="1"/>
    <col min="12144" max="12144" width="23.54296875" style="3" bestFit="1" customWidth="1"/>
    <col min="12145" max="12145" width="6.81640625" style="3" bestFit="1" customWidth="1"/>
    <col min="12146" max="12146" width="23.54296875" style="3" bestFit="1" customWidth="1"/>
    <col min="12147" max="12147" width="6.81640625" style="3" bestFit="1" customWidth="1"/>
    <col min="12148" max="12148" width="23.54296875" style="3" bestFit="1" customWidth="1"/>
    <col min="12149" max="12149" width="6.81640625" style="3" bestFit="1" customWidth="1"/>
    <col min="12150" max="12188" width="9.1796875" style="3"/>
    <col min="12189" max="12189" width="33.54296875" style="3" customWidth="1"/>
    <col min="12190" max="12190" width="11.7265625" style="3" customWidth="1"/>
    <col min="12191" max="12191" width="6.7265625" style="3" customWidth="1"/>
    <col min="12192" max="12192" width="11.7265625" style="3" customWidth="1"/>
    <col min="12193" max="12193" width="6.7265625" style="3" customWidth="1"/>
    <col min="12194" max="12194" width="11.7265625" style="3" customWidth="1"/>
    <col min="12195" max="12195" width="6.7265625" style="3" customWidth="1"/>
    <col min="12196" max="12196" width="11.7265625" style="3" customWidth="1"/>
    <col min="12197" max="12197" width="6.7265625" style="3" customWidth="1"/>
    <col min="12198" max="12198" width="12.26953125" style="3" bestFit="1" customWidth="1"/>
    <col min="12199" max="12199" width="6.7265625" style="3" bestFit="1" customWidth="1"/>
    <col min="12200" max="12200" width="12.26953125" style="3" bestFit="1" customWidth="1"/>
    <col min="12201" max="12201" width="6.7265625" style="3" bestFit="1" customWidth="1"/>
    <col min="12202" max="12202" width="11.7265625" style="3" bestFit="1" customWidth="1"/>
    <col min="12203" max="12203" width="6" style="3" bestFit="1" customWidth="1"/>
    <col min="12204" max="12204" width="11.7265625" style="3" bestFit="1" customWidth="1"/>
    <col min="12205" max="12205" width="6" style="3" bestFit="1" customWidth="1"/>
    <col min="12206" max="12206" width="11.7265625" style="3" bestFit="1" customWidth="1"/>
    <col min="12207" max="12207" width="6" style="3" bestFit="1" customWidth="1"/>
    <col min="12208" max="12208" width="11.7265625" style="3" bestFit="1" customWidth="1"/>
    <col min="12209" max="12209" width="6" style="3" bestFit="1" customWidth="1"/>
    <col min="12210" max="12210" width="11.7265625" style="3" bestFit="1" customWidth="1"/>
    <col min="12211" max="12211" width="6" style="3" bestFit="1" customWidth="1"/>
    <col min="12212" max="12212" width="11.7265625" style="3" bestFit="1" customWidth="1"/>
    <col min="12213" max="12213" width="6" style="3" bestFit="1" customWidth="1"/>
    <col min="12214" max="12214" width="11.7265625" style="3" bestFit="1" customWidth="1"/>
    <col min="12215" max="12215" width="6" style="3" bestFit="1" customWidth="1"/>
    <col min="12216" max="12216" width="11.7265625" style="3" bestFit="1" customWidth="1"/>
    <col min="12217" max="12217" width="5.26953125" style="3" bestFit="1" customWidth="1"/>
    <col min="12218" max="12218" width="16.453125" style="3" bestFit="1" customWidth="1"/>
    <col min="12219" max="12219" width="6.453125" style="3" customWidth="1"/>
    <col min="12220" max="12220" width="15" style="3" customWidth="1"/>
    <col min="12221" max="12221" width="8" style="3" customWidth="1"/>
    <col min="12222" max="12222" width="15.453125" style="3" customWidth="1"/>
    <col min="12223" max="12223" width="8.453125" style="3" customWidth="1"/>
    <col min="12224" max="12224" width="17.54296875" style="3" customWidth="1"/>
    <col min="12225" max="12225" width="6" style="3" bestFit="1" customWidth="1"/>
    <col min="12226" max="12226" width="15.81640625" style="3" bestFit="1" customWidth="1"/>
    <col min="12227" max="12227" width="6" style="3" bestFit="1" customWidth="1"/>
    <col min="12228" max="12228" width="16.81640625" style="3" bestFit="1" customWidth="1"/>
    <col min="12229" max="12229" width="6" style="3" bestFit="1" customWidth="1"/>
    <col min="12230" max="12230" width="17.453125" style="3" customWidth="1"/>
    <col min="12231" max="12231" width="7.7265625" style="3" bestFit="1" customWidth="1"/>
    <col min="12232" max="12232" width="17.453125" style="3" customWidth="1"/>
    <col min="12233" max="12233" width="7.7265625" style="3" bestFit="1" customWidth="1"/>
    <col min="12234" max="12234" width="17.453125" style="3" customWidth="1"/>
    <col min="12235" max="12235" width="9" style="3" customWidth="1"/>
    <col min="12236" max="12236" width="22.54296875" style="3" customWidth="1"/>
    <col min="12237" max="12237" width="8.1796875" style="3" customWidth="1"/>
    <col min="12238" max="12238" width="22.54296875" style="3" customWidth="1"/>
    <col min="12239" max="12239" width="8.1796875" style="3" customWidth="1"/>
    <col min="12240" max="12240" width="23.54296875" style="3" customWidth="1"/>
    <col min="12241" max="12241" width="8.1796875" style="3" customWidth="1"/>
    <col min="12242" max="12242" width="22.54296875" style="3" customWidth="1"/>
    <col min="12243" max="12243" width="8.1796875" style="3" bestFit="1" customWidth="1"/>
    <col min="12244" max="12244" width="22.54296875" style="3" customWidth="1"/>
    <col min="12245" max="12245" width="9.54296875" style="3" customWidth="1"/>
    <col min="12246" max="12246" width="22.54296875" style="3" customWidth="1"/>
    <col min="12247" max="12247" width="9.54296875" style="3" customWidth="1"/>
    <col min="12248" max="12248" width="22.54296875" style="3" customWidth="1"/>
    <col min="12249" max="12249" width="12.453125" style="3" customWidth="1"/>
    <col min="12250" max="12250" width="22.54296875" style="3" customWidth="1"/>
    <col min="12251" max="12251" width="8.7265625" style="3" bestFit="1" customWidth="1"/>
    <col min="12252" max="12252" width="21" style="3" customWidth="1"/>
    <col min="12253" max="12253" width="8.7265625" style="3" bestFit="1" customWidth="1"/>
    <col min="12254" max="12254" width="23.54296875" style="3" bestFit="1" customWidth="1"/>
    <col min="12255" max="12255" width="11.81640625" style="3" customWidth="1"/>
    <col min="12256" max="12256" width="23.54296875" style="3" bestFit="1" customWidth="1"/>
    <col min="12257" max="12257" width="11.26953125" style="3" customWidth="1"/>
    <col min="12258" max="12258" width="23.1796875" style="3" customWidth="1"/>
    <col min="12259" max="12259" width="11.453125" style="3" bestFit="1" customWidth="1"/>
    <col min="12260" max="12260" width="23.54296875" style="3" bestFit="1" customWidth="1"/>
    <col min="12261" max="12261" width="10.1796875" style="3" customWidth="1"/>
    <col min="12262" max="12262" width="23.54296875" style="3" bestFit="1" customWidth="1"/>
    <col min="12263" max="12263" width="10.1796875" style="3" customWidth="1"/>
    <col min="12264" max="12264" width="23.54296875" style="3" bestFit="1" customWidth="1"/>
    <col min="12265" max="12265" width="11.453125" style="3" bestFit="1" customWidth="1"/>
    <col min="12266" max="12266" width="23.54296875" style="3" bestFit="1" customWidth="1"/>
    <col min="12267" max="12267" width="11.453125" style="3" bestFit="1" customWidth="1"/>
    <col min="12268" max="12268" width="23.54296875" style="3" bestFit="1" customWidth="1"/>
    <col min="12269" max="12269" width="7.7265625" style="3" bestFit="1" customWidth="1"/>
    <col min="12270" max="12270" width="23.54296875" style="3" bestFit="1" customWidth="1"/>
    <col min="12271" max="12271" width="6.81640625" style="3" bestFit="1" customWidth="1"/>
    <col min="12272" max="12272" width="23.54296875" style="3" bestFit="1" customWidth="1"/>
    <col min="12273" max="12273" width="6.81640625" style="3" bestFit="1" customWidth="1"/>
    <col min="12274" max="12274" width="23.54296875" style="3" bestFit="1" customWidth="1"/>
    <col min="12275" max="12275" width="6.81640625" style="3" bestFit="1" customWidth="1"/>
    <col min="12276" max="12276" width="23.54296875" style="3" bestFit="1" customWidth="1"/>
    <col min="12277" max="12277" width="6.81640625" style="3" bestFit="1" customWidth="1"/>
    <col min="12278" max="12278" width="23.54296875" style="3" bestFit="1" customWidth="1"/>
    <col min="12279" max="12279" width="6.453125" style="3" bestFit="1" customWidth="1"/>
    <col min="12280" max="12280" width="23.54296875" style="3" bestFit="1" customWidth="1"/>
    <col min="12281" max="12281" width="6.453125" style="3" bestFit="1" customWidth="1"/>
    <col min="12282" max="12282" width="23.54296875" style="3" bestFit="1" customWidth="1"/>
    <col min="12283" max="12283" width="6.81640625" style="3" bestFit="1" customWidth="1"/>
    <col min="12284" max="12284" width="23.54296875" style="3" bestFit="1" customWidth="1"/>
    <col min="12285" max="12285" width="6.81640625" style="3" bestFit="1" customWidth="1"/>
    <col min="12286" max="12286" width="23.54296875" style="3" bestFit="1" customWidth="1"/>
    <col min="12287" max="12287" width="6.81640625" style="3" bestFit="1" customWidth="1"/>
    <col min="12288" max="12288" width="23.54296875" style="3" bestFit="1" customWidth="1"/>
    <col min="12289" max="12289" width="6.81640625" style="3" bestFit="1" customWidth="1"/>
    <col min="12290" max="12290" width="23.54296875" style="3" bestFit="1" customWidth="1"/>
    <col min="12291" max="12291" width="6.81640625" style="3" bestFit="1" customWidth="1"/>
    <col min="12292" max="12292" width="23.54296875" style="3" bestFit="1" customWidth="1"/>
    <col min="12293" max="12293" width="11.54296875" style="3" bestFit="1" customWidth="1"/>
    <col min="12294" max="12294" width="23.54296875" style="3" bestFit="1" customWidth="1"/>
    <col min="12295" max="12295" width="6.81640625" style="3" bestFit="1" customWidth="1"/>
    <col min="12296" max="12296" width="23.54296875" style="3" bestFit="1" customWidth="1"/>
    <col min="12297" max="12297" width="6.81640625" style="3" bestFit="1" customWidth="1"/>
    <col min="12298" max="12298" width="23.54296875" style="3" bestFit="1" customWidth="1"/>
    <col min="12299" max="12299" width="6.81640625" style="3" bestFit="1" customWidth="1"/>
    <col min="12300" max="12300" width="23.54296875" style="3" bestFit="1" customWidth="1"/>
    <col min="12301" max="12301" width="6.81640625" style="3" bestFit="1" customWidth="1"/>
    <col min="12302" max="12302" width="23.54296875" style="3" bestFit="1" customWidth="1"/>
    <col min="12303" max="12303" width="6.81640625" style="3" bestFit="1" customWidth="1"/>
    <col min="12304" max="12304" width="23.54296875" style="3" bestFit="1" customWidth="1"/>
    <col min="12305" max="12305" width="6.81640625" style="3" bestFit="1" customWidth="1"/>
    <col min="12306" max="12306" width="23.54296875" style="3" bestFit="1" customWidth="1"/>
    <col min="12307" max="12307" width="6.81640625" style="3" bestFit="1" customWidth="1"/>
    <col min="12308" max="12308" width="23.54296875" style="3" bestFit="1" customWidth="1"/>
    <col min="12309" max="12309" width="6.81640625" style="3" bestFit="1" customWidth="1"/>
    <col min="12310" max="12310" width="23.54296875" style="3" bestFit="1" customWidth="1"/>
    <col min="12311" max="12311" width="6.81640625" style="3" bestFit="1" customWidth="1"/>
    <col min="12312" max="12312" width="23.54296875" style="3" bestFit="1" customWidth="1"/>
    <col min="12313" max="12313" width="6.81640625" style="3" bestFit="1" customWidth="1"/>
    <col min="12314" max="12314" width="23.54296875" style="3" bestFit="1" customWidth="1"/>
    <col min="12315" max="12315" width="6.81640625" style="3" bestFit="1" customWidth="1"/>
    <col min="12316" max="12316" width="23.54296875" style="3" bestFit="1" customWidth="1"/>
    <col min="12317" max="12317" width="6.81640625" style="3" bestFit="1" customWidth="1"/>
    <col min="12318" max="12318" width="23.54296875" style="3" bestFit="1" customWidth="1"/>
    <col min="12319" max="12319" width="6.81640625" style="3" bestFit="1" customWidth="1"/>
    <col min="12320" max="12320" width="23.54296875" style="3" bestFit="1" customWidth="1"/>
    <col min="12321" max="12321" width="6.81640625" style="3" bestFit="1" customWidth="1"/>
    <col min="12322" max="12322" width="23.54296875" style="3" bestFit="1" customWidth="1"/>
    <col min="12323" max="12323" width="6.81640625" style="3" bestFit="1" customWidth="1"/>
    <col min="12324" max="12324" width="23.54296875" style="3" bestFit="1" customWidth="1"/>
    <col min="12325" max="12325" width="6.81640625" style="3" bestFit="1" customWidth="1"/>
    <col min="12326" max="12326" width="23.54296875" style="3" bestFit="1" customWidth="1"/>
    <col min="12327" max="12327" width="6.81640625" style="3" bestFit="1" customWidth="1"/>
    <col min="12328" max="12328" width="23.54296875" style="3" bestFit="1" customWidth="1"/>
    <col min="12329" max="12329" width="6.81640625" style="3" bestFit="1" customWidth="1"/>
    <col min="12330" max="12330" width="23.54296875" style="3" bestFit="1" customWidth="1"/>
    <col min="12331" max="12331" width="6.81640625" style="3" bestFit="1" customWidth="1"/>
    <col min="12332" max="12332" width="23.54296875" style="3" bestFit="1" customWidth="1"/>
    <col min="12333" max="12333" width="6.81640625" style="3" bestFit="1" customWidth="1"/>
    <col min="12334" max="12334" width="23.54296875" style="3" bestFit="1" customWidth="1"/>
    <col min="12335" max="12335" width="6.81640625" style="3" bestFit="1" customWidth="1"/>
    <col min="12336" max="12336" width="23.54296875" style="3" bestFit="1" customWidth="1"/>
    <col min="12337" max="12337" width="6.81640625" style="3" bestFit="1" customWidth="1"/>
    <col min="12338" max="12338" width="23.54296875" style="3" bestFit="1" customWidth="1"/>
    <col min="12339" max="12339" width="6.81640625" style="3" bestFit="1" customWidth="1"/>
    <col min="12340" max="12340" width="23.54296875" style="3" bestFit="1" customWidth="1"/>
    <col min="12341" max="12341" width="6.81640625" style="3" bestFit="1" customWidth="1"/>
    <col min="12342" max="12342" width="23.54296875" style="3" bestFit="1" customWidth="1"/>
    <col min="12343" max="12343" width="6.81640625" style="3" bestFit="1" customWidth="1"/>
    <col min="12344" max="12344" width="23.54296875" style="3" bestFit="1" customWidth="1"/>
    <col min="12345" max="12345" width="6.81640625" style="3" bestFit="1" customWidth="1"/>
    <col min="12346" max="12346" width="23.54296875" style="3" bestFit="1" customWidth="1"/>
    <col min="12347" max="12347" width="6.81640625" style="3" bestFit="1" customWidth="1"/>
    <col min="12348" max="12348" width="23.54296875" style="3" bestFit="1" customWidth="1"/>
    <col min="12349" max="12349" width="6.81640625" style="3" bestFit="1" customWidth="1"/>
    <col min="12350" max="12350" width="23.54296875" style="3" bestFit="1" customWidth="1"/>
    <col min="12351" max="12351" width="6.81640625" style="3" bestFit="1" customWidth="1"/>
    <col min="12352" max="12352" width="23.54296875" style="3" bestFit="1" customWidth="1"/>
    <col min="12353" max="12353" width="6.81640625" style="3" bestFit="1" customWidth="1"/>
    <col min="12354" max="12354" width="23.54296875" style="3" bestFit="1" customWidth="1"/>
    <col min="12355" max="12355" width="6.81640625" style="3" bestFit="1" customWidth="1"/>
    <col min="12356" max="12356" width="23.54296875" style="3" bestFit="1" customWidth="1"/>
    <col min="12357" max="12357" width="6.81640625" style="3" bestFit="1" customWidth="1"/>
    <col min="12358" max="12358" width="23.54296875" style="3" bestFit="1" customWidth="1"/>
    <col min="12359" max="12359" width="6.81640625" style="3" bestFit="1" customWidth="1"/>
    <col min="12360" max="12360" width="23.54296875" style="3" bestFit="1" customWidth="1"/>
    <col min="12361" max="12361" width="6.81640625" style="3" bestFit="1" customWidth="1"/>
    <col min="12362" max="12362" width="23.54296875" style="3" bestFit="1" customWidth="1"/>
    <col min="12363" max="12363" width="6.81640625" style="3" bestFit="1" customWidth="1"/>
    <col min="12364" max="12364" width="23.54296875" style="3" bestFit="1" customWidth="1"/>
    <col min="12365" max="12365" width="6.81640625" style="3" bestFit="1" customWidth="1"/>
    <col min="12366" max="12366" width="23.54296875" style="3" bestFit="1" customWidth="1"/>
    <col min="12367" max="12367" width="6.81640625" style="3" bestFit="1" customWidth="1"/>
    <col min="12368" max="12368" width="23.54296875" style="3" bestFit="1" customWidth="1"/>
    <col min="12369" max="12369" width="6.81640625" style="3" bestFit="1" customWidth="1"/>
    <col min="12370" max="12370" width="23.54296875" style="3" bestFit="1" customWidth="1"/>
    <col min="12371" max="12371" width="6.81640625" style="3" bestFit="1" customWidth="1"/>
    <col min="12372" max="12372" width="23.54296875" style="3" bestFit="1" customWidth="1"/>
    <col min="12373" max="12373" width="6.453125" style="3" bestFit="1" customWidth="1"/>
    <col min="12374" max="12374" width="23.54296875" style="3" bestFit="1" customWidth="1"/>
    <col min="12375" max="12375" width="6.453125" style="3" bestFit="1" customWidth="1"/>
    <col min="12376" max="12376" width="23.54296875" style="3" bestFit="1" customWidth="1"/>
    <col min="12377" max="12377" width="6.81640625" style="3" bestFit="1" customWidth="1"/>
    <col min="12378" max="12378" width="23.54296875" style="3" bestFit="1" customWidth="1"/>
    <col min="12379" max="12379" width="6.81640625" style="3" bestFit="1" customWidth="1"/>
    <col min="12380" max="12380" width="23.54296875" style="3" bestFit="1" customWidth="1"/>
    <col min="12381" max="12381" width="6.81640625" style="3" bestFit="1" customWidth="1"/>
    <col min="12382" max="12382" width="23.54296875" style="3" bestFit="1" customWidth="1"/>
    <col min="12383" max="12383" width="6.81640625" style="3" bestFit="1" customWidth="1"/>
    <col min="12384" max="12384" width="23.54296875" style="3" bestFit="1" customWidth="1"/>
    <col min="12385" max="12385" width="6.81640625" style="3" bestFit="1" customWidth="1"/>
    <col min="12386" max="12386" width="23.54296875" style="3" bestFit="1" customWidth="1"/>
    <col min="12387" max="12387" width="6.81640625" style="3" bestFit="1" customWidth="1"/>
    <col min="12388" max="12388" width="23.54296875" style="3" bestFit="1" customWidth="1"/>
    <col min="12389" max="12389" width="6.81640625" style="3" bestFit="1" customWidth="1"/>
    <col min="12390" max="12390" width="23.54296875" style="3" bestFit="1" customWidth="1"/>
    <col min="12391" max="12391" width="6.81640625" style="3" bestFit="1" customWidth="1"/>
    <col min="12392" max="12392" width="23.54296875" style="3" bestFit="1" customWidth="1"/>
    <col min="12393" max="12393" width="6.81640625" style="3" bestFit="1" customWidth="1"/>
    <col min="12394" max="12394" width="23.54296875" style="3" bestFit="1" customWidth="1"/>
    <col min="12395" max="12395" width="6.81640625" style="3" bestFit="1" customWidth="1"/>
    <col min="12396" max="12396" width="23.54296875" style="3" bestFit="1" customWidth="1"/>
    <col min="12397" max="12397" width="6.81640625" style="3" bestFit="1" customWidth="1"/>
    <col min="12398" max="12398" width="23.54296875" style="3" bestFit="1" customWidth="1"/>
    <col min="12399" max="12399" width="6.81640625" style="3" bestFit="1" customWidth="1"/>
    <col min="12400" max="12400" width="23.54296875" style="3" bestFit="1" customWidth="1"/>
    <col min="12401" max="12401" width="6.81640625" style="3" bestFit="1" customWidth="1"/>
    <col min="12402" max="12402" width="23.54296875" style="3" bestFit="1" customWidth="1"/>
    <col min="12403" max="12403" width="6.81640625" style="3" bestFit="1" customWidth="1"/>
    <col min="12404" max="12404" width="23.54296875" style="3" bestFit="1" customWidth="1"/>
    <col min="12405" max="12405" width="6.81640625" style="3" bestFit="1" customWidth="1"/>
    <col min="12406" max="12444" width="9.1796875" style="3"/>
    <col min="12445" max="12445" width="33.54296875" style="3" customWidth="1"/>
    <col min="12446" max="12446" width="11.7265625" style="3" customWidth="1"/>
    <col min="12447" max="12447" width="6.7265625" style="3" customWidth="1"/>
    <col min="12448" max="12448" width="11.7265625" style="3" customWidth="1"/>
    <col min="12449" max="12449" width="6.7265625" style="3" customWidth="1"/>
    <col min="12450" max="12450" width="11.7265625" style="3" customWidth="1"/>
    <col min="12451" max="12451" width="6.7265625" style="3" customWidth="1"/>
    <col min="12452" max="12452" width="11.7265625" style="3" customWidth="1"/>
    <col min="12453" max="12453" width="6.7265625" style="3" customWidth="1"/>
    <col min="12454" max="12454" width="12.26953125" style="3" bestFit="1" customWidth="1"/>
    <col min="12455" max="12455" width="6.7265625" style="3" bestFit="1" customWidth="1"/>
    <col min="12456" max="12456" width="12.26953125" style="3" bestFit="1" customWidth="1"/>
    <col min="12457" max="12457" width="6.7265625" style="3" bestFit="1" customWidth="1"/>
    <col min="12458" max="12458" width="11.7265625" style="3" bestFit="1" customWidth="1"/>
    <col min="12459" max="12459" width="6" style="3" bestFit="1" customWidth="1"/>
    <col min="12460" max="12460" width="11.7265625" style="3" bestFit="1" customWidth="1"/>
    <col min="12461" max="12461" width="6" style="3" bestFit="1" customWidth="1"/>
    <col min="12462" max="12462" width="11.7265625" style="3" bestFit="1" customWidth="1"/>
    <col min="12463" max="12463" width="6" style="3" bestFit="1" customWidth="1"/>
    <col min="12464" max="12464" width="11.7265625" style="3" bestFit="1" customWidth="1"/>
    <col min="12465" max="12465" width="6" style="3" bestFit="1" customWidth="1"/>
    <col min="12466" max="12466" width="11.7265625" style="3" bestFit="1" customWidth="1"/>
    <col min="12467" max="12467" width="6" style="3" bestFit="1" customWidth="1"/>
    <col min="12468" max="12468" width="11.7265625" style="3" bestFit="1" customWidth="1"/>
    <col min="12469" max="12469" width="6" style="3" bestFit="1" customWidth="1"/>
    <col min="12470" max="12470" width="11.7265625" style="3" bestFit="1" customWidth="1"/>
    <col min="12471" max="12471" width="6" style="3" bestFit="1" customWidth="1"/>
    <col min="12472" max="12472" width="11.7265625" style="3" bestFit="1" customWidth="1"/>
    <col min="12473" max="12473" width="5.26953125" style="3" bestFit="1" customWidth="1"/>
    <col min="12474" max="12474" width="16.453125" style="3" bestFit="1" customWidth="1"/>
    <col min="12475" max="12475" width="6.453125" style="3" customWidth="1"/>
    <col min="12476" max="12476" width="15" style="3" customWidth="1"/>
    <col min="12477" max="12477" width="8" style="3" customWidth="1"/>
    <col min="12478" max="12478" width="15.453125" style="3" customWidth="1"/>
    <col min="12479" max="12479" width="8.453125" style="3" customWidth="1"/>
    <col min="12480" max="12480" width="17.54296875" style="3" customWidth="1"/>
    <col min="12481" max="12481" width="6" style="3" bestFit="1" customWidth="1"/>
    <col min="12482" max="12482" width="15.81640625" style="3" bestFit="1" customWidth="1"/>
    <col min="12483" max="12483" width="6" style="3" bestFit="1" customWidth="1"/>
    <col min="12484" max="12484" width="16.81640625" style="3" bestFit="1" customWidth="1"/>
    <col min="12485" max="12485" width="6" style="3" bestFit="1" customWidth="1"/>
    <col min="12486" max="12486" width="17.453125" style="3" customWidth="1"/>
    <col min="12487" max="12487" width="7.7265625" style="3" bestFit="1" customWidth="1"/>
    <col min="12488" max="12488" width="17.453125" style="3" customWidth="1"/>
    <col min="12489" max="12489" width="7.7265625" style="3" bestFit="1" customWidth="1"/>
    <col min="12490" max="12490" width="17.453125" style="3" customWidth="1"/>
    <col min="12491" max="12491" width="9" style="3" customWidth="1"/>
    <col min="12492" max="12492" width="22.54296875" style="3" customWidth="1"/>
    <col min="12493" max="12493" width="8.1796875" style="3" customWidth="1"/>
    <col min="12494" max="12494" width="22.54296875" style="3" customWidth="1"/>
    <col min="12495" max="12495" width="8.1796875" style="3" customWidth="1"/>
    <col min="12496" max="12496" width="23.54296875" style="3" customWidth="1"/>
    <col min="12497" max="12497" width="8.1796875" style="3" customWidth="1"/>
    <col min="12498" max="12498" width="22.54296875" style="3" customWidth="1"/>
    <col min="12499" max="12499" width="8.1796875" style="3" bestFit="1" customWidth="1"/>
    <col min="12500" max="12500" width="22.54296875" style="3" customWidth="1"/>
    <col min="12501" max="12501" width="9.54296875" style="3" customWidth="1"/>
    <col min="12502" max="12502" width="22.54296875" style="3" customWidth="1"/>
    <col min="12503" max="12503" width="9.54296875" style="3" customWidth="1"/>
    <col min="12504" max="12504" width="22.54296875" style="3" customWidth="1"/>
    <col min="12505" max="12505" width="12.453125" style="3" customWidth="1"/>
    <col min="12506" max="12506" width="22.54296875" style="3" customWidth="1"/>
    <col min="12507" max="12507" width="8.7265625" style="3" bestFit="1" customWidth="1"/>
    <col min="12508" max="12508" width="21" style="3" customWidth="1"/>
    <col min="12509" max="12509" width="8.7265625" style="3" bestFit="1" customWidth="1"/>
    <col min="12510" max="12510" width="23.54296875" style="3" bestFit="1" customWidth="1"/>
    <col min="12511" max="12511" width="11.81640625" style="3" customWidth="1"/>
    <col min="12512" max="12512" width="23.54296875" style="3" bestFit="1" customWidth="1"/>
    <col min="12513" max="12513" width="11.26953125" style="3" customWidth="1"/>
    <col min="12514" max="12514" width="23.1796875" style="3" customWidth="1"/>
    <col min="12515" max="12515" width="11.453125" style="3" bestFit="1" customWidth="1"/>
    <col min="12516" max="12516" width="23.54296875" style="3" bestFit="1" customWidth="1"/>
    <col min="12517" max="12517" width="10.1796875" style="3" customWidth="1"/>
    <col min="12518" max="12518" width="23.54296875" style="3" bestFit="1" customWidth="1"/>
    <col min="12519" max="12519" width="10.1796875" style="3" customWidth="1"/>
    <col min="12520" max="12520" width="23.54296875" style="3" bestFit="1" customWidth="1"/>
    <col min="12521" max="12521" width="11.453125" style="3" bestFit="1" customWidth="1"/>
    <col min="12522" max="12522" width="23.54296875" style="3" bestFit="1" customWidth="1"/>
    <col min="12523" max="12523" width="11.453125" style="3" bestFit="1" customWidth="1"/>
    <col min="12524" max="12524" width="23.54296875" style="3" bestFit="1" customWidth="1"/>
    <col min="12525" max="12525" width="7.7265625" style="3" bestFit="1" customWidth="1"/>
    <col min="12526" max="12526" width="23.54296875" style="3" bestFit="1" customWidth="1"/>
    <col min="12527" max="12527" width="6.81640625" style="3" bestFit="1" customWidth="1"/>
    <col min="12528" max="12528" width="23.54296875" style="3" bestFit="1" customWidth="1"/>
    <col min="12529" max="12529" width="6.81640625" style="3" bestFit="1" customWidth="1"/>
    <col min="12530" max="12530" width="23.54296875" style="3" bestFit="1" customWidth="1"/>
    <col min="12531" max="12531" width="6.81640625" style="3" bestFit="1" customWidth="1"/>
    <col min="12532" max="12532" width="23.54296875" style="3" bestFit="1" customWidth="1"/>
    <col min="12533" max="12533" width="6.81640625" style="3" bestFit="1" customWidth="1"/>
    <col min="12534" max="12534" width="23.54296875" style="3" bestFit="1" customWidth="1"/>
    <col min="12535" max="12535" width="6.453125" style="3" bestFit="1" customWidth="1"/>
    <col min="12536" max="12536" width="23.54296875" style="3" bestFit="1" customWidth="1"/>
    <col min="12537" max="12537" width="6.453125" style="3" bestFit="1" customWidth="1"/>
    <col min="12538" max="12538" width="23.54296875" style="3" bestFit="1" customWidth="1"/>
    <col min="12539" max="12539" width="6.81640625" style="3" bestFit="1" customWidth="1"/>
    <col min="12540" max="12540" width="23.54296875" style="3" bestFit="1" customWidth="1"/>
    <col min="12541" max="12541" width="6.81640625" style="3" bestFit="1" customWidth="1"/>
    <col min="12542" max="12542" width="23.54296875" style="3" bestFit="1" customWidth="1"/>
    <col min="12543" max="12543" width="6.81640625" style="3" bestFit="1" customWidth="1"/>
    <col min="12544" max="12544" width="23.54296875" style="3" bestFit="1" customWidth="1"/>
    <col min="12545" max="12545" width="6.81640625" style="3" bestFit="1" customWidth="1"/>
    <col min="12546" max="12546" width="23.54296875" style="3" bestFit="1" customWidth="1"/>
    <col min="12547" max="12547" width="6.81640625" style="3" bestFit="1" customWidth="1"/>
    <col min="12548" max="12548" width="23.54296875" style="3" bestFit="1" customWidth="1"/>
    <col min="12549" max="12549" width="11.54296875" style="3" bestFit="1" customWidth="1"/>
    <col min="12550" max="12550" width="23.54296875" style="3" bestFit="1" customWidth="1"/>
    <col min="12551" max="12551" width="6.81640625" style="3" bestFit="1" customWidth="1"/>
    <col min="12552" max="12552" width="23.54296875" style="3" bestFit="1" customWidth="1"/>
    <col min="12553" max="12553" width="6.81640625" style="3" bestFit="1" customWidth="1"/>
    <col min="12554" max="12554" width="23.54296875" style="3" bestFit="1" customWidth="1"/>
    <col min="12555" max="12555" width="6.81640625" style="3" bestFit="1" customWidth="1"/>
    <col min="12556" max="12556" width="23.54296875" style="3" bestFit="1" customWidth="1"/>
    <col min="12557" max="12557" width="6.81640625" style="3" bestFit="1" customWidth="1"/>
    <col min="12558" max="12558" width="23.54296875" style="3" bestFit="1" customWidth="1"/>
    <col min="12559" max="12559" width="6.81640625" style="3" bestFit="1" customWidth="1"/>
    <col min="12560" max="12560" width="23.54296875" style="3" bestFit="1" customWidth="1"/>
    <col min="12561" max="12561" width="6.81640625" style="3" bestFit="1" customWidth="1"/>
    <col min="12562" max="12562" width="23.54296875" style="3" bestFit="1" customWidth="1"/>
    <col min="12563" max="12563" width="6.81640625" style="3" bestFit="1" customWidth="1"/>
    <col min="12564" max="12564" width="23.54296875" style="3" bestFit="1" customWidth="1"/>
    <col min="12565" max="12565" width="6.81640625" style="3" bestFit="1" customWidth="1"/>
    <col min="12566" max="12566" width="23.54296875" style="3" bestFit="1" customWidth="1"/>
    <col min="12567" max="12567" width="6.81640625" style="3" bestFit="1" customWidth="1"/>
    <col min="12568" max="12568" width="23.54296875" style="3" bestFit="1" customWidth="1"/>
    <col min="12569" max="12569" width="6.81640625" style="3" bestFit="1" customWidth="1"/>
    <col min="12570" max="12570" width="23.54296875" style="3" bestFit="1" customWidth="1"/>
    <col min="12571" max="12571" width="6.81640625" style="3" bestFit="1" customWidth="1"/>
    <col min="12572" max="12572" width="23.54296875" style="3" bestFit="1" customWidth="1"/>
    <col min="12573" max="12573" width="6.81640625" style="3" bestFit="1" customWidth="1"/>
    <col min="12574" max="12574" width="23.54296875" style="3" bestFit="1" customWidth="1"/>
    <col min="12575" max="12575" width="6.81640625" style="3" bestFit="1" customWidth="1"/>
    <col min="12576" max="12576" width="23.54296875" style="3" bestFit="1" customWidth="1"/>
    <col min="12577" max="12577" width="6.81640625" style="3" bestFit="1" customWidth="1"/>
    <col min="12578" max="12578" width="23.54296875" style="3" bestFit="1" customWidth="1"/>
    <col min="12579" max="12579" width="6.81640625" style="3" bestFit="1" customWidth="1"/>
    <col min="12580" max="12580" width="23.54296875" style="3" bestFit="1" customWidth="1"/>
    <col min="12581" max="12581" width="6.81640625" style="3" bestFit="1" customWidth="1"/>
    <col min="12582" max="12582" width="23.54296875" style="3" bestFit="1" customWidth="1"/>
    <col min="12583" max="12583" width="6.81640625" style="3" bestFit="1" customWidth="1"/>
    <col min="12584" max="12584" width="23.54296875" style="3" bestFit="1" customWidth="1"/>
    <col min="12585" max="12585" width="6.81640625" style="3" bestFit="1" customWidth="1"/>
    <col min="12586" max="12586" width="23.54296875" style="3" bestFit="1" customWidth="1"/>
    <col min="12587" max="12587" width="6.81640625" style="3" bestFit="1" customWidth="1"/>
    <col min="12588" max="12588" width="23.54296875" style="3" bestFit="1" customWidth="1"/>
    <col min="12589" max="12589" width="6.81640625" style="3" bestFit="1" customWidth="1"/>
    <col min="12590" max="12590" width="23.54296875" style="3" bestFit="1" customWidth="1"/>
    <col min="12591" max="12591" width="6.81640625" style="3" bestFit="1" customWidth="1"/>
    <col min="12592" max="12592" width="23.54296875" style="3" bestFit="1" customWidth="1"/>
    <col min="12593" max="12593" width="6.81640625" style="3" bestFit="1" customWidth="1"/>
    <col min="12594" max="12594" width="23.54296875" style="3" bestFit="1" customWidth="1"/>
    <col min="12595" max="12595" width="6.81640625" style="3" bestFit="1" customWidth="1"/>
    <col min="12596" max="12596" width="23.54296875" style="3" bestFit="1" customWidth="1"/>
    <col min="12597" max="12597" width="6.81640625" style="3" bestFit="1" customWidth="1"/>
    <col min="12598" max="12598" width="23.54296875" style="3" bestFit="1" customWidth="1"/>
    <col min="12599" max="12599" width="6.81640625" style="3" bestFit="1" customWidth="1"/>
    <col min="12600" max="12600" width="23.54296875" style="3" bestFit="1" customWidth="1"/>
    <col min="12601" max="12601" width="6.81640625" style="3" bestFit="1" customWidth="1"/>
    <col min="12602" max="12602" width="23.54296875" style="3" bestFit="1" customWidth="1"/>
    <col min="12603" max="12603" width="6.81640625" style="3" bestFit="1" customWidth="1"/>
    <col min="12604" max="12604" width="23.54296875" style="3" bestFit="1" customWidth="1"/>
    <col min="12605" max="12605" width="6.81640625" style="3" bestFit="1" customWidth="1"/>
    <col min="12606" max="12606" width="23.54296875" style="3" bestFit="1" customWidth="1"/>
    <col min="12607" max="12607" width="6.81640625" style="3" bestFit="1" customWidth="1"/>
    <col min="12608" max="12608" width="23.54296875" style="3" bestFit="1" customWidth="1"/>
    <col min="12609" max="12609" width="6.81640625" style="3" bestFit="1" customWidth="1"/>
    <col min="12610" max="12610" width="23.54296875" style="3" bestFit="1" customWidth="1"/>
    <col min="12611" max="12611" width="6.81640625" style="3" bestFit="1" customWidth="1"/>
    <col min="12612" max="12612" width="23.54296875" style="3" bestFit="1" customWidth="1"/>
    <col min="12613" max="12613" width="6.81640625" style="3" bestFit="1" customWidth="1"/>
    <col min="12614" max="12614" width="23.54296875" style="3" bestFit="1" customWidth="1"/>
    <col min="12615" max="12615" width="6.81640625" style="3" bestFit="1" customWidth="1"/>
    <col min="12616" max="12616" width="23.54296875" style="3" bestFit="1" customWidth="1"/>
    <col min="12617" max="12617" width="6.81640625" style="3" bestFit="1" customWidth="1"/>
    <col min="12618" max="12618" width="23.54296875" style="3" bestFit="1" customWidth="1"/>
    <col min="12619" max="12619" width="6.81640625" style="3" bestFit="1" customWidth="1"/>
    <col min="12620" max="12620" width="23.54296875" style="3" bestFit="1" customWidth="1"/>
    <col min="12621" max="12621" width="6.81640625" style="3" bestFit="1" customWidth="1"/>
    <col min="12622" max="12622" width="23.54296875" style="3" bestFit="1" customWidth="1"/>
    <col min="12623" max="12623" width="6.81640625" style="3" bestFit="1" customWidth="1"/>
    <col min="12624" max="12624" width="23.54296875" style="3" bestFit="1" customWidth="1"/>
    <col min="12625" max="12625" width="6.81640625" style="3" bestFit="1" customWidth="1"/>
    <col min="12626" max="12626" width="23.54296875" style="3" bestFit="1" customWidth="1"/>
    <col min="12627" max="12627" width="6.81640625" style="3" bestFit="1" customWidth="1"/>
    <col min="12628" max="12628" width="23.54296875" style="3" bestFit="1" customWidth="1"/>
    <col min="12629" max="12629" width="6.453125" style="3" bestFit="1" customWidth="1"/>
    <col min="12630" max="12630" width="23.54296875" style="3" bestFit="1" customWidth="1"/>
    <col min="12631" max="12631" width="6.453125" style="3" bestFit="1" customWidth="1"/>
    <col min="12632" max="12632" width="23.54296875" style="3" bestFit="1" customWidth="1"/>
    <col min="12633" max="12633" width="6.81640625" style="3" bestFit="1" customWidth="1"/>
    <col min="12634" max="12634" width="23.54296875" style="3" bestFit="1" customWidth="1"/>
    <col min="12635" max="12635" width="6.81640625" style="3" bestFit="1" customWidth="1"/>
    <col min="12636" max="12636" width="23.54296875" style="3" bestFit="1" customWidth="1"/>
    <col min="12637" max="12637" width="6.81640625" style="3" bestFit="1" customWidth="1"/>
    <col min="12638" max="12638" width="23.54296875" style="3" bestFit="1" customWidth="1"/>
    <col min="12639" max="12639" width="6.81640625" style="3" bestFit="1" customWidth="1"/>
    <col min="12640" max="12640" width="23.54296875" style="3" bestFit="1" customWidth="1"/>
    <col min="12641" max="12641" width="6.81640625" style="3" bestFit="1" customWidth="1"/>
    <col min="12642" max="12642" width="23.54296875" style="3" bestFit="1" customWidth="1"/>
    <col min="12643" max="12643" width="6.81640625" style="3" bestFit="1" customWidth="1"/>
    <col min="12644" max="12644" width="23.54296875" style="3" bestFit="1" customWidth="1"/>
    <col min="12645" max="12645" width="6.81640625" style="3" bestFit="1" customWidth="1"/>
    <col min="12646" max="12646" width="23.54296875" style="3" bestFit="1" customWidth="1"/>
    <col min="12647" max="12647" width="6.81640625" style="3" bestFit="1" customWidth="1"/>
    <col min="12648" max="12648" width="23.54296875" style="3" bestFit="1" customWidth="1"/>
    <col min="12649" max="12649" width="6.81640625" style="3" bestFit="1" customWidth="1"/>
    <col min="12650" max="12650" width="23.54296875" style="3" bestFit="1" customWidth="1"/>
    <col min="12651" max="12651" width="6.81640625" style="3" bestFit="1" customWidth="1"/>
    <col min="12652" max="12652" width="23.54296875" style="3" bestFit="1" customWidth="1"/>
    <col min="12653" max="12653" width="6.81640625" style="3" bestFit="1" customWidth="1"/>
    <col min="12654" max="12654" width="23.54296875" style="3" bestFit="1" customWidth="1"/>
    <col min="12655" max="12655" width="6.81640625" style="3" bestFit="1" customWidth="1"/>
    <col min="12656" max="12656" width="23.54296875" style="3" bestFit="1" customWidth="1"/>
    <col min="12657" max="12657" width="6.81640625" style="3" bestFit="1" customWidth="1"/>
    <col min="12658" max="12658" width="23.54296875" style="3" bestFit="1" customWidth="1"/>
    <col min="12659" max="12659" width="6.81640625" style="3" bestFit="1" customWidth="1"/>
    <col min="12660" max="12660" width="23.54296875" style="3" bestFit="1" customWidth="1"/>
    <col min="12661" max="12661" width="6.81640625" style="3" bestFit="1" customWidth="1"/>
    <col min="12662" max="12700" width="9.1796875" style="3"/>
    <col min="12701" max="12701" width="33.54296875" style="3" customWidth="1"/>
    <col min="12702" max="12702" width="11.7265625" style="3" customWidth="1"/>
    <col min="12703" max="12703" width="6.7265625" style="3" customWidth="1"/>
    <col min="12704" max="12704" width="11.7265625" style="3" customWidth="1"/>
    <col min="12705" max="12705" width="6.7265625" style="3" customWidth="1"/>
    <col min="12706" max="12706" width="11.7265625" style="3" customWidth="1"/>
    <col min="12707" max="12707" width="6.7265625" style="3" customWidth="1"/>
    <col min="12708" max="12708" width="11.7265625" style="3" customWidth="1"/>
    <col min="12709" max="12709" width="6.7265625" style="3" customWidth="1"/>
    <col min="12710" max="12710" width="12.26953125" style="3" bestFit="1" customWidth="1"/>
    <col min="12711" max="12711" width="6.7265625" style="3" bestFit="1" customWidth="1"/>
    <col min="12712" max="12712" width="12.26953125" style="3" bestFit="1" customWidth="1"/>
    <col min="12713" max="12713" width="6.7265625" style="3" bestFit="1" customWidth="1"/>
    <col min="12714" max="12714" width="11.7265625" style="3" bestFit="1" customWidth="1"/>
    <col min="12715" max="12715" width="6" style="3" bestFit="1" customWidth="1"/>
    <col min="12716" max="12716" width="11.7265625" style="3" bestFit="1" customWidth="1"/>
    <col min="12717" max="12717" width="6" style="3" bestFit="1" customWidth="1"/>
    <col min="12718" max="12718" width="11.7265625" style="3" bestFit="1" customWidth="1"/>
    <col min="12719" max="12719" width="6" style="3" bestFit="1" customWidth="1"/>
    <col min="12720" max="12720" width="11.7265625" style="3" bestFit="1" customWidth="1"/>
    <col min="12721" max="12721" width="6" style="3" bestFit="1" customWidth="1"/>
    <col min="12722" max="12722" width="11.7265625" style="3" bestFit="1" customWidth="1"/>
    <col min="12723" max="12723" width="6" style="3" bestFit="1" customWidth="1"/>
    <col min="12724" max="12724" width="11.7265625" style="3" bestFit="1" customWidth="1"/>
    <col min="12725" max="12725" width="6" style="3" bestFit="1" customWidth="1"/>
    <col min="12726" max="12726" width="11.7265625" style="3" bestFit="1" customWidth="1"/>
    <col min="12727" max="12727" width="6" style="3" bestFit="1" customWidth="1"/>
    <col min="12728" max="12728" width="11.7265625" style="3" bestFit="1" customWidth="1"/>
    <col min="12729" max="12729" width="5.26953125" style="3" bestFit="1" customWidth="1"/>
    <col min="12730" max="12730" width="16.453125" style="3" bestFit="1" customWidth="1"/>
    <col min="12731" max="12731" width="6.453125" style="3" customWidth="1"/>
    <col min="12732" max="12732" width="15" style="3" customWidth="1"/>
    <col min="12733" max="12733" width="8" style="3" customWidth="1"/>
    <col min="12734" max="12734" width="15.453125" style="3" customWidth="1"/>
    <col min="12735" max="12735" width="8.453125" style="3" customWidth="1"/>
    <col min="12736" max="12736" width="17.54296875" style="3" customWidth="1"/>
    <col min="12737" max="12737" width="6" style="3" bestFit="1" customWidth="1"/>
    <col min="12738" max="12738" width="15.81640625" style="3" bestFit="1" customWidth="1"/>
    <col min="12739" max="12739" width="6" style="3" bestFit="1" customWidth="1"/>
    <col min="12740" max="12740" width="16.81640625" style="3" bestFit="1" customWidth="1"/>
    <col min="12741" max="12741" width="6" style="3" bestFit="1" customWidth="1"/>
    <col min="12742" max="12742" width="17.453125" style="3" customWidth="1"/>
    <col min="12743" max="12743" width="7.7265625" style="3" bestFit="1" customWidth="1"/>
    <col min="12744" max="12744" width="17.453125" style="3" customWidth="1"/>
    <col min="12745" max="12745" width="7.7265625" style="3" bestFit="1" customWidth="1"/>
    <col min="12746" max="12746" width="17.453125" style="3" customWidth="1"/>
    <col min="12747" max="12747" width="9" style="3" customWidth="1"/>
    <col min="12748" max="12748" width="22.54296875" style="3" customWidth="1"/>
    <col min="12749" max="12749" width="8.1796875" style="3" customWidth="1"/>
    <col min="12750" max="12750" width="22.54296875" style="3" customWidth="1"/>
    <col min="12751" max="12751" width="8.1796875" style="3" customWidth="1"/>
    <col min="12752" max="12752" width="23.54296875" style="3" customWidth="1"/>
    <col min="12753" max="12753" width="8.1796875" style="3" customWidth="1"/>
    <col min="12754" max="12754" width="22.54296875" style="3" customWidth="1"/>
    <col min="12755" max="12755" width="8.1796875" style="3" bestFit="1" customWidth="1"/>
    <col min="12756" max="12756" width="22.54296875" style="3" customWidth="1"/>
    <col min="12757" max="12757" width="9.54296875" style="3" customWidth="1"/>
    <col min="12758" max="12758" width="22.54296875" style="3" customWidth="1"/>
    <col min="12759" max="12759" width="9.54296875" style="3" customWidth="1"/>
    <col min="12760" max="12760" width="22.54296875" style="3" customWidth="1"/>
    <col min="12761" max="12761" width="12.453125" style="3" customWidth="1"/>
    <col min="12762" max="12762" width="22.54296875" style="3" customWidth="1"/>
    <col min="12763" max="12763" width="8.7265625" style="3" bestFit="1" customWidth="1"/>
    <col min="12764" max="12764" width="21" style="3" customWidth="1"/>
    <col min="12765" max="12765" width="8.7265625" style="3" bestFit="1" customWidth="1"/>
    <col min="12766" max="12766" width="23.54296875" style="3" bestFit="1" customWidth="1"/>
    <col min="12767" max="12767" width="11.81640625" style="3" customWidth="1"/>
    <col min="12768" max="12768" width="23.54296875" style="3" bestFit="1" customWidth="1"/>
    <col min="12769" max="12769" width="11.26953125" style="3" customWidth="1"/>
    <col min="12770" max="12770" width="23.1796875" style="3" customWidth="1"/>
    <col min="12771" max="12771" width="11.453125" style="3" bestFit="1" customWidth="1"/>
    <col min="12772" max="12772" width="23.54296875" style="3" bestFit="1" customWidth="1"/>
    <col min="12773" max="12773" width="10.1796875" style="3" customWidth="1"/>
    <col min="12774" max="12774" width="23.54296875" style="3" bestFit="1" customWidth="1"/>
    <col min="12775" max="12775" width="10.1796875" style="3" customWidth="1"/>
    <col min="12776" max="12776" width="23.54296875" style="3" bestFit="1" customWidth="1"/>
    <col min="12777" max="12777" width="11.453125" style="3" bestFit="1" customWidth="1"/>
    <col min="12778" max="12778" width="23.54296875" style="3" bestFit="1" customWidth="1"/>
    <col min="12779" max="12779" width="11.453125" style="3" bestFit="1" customWidth="1"/>
    <col min="12780" max="12780" width="23.54296875" style="3" bestFit="1" customWidth="1"/>
    <col min="12781" max="12781" width="7.7265625" style="3" bestFit="1" customWidth="1"/>
    <col min="12782" max="12782" width="23.54296875" style="3" bestFit="1" customWidth="1"/>
    <col min="12783" max="12783" width="6.81640625" style="3" bestFit="1" customWidth="1"/>
    <col min="12784" max="12784" width="23.54296875" style="3" bestFit="1" customWidth="1"/>
    <col min="12785" max="12785" width="6.81640625" style="3" bestFit="1" customWidth="1"/>
    <col min="12786" max="12786" width="23.54296875" style="3" bestFit="1" customWidth="1"/>
    <col min="12787" max="12787" width="6.81640625" style="3" bestFit="1" customWidth="1"/>
    <col min="12788" max="12788" width="23.54296875" style="3" bestFit="1" customWidth="1"/>
    <col min="12789" max="12789" width="6.81640625" style="3" bestFit="1" customWidth="1"/>
    <col min="12790" max="12790" width="23.54296875" style="3" bestFit="1" customWidth="1"/>
    <col min="12791" max="12791" width="6.453125" style="3" bestFit="1" customWidth="1"/>
    <col min="12792" max="12792" width="23.54296875" style="3" bestFit="1" customWidth="1"/>
    <col min="12793" max="12793" width="6.453125" style="3" bestFit="1" customWidth="1"/>
    <col min="12794" max="12794" width="23.54296875" style="3" bestFit="1" customWidth="1"/>
    <col min="12795" max="12795" width="6.81640625" style="3" bestFit="1" customWidth="1"/>
    <col min="12796" max="12796" width="23.54296875" style="3" bestFit="1" customWidth="1"/>
    <col min="12797" max="12797" width="6.81640625" style="3" bestFit="1" customWidth="1"/>
    <col min="12798" max="12798" width="23.54296875" style="3" bestFit="1" customWidth="1"/>
    <col min="12799" max="12799" width="6.81640625" style="3" bestFit="1" customWidth="1"/>
    <col min="12800" max="12800" width="23.54296875" style="3" bestFit="1" customWidth="1"/>
    <col min="12801" max="12801" width="6.81640625" style="3" bestFit="1" customWidth="1"/>
    <col min="12802" max="12802" width="23.54296875" style="3" bestFit="1" customWidth="1"/>
    <col min="12803" max="12803" width="6.81640625" style="3" bestFit="1" customWidth="1"/>
    <col min="12804" max="12804" width="23.54296875" style="3" bestFit="1" customWidth="1"/>
    <col min="12805" max="12805" width="11.54296875" style="3" bestFit="1" customWidth="1"/>
    <col min="12806" max="12806" width="23.54296875" style="3" bestFit="1" customWidth="1"/>
    <col min="12807" max="12807" width="6.81640625" style="3" bestFit="1" customWidth="1"/>
    <col min="12808" max="12808" width="23.54296875" style="3" bestFit="1" customWidth="1"/>
    <col min="12809" max="12809" width="6.81640625" style="3" bestFit="1" customWidth="1"/>
    <col min="12810" max="12810" width="23.54296875" style="3" bestFit="1" customWidth="1"/>
    <col min="12811" max="12811" width="6.81640625" style="3" bestFit="1" customWidth="1"/>
    <col min="12812" max="12812" width="23.54296875" style="3" bestFit="1" customWidth="1"/>
    <col min="12813" max="12813" width="6.81640625" style="3" bestFit="1" customWidth="1"/>
    <col min="12814" max="12814" width="23.54296875" style="3" bestFit="1" customWidth="1"/>
    <col min="12815" max="12815" width="6.81640625" style="3" bestFit="1" customWidth="1"/>
    <col min="12816" max="12816" width="23.54296875" style="3" bestFit="1" customWidth="1"/>
    <col min="12817" max="12817" width="6.81640625" style="3" bestFit="1" customWidth="1"/>
    <col min="12818" max="12818" width="23.54296875" style="3" bestFit="1" customWidth="1"/>
    <col min="12819" max="12819" width="6.81640625" style="3" bestFit="1" customWidth="1"/>
    <col min="12820" max="12820" width="23.54296875" style="3" bestFit="1" customWidth="1"/>
    <col min="12821" max="12821" width="6.81640625" style="3" bestFit="1" customWidth="1"/>
    <col min="12822" max="12822" width="23.54296875" style="3" bestFit="1" customWidth="1"/>
    <col min="12823" max="12823" width="6.81640625" style="3" bestFit="1" customWidth="1"/>
    <col min="12824" max="12824" width="23.54296875" style="3" bestFit="1" customWidth="1"/>
    <col min="12825" max="12825" width="6.81640625" style="3" bestFit="1" customWidth="1"/>
    <col min="12826" max="12826" width="23.54296875" style="3" bestFit="1" customWidth="1"/>
    <col min="12827" max="12827" width="6.81640625" style="3" bestFit="1" customWidth="1"/>
    <col min="12828" max="12828" width="23.54296875" style="3" bestFit="1" customWidth="1"/>
    <col min="12829" max="12829" width="6.81640625" style="3" bestFit="1" customWidth="1"/>
    <col min="12830" max="12830" width="23.54296875" style="3" bestFit="1" customWidth="1"/>
    <col min="12831" max="12831" width="6.81640625" style="3" bestFit="1" customWidth="1"/>
    <col min="12832" max="12832" width="23.54296875" style="3" bestFit="1" customWidth="1"/>
    <col min="12833" max="12833" width="6.81640625" style="3" bestFit="1" customWidth="1"/>
    <col min="12834" max="12834" width="23.54296875" style="3" bestFit="1" customWidth="1"/>
    <col min="12835" max="12835" width="6.81640625" style="3" bestFit="1" customWidth="1"/>
    <col min="12836" max="12836" width="23.54296875" style="3" bestFit="1" customWidth="1"/>
    <col min="12837" max="12837" width="6.81640625" style="3" bestFit="1" customWidth="1"/>
    <col min="12838" max="12838" width="23.54296875" style="3" bestFit="1" customWidth="1"/>
    <col min="12839" max="12839" width="6.81640625" style="3" bestFit="1" customWidth="1"/>
    <col min="12840" max="12840" width="23.54296875" style="3" bestFit="1" customWidth="1"/>
    <col min="12841" max="12841" width="6.81640625" style="3" bestFit="1" customWidth="1"/>
    <col min="12842" max="12842" width="23.54296875" style="3" bestFit="1" customWidth="1"/>
    <col min="12843" max="12843" width="6.81640625" style="3" bestFit="1" customWidth="1"/>
    <col min="12844" max="12844" width="23.54296875" style="3" bestFit="1" customWidth="1"/>
    <col min="12845" max="12845" width="6.81640625" style="3" bestFit="1" customWidth="1"/>
    <col min="12846" max="12846" width="23.54296875" style="3" bestFit="1" customWidth="1"/>
    <col min="12847" max="12847" width="6.81640625" style="3" bestFit="1" customWidth="1"/>
    <col min="12848" max="12848" width="23.54296875" style="3" bestFit="1" customWidth="1"/>
    <col min="12849" max="12849" width="6.81640625" style="3" bestFit="1" customWidth="1"/>
    <col min="12850" max="12850" width="23.54296875" style="3" bestFit="1" customWidth="1"/>
    <col min="12851" max="12851" width="6.81640625" style="3" bestFit="1" customWidth="1"/>
    <col min="12852" max="12852" width="23.54296875" style="3" bestFit="1" customWidth="1"/>
    <col min="12853" max="12853" width="6.81640625" style="3" bestFit="1" customWidth="1"/>
    <col min="12854" max="12854" width="23.54296875" style="3" bestFit="1" customWidth="1"/>
    <col min="12855" max="12855" width="6.81640625" style="3" bestFit="1" customWidth="1"/>
    <col min="12856" max="12856" width="23.54296875" style="3" bestFit="1" customWidth="1"/>
    <col min="12857" max="12857" width="6.81640625" style="3" bestFit="1" customWidth="1"/>
    <col min="12858" max="12858" width="23.54296875" style="3" bestFit="1" customWidth="1"/>
    <col min="12859" max="12859" width="6.81640625" style="3" bestFit="1" customWidth="1"/>
    <col min="12860" max="12860" width="23.54296875" style="3" bestFit="1" customWidth="1"/>
    <col min="12861" max="12861" width="6.81640625" style="3" bestFit="1" customWidth="1"/>
    <col min="12862" max="12862" width="23.54296875" style="3" bestFit="1" customWidth="1"/>
    <col min="12863" max="12863" width="6.81640625" style="3" bestFit="1" customWidth="1"/>
    <col min="12864" max="12864" width="23.54296875" style="3" bestFit="1" customWidth="1"/>
    <col min="12865" max="12865" width="6.81640625" style="3" bestFit="1" customWidth="1"/>
    <col min="12866" max="12866" width="23.54296875" style="3" bestFit="1" customWidth="1"/>
    <col min="12867" max="12867" width="6.81640625" style="3" bestFit="1" customWidth="1"/>
    <col min="12868" max="12868" width="23.54296875" style="3" bestFit="1" customWidth="1"/>
    <col min="12869" max="12869" width="6.81640625" style="3" bestFit="1" customWidth="1"/>
    <col min="12870" max="12870" width="23.54296875" style="3" bestFit="1" customWidth="1"/>
    <col min="12871" max="12871" width="6.81640625" style="3" bestFit="1" customWidth="1"/>
    <col min="12872" max="12872" width="23.54296875" style="3" bestFit="1" customWidth="1"/>
    <col min="12873" max="12873" width="6.81640625" style="3" bestFit="1" customWidth="1"/>
    <col min="12874" max="12874" width="23.54296875" style="3" bestFit="1" customWidth="1"/>
    <col min="12875" max="12875" width="6.81640625" style="3" bestFit="1" customWidth="1"/>
    <col min="12876" max="12876" width="23.54296875" style="3" bestFit="1" customWidth="1"/>
    <col min="12877" max="12877" width="6.81640625" style="3" bestFit="1" customWidth="1"/>
    <col min="12878" max="12878" width="23.54296875" style="3" bestFit="1" customWidth="1"/>
    <col min="12879" max="12879" width="6.81640625" style="3" bestFit="1" customWidth="1"/>
    <col min="12880" max="12880" width="23.54296875" style="3" bestFit="1" customWidth="1"/>
    <col min="12881" max="12881" width="6.81640625" style="3" bestFit="1" customWidth="1"/>
    <col min="12882" max="12882" width="23.54296875" style="3" bestFit="1" customWidth="1"/>
    <col min="12883" max="12883" width="6.81640625" style="3" bestFit="1" customWidth="1"/>
    <col min="12884" max="12884" width="23.54296875" style="3" bestFit="1" customWidth="1"/>
    <col min="12885" max="12885" width="6.453125" style="3" bestFit="1" customWidth="1"/>
    <col min="12886" max="12886" width="23.54296875" style="3" bestFit="1" customWidth="1"/>
    <col min="12887" max="12887" width="6.453125" style="3" bestFit="1" customWidth="1"/>
    <col min="12888" max="12888" width="23.54296875" style="3" bestFit="1" customWidth="1"/>
    <col min="12889" max="12889" width="6.81640625" style="3" bestFit="1" customWidth="1"/>
    <col min="12890" max="12890" width="23.54296875" style="3" bestFit="1" customWidth="1"/>
    <col min="12891" max="12891" width="6.81640625" style="3" bestFit="1" customWidth="1"/>
    <col min="12892" max="12892" width="23.54296875" style="3" bestFit="1" customWidth="1"/>
    <col min="12893" max="12893" width="6.81640625" style="3" bestFit="1" customWidth="1"/>
    <col min="12894" max="12894" width="23.54296875" style="3" bestFit="1" customWidth="1"/>
    <col min="12895" max="12895" width="6.81640625" style="3" bestFit="1" customWidth="1"/>
    <col min="12896" max="12896" width="23.54296875" style="3" bestFit="1" customWidth="1"/>
    <col min="12897" max="12897" width="6.81640625" style="3" bestFit="1" customWidth="1"/>
    <col min="12898" max="12898" width="23.54296875" style="3" bestFit="1" customWidth="1"/>
    <col min="12899" max="12899" width="6.81640625" style="3" bestFit="1" customWidth="1"/>
    <col min="12900" max="12900" width="23.54296875" style="3" bestFit="1" customWidth="1"/>
    <col min="12901" max="12901" width="6.81640625" style="3" bestFit="1" customWidth="1"/>
    <col min="12902" max="12902" width="23.54296875" style="3" bestFit="1" customWidth="1"/>
    <col min="12903" max="12903" width="6.81640625" style="3" bestFit="1" customWidth="1"/>
    <col min="12904" max="12904" width="23.54296875" style="3" bestFit="1" customWidth="1"/>
    <col min="12905" max="12905" width="6.81640625" style="3" bestFit="1" customWidth="1"/>
    <col min="12906" max="12906" width="23.54296875" style="3" bestFit="1" customWidth="1"/>
    <col min="12907" max="12907" width="6.81640625" style="3" bestFit="1" customWidth="1"/>
    <col min="12908" max="12908" width="23.54296875" style="3" bestFit="1" customWidth="1"/>
    <col min="12909" max="12909" width="6.81640625" style="3" bestFit="1" customWidth="1"/>
    <col min="12910" max="12910" width="23.54296875" style="3" bestFit="1" customWidth="1"/>
    <col min="12911" max="12911" width="6.81640625" style="3" bestFit="1" customWidth="1"/>
    <col min="12912" max="12912" width="23.54296875" style="3" bestFit="1" customWidth="1"/>
    <col min="12913" max="12913" width="6.81640625" style="3" bestFit="1" customWidth="1"/>
    <col min="12914" max="12914" width="23.54296875" style="3" bestFit="1" customWidth="1"/>
    <col min="12915" max="12915" width="6.81640625" style="3" bestFit="1" customWidth="1"/>
    <col min="12916" max="12916" width="23.54296875" style="3" bestFit="1" customWidth="1"/>
    <col min="12917" max="12917" width="6.81640625" style="3" bestFit="1" customWidth="1"/>
    <col min="12918" max="12956" width="9.1796875" style="3"/>
    <col min="12957" max="12957" width="33.54296875" style="3" customWidth="1"/>
    <col min="12958" max="12958" width="11.7265625" style="3" customWidth="1"/>
    <col min="12959" max="12959" width="6.7265625" style="3" customWidth="1"/>
    <col min="12960" max="12960" width="11.7265625" style="3" customWidth="1"/>
    <col min="12961" max="12961" width="6.7265625" style="3" customWidth="1"/>
    <col min="12962" max="12962" width="11.7265625" style="3" customWidth="1"/>
    <col min="12963" max="12963" width="6.7265625" style="3" customWidth="1"/>
    <col min="12964" max="12964" width="11.7265625" style="3" customWidth="1"/>
    <col min="12965" max="12965" width="6.7265625" style="3" customWidth="1"/>
    <col min="12966" max="12966" width="12.26953125" style="3" bestFit="1" customWidth="1"/>
    <col min="12967" max="12967" width="6.7265625" style="3" bestFit="1" customWidth="1"/>
    <col min="12968" max="12968" width="12.26953125" style="3" bestFit="1" customWidth="1"/>
    <col min="12969" max="12969" width="6.7265625" style="3" bestFit="1" customWidth="1"/>
    <col min="12970" max="12970" width="11.7265625" style="3" bestFit="1" customWidth="1"/>
    <col min="12971" max="12971" width="6" style="3" bestFit="1" customWidth="1"/>
    <col min="12972" max="12972" width="11.7265625" style="3" bestFit="1" customWidth="1"/>
    <col min="12973" max="12973" width="6" style="3" bestFit="1" customWidth="1"/>
    <col min="12974" max="12974" width="11.7265625" style="3" bestFit="1" customWidth="1"/>
    <col min="12975" max="12975" width="6" style="3" bestFit="1" customWidth="1"/>
    <col min="12976" max="12976" width="11.7265625" style="3" bestFit="1" customWidth="1"/>
    <col min="12977" max="12977" width="6" style="3" bestFit="1" customWidth="1"/>
    <col min="12978" max="12978" width="11.7265625" style="3" bestFit="1" customWidth="1"/>
    <col min="12979" max="12979" width="6" style="3" bestFit="1" customWidth="1"/>
    <col min="12980" max="12980" width="11.7265625" style="3" bestFit="1" customWidth="1"/>
    <col min="12981" max="12981" width="6" style="3" bestFit="1" customWidth="1"/>
    <col min="12982" max="12982" width="11.7265625" style="3" bestFit="1" customWidth="1"/>
    <col min="12983" max="12983" width="6" style="3" bestFit="1" customWidth="1"/>
    <col min="12984" max="12984" width="11.7265625" style="3" bestFit="1" customWidth="1"/>
    <col min="12985" max="12985" width="5.26953125" style="3" bestFit="1" customWidth="1"/>
    <col min="12986" max="12986" width="16.453125" style="3" bestFit="1" customWidth="1"/>
    <col min="12987" max="12987" width="6.453125" style="3" customWidth="1"/>
    <col min="12988" max="12988" width="15" style="3" customWidth="1"/>
    <col min="12989" max="12989" width="8" style="3" customWidth="1"/>
    <col min="12990" max="12990" width="15.453125" style="3" customWidth="1"/>
    <col min="12991" max="12991" width="8.453125" style="3" customWidth="1"/>
    <col min="12992" max="12992" width="17.54296875" style="3" customWidth="1"/>
    <col min="12993" max="12993" width="6" style="3" bestFit="1" customWidth="1"/>
    <col min="12994" max="12994" width="15.81640625" style="3" bestFit="1" customWidth="1"/>
    <col min="12995" max="12995" width="6" style="3" bestFit="1" customWidth="1"/>
    <col min="12996" max="12996" width="16.81640625" style="3" bestFit="1" customWidth="1"/>
    <col min="12997" max="12997" width="6" style="3" bestFit="1" customWidth="1"/>
    <col min="12998" max="12998" width="17.453125" style="3" customWidth="1"/>
    <col min="12999" max="12999" width="7.7265625" style="3" bestFit="1" customWidth="1"/>
    <col min="13000" max="13000" width="17.453125" style="3" customWidth="1"/>
    <col min="13001" max="13001" width="7.7265625" style="3" bestFit="1" customWidth="1"/>
    <col min="13002" max="13002" width="17.453125" style="3" customWidth="1"/>
    <col min="13003" max="13003" width="9" style="3" customWidth="1"/>
    <col min="13004" max="13004" width="22.54296875" style="3" customWidth="1"/>
    <col min="13005" max="13005" width="8.1796875" style="3" customWidth="1"/>
    <col min="13006" max="13006" width="22.54296875" style="3" customWidth="1"/>
    <col min="13007" max="13007" width="8.1796875" style="3" customWidth="1"/>
    <col min="13008" max="13008" width="23.54296875" style="3" customWidth="1"/>
    <col min="13009" max="13009" width="8.1796875" style="3" customWidth="1"/>
    <col min="13010" max="13010" width="22.54296875" style="3" customWidth="1"/>
    <col min="13011" max="13011" width="8.1796875" style="3" bestFit="1" customWidth="1"/>
    <col min="13012" max="13012" width="22.54296875" style="3" customWidth="1"/>
    <col min="13013" max="13013" width="9.54296875" style="3" customWidth="1"/>
    <col min="13014" max="13014" width="22.54296875" style="3" customWidth="1"/>
    <col min="13015" max="13015" width="9.54296875" style="3" customWidth="1"/>
    <col min="13016" max="13016" width="22.54296875" style="3" customWidth="1"/>
    <col min="13017" max="13017" width="12.453125" style="3" customWidth="1"/>
    <col min="13018" max="13018" width="22.54296875" style="3" customWidth="1"/>
    <col min="13019" max="13019" width="8.7265625" style="3" bestFit="1" customWidth="1"/>
    <col min="13020" max="13020" width="21" style="3" customWidth="1"/>
    <col min="13021" max="13021" width="8.7265625" style="3" bestFit="1" customWidth="1"/>
    <col min="13022" max="13022" width="23.54296875" style="3" bestFit="1" customWidth="1"/>
    <col min="13023" max="13023" width="11.81640625" style="3" customWidth="1"/>
    <col min="13024" max="13024" width="23.54296875" style="3" bestFit="1" customWidth="1"/>
    <col min="13025" max="13025" width="11.26953125" style="3" customWidth="1"/>
    <col min="13026" max="13026" width="23.1796875" style="3" customWidth="1"/>
    <col min="13027" max="13027" width="11.453125" style="3" bestFit="1" customWidth="1"/>
    <col min="13028" max="13028" width="23.54296875" style="3" bestFit="1" customWidth="1"/>
    <col min="13029" max="13029" width="10.1796875" style="3" customWidth="1"/>
    <col min="13030" max="13030" width="23.54296875" style="3" bestFit="1" customWidth="1"/>
    <col min="13031" max="13031" width="10.1796875" style="3" customWidth="1"/>
    <col min="13032" max="13032" width="23.54296875" style="3" bestFit="1" customWidth="1"/>
    <col min="13033" max="13033" width="11.453125" style="3" bestFit="1" customWidth="1"/>
    <col min="13034" max="13034" width="23.54296875" style="3" bestFit="1" customWidth="1"/>
    <col min="13035" max="13035" width="11.453125" style="3" bestFit="1" customWidth="1"/>
    <col min="13036" max="13036" width="23.54296875" style="3" bestFit="1" customWidth="1"/>
    <col min="13037" max="13037" width="7.7265625" style="3" bestFit="1" customWidth="1"/>
    <col min="13038" max="13038" width="23.54296875" style="3" bestFit="1" customWidth="1"/>
    <col min="13039" max="13039" width="6.81640625" style="3" bestFit="1" customWidth="1"/>
    <col min="13040" max="13040" width="23.54296875" style="3" bestFit="1" customWidth="1"/>
    <col min="13041" max="13041" width="6.81640625" style="3" bestFit="1" customWidth="1"/>
    <col min="13042" max="13042" width="23.54296875" style="3" bestFit="1" customWidth="1"/>
    <col min="13043" max="13043" width="6.81640625" style="3" bestFit="1" customWidth="1"/>
    <col min="13044" max="13044" width="23.54296875" style="3" bestFit="1" customWidth="1"/>
    <col min="13045" max="13045" width="6.81640625" style="3" bestFit="1" customWidth="1"/>
    <col min="13046" max="13046" width="23.54296875" style="3" bestFit="1" customWidth="1"/>
    <col min="13047" max="13047" width="6.453125" style="3" bestFit="1" customWidth="1"/>
    <col min="13048" max="13048" width="23.54296875" style="3" bestFit="1" customWidth="1"/>
    <col min="13049" max="13049" width="6.453125" style="3" bestFit="1" customWidth="1"/>
    <col min="13050" max="13050" width="23.54296875" style="3" bestFit="1" customWidth="1"/>
    <col min="13051" max="13051" width="6.81640625" style="3" bestFit="1" customWidth="1"/>
    <col min="13052" max="13052" width="23.54296875" style="3" bestFit="1" customWidth="1"/>
    <col min="13053" max="13053" width="6.81640625" style="3" bestFit="1" customWidth="1"/>
    <col min="13054" max="13054" width="23.54296875" style="3" bestFit="1" customWidth="1"/>
    <col min="13055" max="13055" width="6.81640625" style="3" bestFit="1" customWidth="1"/>
    <col min="13056" max="13056" width="23.54296875" style="3" bestFit="1" customWidth="1"/>
    <col min="13057" max="13057" width="6.81640625" style="3" bestFit="1" customWidth="1"/>
    <col min="13058" max="13058" width="23.54296875" style="3" bestFit="1" customWidth="1"/>
    <col min="13059" max="13059" width="6.81640625" style="3" bestFit="1" customWidth="1"/>
    <col min="13060" max="13060" width="23.54296875" style="3" bestFit="1" customWidth="1"/>
    <col min="13061" max="13061" width="11.54296875" style="3" bestFit="1" customWidth="1"/>
    <col min="13062" max="13062" width="23.54296875" style="3" bestFit="1" customWidth="1"/>
    <col min="13063" max="13063" width="6.81640625" style="3" bestFit="1" customWidth="1"/>
    <col min="13064" max="13064" width="23.54296875" style="3" bestFit="1" customWidth="1"/>
    <col min="13065" max="13065" width="6.81640625" style="3" bestFit="1" customWidth="1"/>
    <col min="13066" max="13066" width="23.54296875" style="3" bestFit="1" customWidth="1"/>
    <col min="13067" max="13067" width="6.81640625" style="3" bestFit="1" customWidth="1"/>
    <col min="13068" max="13068" width="23.54296875" style="3" bestFit="1" customWidth="1"/>
    <col min="13069" max="13069" width="6.81640625" style="3" bestFit="1" customWidth="1"/>
    <col min="13070" max="13070" width="23.54296875" style="3" bestFit="1" customWidth="1"/>
    <col min="13071" max="13071" width="6.81640625" style="3" bestFit="1" customWidth="1"/>
    <col min="13072" max="13072" width="23.54296875" style="3" bestFit="1" customWidth="1"/>
    <col min="13073" max="13073" width="6.81640625" style="3" bestFit="1" customWidth="1"/>
    <col min="13074" max="13074" width="23.54296875" style="3" bestFit="1" customWidth="1"/>
    <col min="13075" max="13075" width="6.81640625" style="3" bestFit="1" customWidth="1"/>
    <col min="13076" max="13076" width="23.54296875" style="3" bestFit="1" customWidth="1"/>
    <col min="13077" max="13077" width="6.81640625" style="3" bestFit="1" customWidth="1"/>
    <col min="13078" max="13078" width="23.54296875" style="3" bestFit="1" customWidth="1"/>
    <col min="13079" max="13079" width="6.81640625" style="3" bestFit="1" customWidth="1"/>
    <col min="13080" max="13080" width="23.54296875" style="3" bestFit="1" customWidth="1"/>
    <col min="13081" max="13081" width="6.81640625" style="3" bestFit="1" customWidth="1"/>
    <col min="13082" max="13082" width="23.54296875" style="3" bestFit="1" customWidth="1"/>
    <col min="13083" max="13083" width="6.81640625" style="3" bestFit="1" customWidth="1"/>
    <col min="13084" max="13084" width="23.54296875" style="3" bestFit="1" customWidth="1"/>
    <col min="13085" max="13085" width="6.81640625" style="3" bestFit="1" customWidth="1"/>
    <col min="13086" max="13086" width="23.54296875" style="3" bestFit="1" customWidth="1"/>
    <col min="13087" max="13087" width="6.81640625" style="3" bestFit="1" customWidth="1"/>
    <col min="13088" max="13088" width="23.54296875" style="3" bestFit="1" customWidth="1"/>
    <col min="13089" max="13089" width="6.81640625" style="3" bestFit="1" customWidth="1"/>
    <col min="13090" max="13090" width="23.54296875" style="3" bestFit="1" customWidth="1"/>
    <col min="13091" max="13091" width="6.81640625" style="3" bestFit="1" customWidth="1"/>
    <col min="13092" max="13092" width="23.54296875" style="3" bestFit="1" customWidth="1"/>
    <col min="13093" max="13093" width="6.81640625" style="3" bestFit="1" customWidth="1"/>
    <col min="13094" max="13094" width="23.54296875" style="3" bestFit="1" customWidth="1"/>
    <col min="13095" max="13095" width="6.81640625" style="3" bestFit="1" customWidth="1"/>
    <col min="13096" max="13096" width="23.54296875" style="3" bestFit="1" customWidth="1"/>
    <col min="13097" max="13097" width="6.81640625" style="3" bestFit="1" customWidth="1"/>
    <col min="13098" max="13098" width="23.54296875" style="3" bestFit="1" customWidth="1"/>
    <col min="13099" max="13099" width="6.81640625" style="3" bestFit="1" customWidth="1"/>
    <col min="13100" max="13100" width="23.54296875" style="3" bestFit="1" customWidth="1"/>
    <col min="13101" max="13101" width="6.81640625" style="3" bestFit="1" customWidth="1"/>
    <col min="13102" max="13102" width="23.54296875" style="3" bestFit="1" customWidth="1"/>
    <col min="13103" max="13103" width="6.81640625" style="3" bestFit="1" customWidth="1"/>
    <col min="13104" max="13104" width="23.54296875" style="3" bestFit="1" customWidth="1"/>
    <col min="13105" max="13105" width="6.81640625" style="3" bestFit="1" customWidth="1"/>
    <col min="13106" max="13106" width="23.54296875" style="3" bestFit="1" customWidth="1"/>
    <col min="13107" max="13107" width="6.81640625" style="3" bestFit="1" customWidth="1"/>
    <col min="13108" max="13108" width="23.54296875" style="3" bestFit="1" customWidth="1"/>
    <col min="13109" max="13109" width="6.81640625" style="3" bestFit="1" customWidth="1"/>
    <col min="13110" max="13110" width="23.54296875" style="3" bestFit="1" customWidth="1"/>
    <col min="13111" max="13111" width="6.81640625" style="3" bestFit="1" customWidth="1"/>
    <col min="13112" max="13112" width="23.54296875" style="3" bestFit="1" customWidth="1"/>
    <col min="13113" max="13113" width="6.81640625" style="3" bestFit="1" customWidth="1"/>
    <col min="13114" max="13114" width="23.54296875" style="3" bestFit="1" customWidth="1"/>
    <col min="13115" max="13115" width="6.81640625" style="3" bestFit="1" customWidth="1"/>
    <col min="13116" max="13116" width="23.54296875" style="3" bestFit="1" customWidth="1"/>
    <col min="13117" max="13117" width="6.81640625" style="3" bestFit="1" customWidth="1"/>
    <col min="13118" max="13118" width="23.54296875" style="3" bestFit="1" customWidth="1"/>
    <col min="13119" max="13119" width="6.81640625" style="3" bestFit="1" customWidth="1"/>
    <col min="13120" max="13120" width="23.54296875" style="3" bestFit="1" customWidth="1"/>
    <col min="13121" max="13121" width="6.81640625" style="3" bestFit="1" customWidth="1"/>
    <col min="13122" max="13122" width="23.54296875" style="3" bestFit="1" customWidth="1"/>
    <col min="13123" max="13123" width="6.81640625" style="3" bestFit="1" customWidth="1"/>
    <col min="13124" max="13124" width="23.54296875" style="3" bestFit="1" customWidth="1"/>
    <col min="13125" max="13125" width="6.81640625" style="3" bestFit="1" customWidth="1"/>
    <col min="13126" max="13126" width="23.54296875" style="3" bestFit="1" customWidth="1"/>
    <col min="13127" max="13127" width="6.81640625" style="3" bestFit="1" customWidth="1"/>
    <col min="13128" max="13128" width="23.54296875" style="3" bestFit="1" customWidth="1"/>
    <col min="13129" max="13129" width="6.81640625" style="3" bestFit="1" customWidth="1"/>
    <col min="13130" max="13130" width="23.54296875" style="3" bestFit="1" customWidth="1"/>
    <col min="13131" max="13131" width="6.81640625" style="3" bestFit="1" customWidth="1"/>
    <col min="13132" max="13132" width="23.54296875" style="3" bestFit="1" customWidth="1"/>
    <col min="13133" max="13133" width="6.81640625" style="3" bestFit="1" customWidth="1"/>
    <col min="13134" max="13134" width="23.54296875" style="3" bestFit="1" customWidth="1"/>
    <col min="13135" max="13135" width="6.81640625" style="3" bestFit="1" customWidth="1"/>
    <col min="13136" max="13136" width="23.54296875" style="3" bestFit="1" customWidth="1"/>
    <col min="13137" max="13137" width="6.81640625" style="3" bestFit="1" customWidth="1"/>
    <col min="13138" max="13138" width="23.54296875" style="3" bestFit="1" customWidth="1"/>
    <col min="13139" max="13139" width="6.81640625" style="3" bestFit="1" customWidth="1"/>
    <col min="13140" max="13140" width="23.54296875" style="3" bestFit="1" customWidth="1"/>
    <col min="13141" max="13141" width="6.453125" style="3" bestFit="1" customWidth="1"/>
    <col min="13142" max="13142" width="23.54296875" style="3" bestFit="1" customWidth="1"/>
    <col min="13143" max="13143" width="6.453125" style="3" bestFit="1" customWidth="1"/>
    <col min="13144" max="13144" width="23.54296875" style="3" bestFit="1" customWidth="1"/>
    <col min="13145" max="13145" width="6.81640625" style="3" bestFit="1" customWidth="1"/>
    <col min="13146" max="13146" width="23.54296875" style="3" bestFit="1" customWidth="1"/>
    <col min="13147" max="13147" width="6.81640625" style="3" bestFit="1" customWidth="1"/>
    <col min="13148" max="13148" width="23.54296875" style="3" bestFit="1" customWidth="1"/>
    <col min="13149" max="13149" width="6.81640625" style="3" bestFit="1" customWidth="1"/>
    <col min="13150" max="13150" width="23.54296875" style="3" bestFit="1" customWidth="1"/>
    <col min="13151" max="13151" width="6.81640625" style="3" bestFit="1" customWidth="1"/>
    <col min="13152" max="13152" width="23.54296875" style="3" bestFit="1" customWidth="1"/>
    <col min="13153" max="13153" width="6.81640625" style="3" bestFit="1" customWidth="1"/>
    <col min="13154" max="13154" width="23.54296875" style="3" bestFit="1" customWidth="1"/>
    <col min="13155" max="13155" width="6.81640625" style="3" bestFit="1" customWidth="1"/>
    <col min="13156" max="13156" width="23.54296875" style="3" bestFit="1" customWidth="1"/>
    <col min="13157" max="13157" width="6.81640625" style="3" bestFit="1" customWidth="1"/>
    <col min="13158" max="13158" width="23.54296875" style="3" bestFit="1" customWidth="1"/>
    <col min="13159" max="13159" width="6.81640625" style="3" bestFit="1" customWidth="1"/>
    <col min="13160" max="13160" width="23.54296875" style="3" bestFit="1" customWidth="1"/>
    <col min="13161" max="13161" width="6.81640625" style="3" bestFit="1" customWidth="1"/>
    <col min="13162" max="13162" width="23.54296875" style="3" bestFit="1" customWidth="1"/>
    <col min="13163" max="13163" width="6.81640625" style="3" bestFit="1" customWidth="1"/>
    <col min="13164" max="13164" width="23.54296875" style="3" bestFit="1" customWidth="1"/>
    <col min="13165" max="13165" width="6.81640625" style="3" bestFit="1" customWidth="1"/>
    <col min="13166" max="13166" width="23.54296875" style="3" bestFit="1" customWidth="1"/>
    <col min="13167" max="13167" width="6.81640625" style="3" bestFit="1" customWidth="1"/>
    <col min="13168" max="13168" width="23.54296875" style="3" bestFit="1" customWidth="1"/>
    <col min="13169" max="13169" width="6.81640625" style="3" bestFit="1" customWidth="1"/>
    <col min="13170" max="13170" width="23.54296875" style="3" bestFit="1" customWidth="1"/>
    <col min="13171" max="13171" width="6.81640625" style="3" bestFit="1" customWidth="1"/>
    <col min="13172" max="13172" width="23.54296875" style="3" bestFit="1" customWidth="1"/>
    <col min="13173" max="13173" width="6.81640625" style="3" bestFit="1" customWidth="1"/>
    <col min="13174" max="13212" width="9.1796875" style="3"/>
    <col min="13213" max="13213" width="33.54296875" style="3" customWidth="1"/>
    <col min="13214" max="13214" width="11.7265625" style="3" customWidth="1"/>
    <col min="13215" max="13215" width="6.7265625" style="3" customWidth="1"/>
    <col min="13216" max="13216" width="11.7265625" style="3" customWidth="1"/>
    <col min="13217" max="13217" width="6.7265625" style="3" customWidth="1"/>
    <col min="13218" max="13218" width="11.7265625" style="3" customWidth="1"/>
    <col min="13219" max="13219" width="6.7265625" style="3" customWidth="1"/>
    <col min="13220" max="13220" width="11.7265625" style="3" customWidth="1"/>
    <col min="13221" max="13221" width="6.7265625" style="3" customWidth="1"/>
    <col min="13222" max="13222" width="12.26953125" style="3" bestFit="1" customWidth="1"/>
    <col min="13223" max="13223" width="6.7265625" style="3" bestFit="1" customWidth="1"/>
    <col min="13224" max="13224" width="12.26953125" style="3" bestFit="1" customWidth="1"/>
    <col min="13225" max="13225" width="6.7265625" style="3" bestFit="1" customWidth="1"/>
    <col min="13226" max="13226" width="11.7265625" style="3" bestFit="1" customWidth="1"/>
    <col min="13227" max="13227" width="6" style="3" bestFit="1" customWidth="1"/>
    <col min="13228" max="13228" width="11.7265625" style="3" bestFit="1" customWidth="1"/>
    <col min="13229" max="13229" width="6" style="3" bestFit="1" customWidth="1"/>
    <col min="13230" max="13230" width="11.7265625" style="3" bestFit="1" customWidth="1"/>
    <col min="13231" max="13231" width="6" style="3" bestFit="1" customWidth="1"/>
    <col min="13232" max="13232" width="11.7265625" style="3" bestFit="1" customWidth="1"/>
    <col min="13233" max="13233" width="6" style="3" bestFit="1" customWidth="1"/>
    <col min="13234" max="13234" width="11.7265625" style="3" bestFit="1" customWidth="1"/>
    <col min="13235" max="13235" width="6" style="3" bestFit="1" customWidth="1"/>
    <col min="13236" max="13236" width="11.7265625" style="3" bestFit="1" customWidth="1"/>
    <col min="13237" max="13237" width="6" style="3" bestFit="1" customWidth="1"/>
    <col min="13238" max="13238" width="11.7265625" style="3" bestFit="1" customWidth="1"/>
    <col min="13239" max="13239" width="6" style="3" bestFit="1" customWidth="1"/>
    <col min="13240" max="13240" width="11.7265625" style="3" bestFit="1" customWidth="1"/>
    <col min="13241" max="13241" width="5.26953125" style="3" bestFit="1" customWidth="1"/>
    <col min="13242" max="13242" width="16.453125" style="3" bestFit="1" customWidth="1"/>
    <col min="13243" max="13243" width="6.453125" style="3" customWidth="1"/>
    <col min="13244" max="13244" width="15" style="3" customWidth="1"/>
    <col min="13245" max="13245" width="8" style="3" customWidth="1"/>
    <col min="13246" max="13246" width="15.453125" style="3" customWidth="1"/>
    <col min="13247" max="13247" width="8.453125" style="3" customWidth="1"/>
    <col min="13248" max="13248" width="17.54296875" style="3" customWidth="1"/>
    <col min="13249" max="13249" width="6" style="3" bestFit="1" customWidth="1"/>
    <col min="13250" max="13250" width="15.81640625" style="3" bestFit="1" customWidth="1"/>
    <col min="13251" max="13251" width="6" style="3" bestFit="1" customWidth="1"/>
    <col min="13252" max="13252" width="16.81640625" style="3" bestFit="1" customWidth="1"/>
    <col min="13253" max="13253" width="6" style="3" bestFit="1" customWidth="1"/>
    <col min="13254" max="13254" width="17.453125" style="3" customWidth="1"/>
    <col min="13255" max="13255" width="7.7265625" style="3" bestFit="1" customWidth="1"/>
    <col min="13256" max="13256" width="17.453125" style="3" customWidth="1"/>
    <col min="13257" max="13257" width="7.7265625" style="3" bestFit="1" customWidth="1"/>
    <col min="13258" max="13258" width="17.453125" style="3" customWidth="1"/>
    <col min="13259" max="13259" width="9" style="3" customWidth="1"/>
    <col min="13260" max="13260" width="22.54296875" style="3" customWidth="1"/>
    <col min="13261" max="13261" width="8.1796875" style="3" customWidth="1"/>
    <col min="13262" max="13262" width="22.54296875" style="3" customWidth="1"/>
    <col min="13263" max="13263" width="8.1796875" style="3" customWidth="1"/>
    <col min="13264" max="13264" width="23.54296875" style="3" customWidth="1"/>
    <col min="13265" max="13265" width="8.1796875" style="3" customWidth="1"/>
    <col min="13266" max="13266" width="22.54296875" style="3" customWidth="1"/>
    <col min="13267" max="13267" width="8.1796875" style="3" bestFit="1" customWidth="1"/>
    <col min="13268" max="13268" width="22.54296875" style="3" customWidth="1"/>
    <col min="13269" max="13269" width="9.54296875" style="3" customWidth="1"/>
    <col min="13270" max="13270" width="22.54296875" style="3" customWidth="1"/>
    <col min="13271" max="13271" width="9.54296875" style="3" customWidth="1"/>
    <col min="13272" max="13272" width="22.54296875" style="3" customWidth="1"/>
    <col min="13273" max="13273" width="12.453125" style="3" customWidth="1"/>
    <col min="13274" max="13274" width="22.54296875" style="3" customWidth="1"/>
    <col min="13275" max="13275" width="8.7265625" style="3" bestFit="1" customWidth="1"/>
    <col min="13276" max="13276" width="21" style="3" customWidth="1"/>
    <col min="13277" max="13277" width="8.7265625" style="3" bestFit="1" customWidth="1"/>
    <col min="13278" max="13278" width="23.54296875" style="3" bestFit="1" customWidth="1"/>
    <col min="13279" max="13279" width="11.81640625" style="3" customWidth="1"/>
    <col min="13280" max="13280" width="23.54296875" style="3" bestFit="1" customWidth="1"/>
    <col min="13281" max="13281" width="11.26953125" style="3" customWidth="1"/>
    <col min="13282" max="13282" width="23.1796875" style="3" customWidth="1"/>
    <col min="13283" max="13283" width="11.453125" style="3" bestFit="1" customWidth="1"/>
    <col min="13284" max="13284" width="23.54296875" style="3" bestFit="1" customWidth="1"/>
    <col min="13285" max="13285" width="10.1796875" style="3" customWidth="1"/>
    <col min="13286" max="13286" width="23.54296875" style="3" bestFit="1" customWidth="1"/>
    <col min="13287" max="13287" width="10.1796875" style="3" customWidth="1"/>
    <col min="13288" max="13288" width="23.54296875" style="3" bestFit="1" customWidth="1"/>
    <col min="13289" max="13289" width="11.453125" style="3" bestFit="1" customWidth="1"/>
    <col min="13290" max="13290" width="23.54296875" style="3" bestFit="1" customWidth="1"/>
    <col min="13291" max="13291" width="11.453125" style="3" bestFit="1" customWidth="1"/>
    <col min="13292" max="13292" width="23.54296875" style="3" bestFit="1" customWidth="1"/>
    <col min="13293" max="13293" width="7.7265625" style="3" bestFit="1" customWidth="1"/>
    <col min="13294" max="13294" width="23.54296875" style="3" bestFit="1" customWidth="1"/>
    <col min="13295" max="13295" width="6.81640625" style="3" bestFit="1" customWidth="1"/>
    <col min="13296" max="13296" width="23.54296875" style="3" bestFit="1" customWidth="1"/>
    <col min="13297" max="13297" width="6.81640625" style="3" bestFit="1" customWidth="1"/>
    <col min="13298" max="13298" width="23.54296875" style="3" bestFit="1" customWidth="1"/>
    <col min="13299" max="13299" width="6.81640625" style="3" bestFit="1" customWidth="1"/>
    <col min="13300" max="13300" width="23.54296875" style="3" bestFit="1" customWidth="1"/>
    <col min="13301" max="13301" width="6.81640625" style="3" bestFit="1" customWidth="1"/>
    <col min="13302" max="13302" width="23.54296875" style="3" bestFit="1" customWidth="1"/>
    <col min="13303" max="13303" width="6.453125" style="3" bestFit="1" customWidth="1"/>
    <col min="13304" max="13304" width="23.54296875" style="3" bestFit="1" customWidth="1"/>
    <col min="13305" max="13305" width="6.453125" style="3" bestFit="1" customWidth="1"/>
    <col min="13306" max="13306" width="23.54296875" style="3" bestFit="1" customWidth="1"/>
    <col min="13307" max="13307" width="6.81640625" style="3" bestFit="1" customWidth="1"/>
    <col min="13308" max="13308" width="23.54296875" style="3" bestFit="1" customWidth="1"/>
    <col min="13309" max="13309" width="6.81640625" style="3" bestFit="1" customWidth="1"/>
    <col min="13310" max="13310" width="23.54296875" style="3" bestFit="1" customWidth="1"/>
    <col min="13311" max="13311" width="6.81640625" style="3" bestFit="1" customWidth="1"/>
    <col min="13312" max="13312" width="23.54296875" style="3" bestFit="1" customWidth="1"/>
    <col min="13313" max="13313" width="6.81640625" style="3" bestFit="1" customWidth="1"/>
    <col min="13314" max="13314" width="23.54296875" style="3" bestFit="1" customWidth="1"/>
    <col min="13315" max="13315" width="6.81640625" style="3" bestFit="1" customWidth="1"/>
    <col min="13316" max="13316" width="23.54296875" style="3" bestFit="1" customWidth="1"/>
    <col min="13317" max="13317" width="11.54296875" style="3" bestFit="1" customWidth="1"/>
    <col min="13318" max="13318" width="23.54296875" style="3" bestFit="1" customWidth="1"/>
    <col min="13319" max="13319" width="6.81640625" style="3" bestFit="1" customWidth="1"/>
    <col min="13320" max="13320" width="23.54296875" style="3" bestFit="1" customWidth="1"/>
    <col min="13321" max="13321" width="6.81640625" style="3" bestFit="1" customWidth="1"/>
    <col min="13322" max="13322" width="23.54296875" style="3" bestFit="1" customWidth="1"/>
    <col min="13323" max="13323" width="6.81640625" style="3" bestFit="1" customWidth="1"/>
    <col min="13324" max="13324" width="23.54296875" style="3" bestFit="1" customWidth="1"/>
    <col min="13325" max="13325" width="6.81640625" style="3" bestFit="1" customWidth="1"/>
    <col min="13326" max="13326" width="23.54296875" style="3" bestFit="1" customWidth="1"/>
    <col min="13327" max="13327" width="6.81640625" style="3" bestFit="1" customWidth="1"/>
    <col min="13328" max="13328" width="23.54296875" style="3" bestFit="1" customWidth="1"/>
    <col min="13329" max="13329" width="6.81640625" style="3" bestFit="1" customWidth="1"/>
    <col min="13330" max="13330" width="23.54296875" style="3" bestFit="1" customWidth="1"/>
    <col min="13331" max="13331" width="6.81640625" style="3" bestFit="1" customWidth="1"/>
    <col min="13332" max="13332" width="23.54296875" style="3" bestFit="1" customWidth="1"/>
    <col min="13333" max="13333" width="6.81640625" style="3" bestFit="1" customWidth="1"/>
    <col min="13334" max="13334" width="23.54296875" style="3" bestFit="1" customWidth="1"/>
    <col min="13335" max="13335" width="6.81640625" style="3" bestFit="1" customWidth="1"/>
    <col min="13336" max="13336" width="23.54296875" style="3" bestFit="1" customWidth="1"/>
    <col min="13337" max="13337" width="6.81640625" style="3" bestFit="1" customWidth="1"/>
    <col min="13338" max="13338" width="23.54296875" style="3" bestFit="1" customWidth="1"/>
    <col min="13339" max="13339" width="6.81640625" style="3" bestFit="1" customWidth="1"/>
    <col min="13340" max="13340" width="23.54296875" style="3" bestFit="1" customWidth="1"/>
    <col min="13341" max="13341" width="6.81640625" style="3" bestFit="1" customWidth="1"/>
    <col min="13342" max="13342" width="23.54296875" style="3" bestFit="1" customWidth="1"/>
    <col min="13343" max="13343" width="6.81640625" style="3" bestFit="1" customWidth="1"/>
    <col min="13344" max="13344" width="23.54296875" style="3" bestFit="1" customWidth="1"/>
    <col min="13345" max="13345" width="6.81640625" style="3" bestFit="1" customWidth="1"/>
    <col min="13346" max="13346" width="23.54296875" style="3" bestFit="1" customWidth="1"/>
    <col min="13347" max="13347" width="6.81640625" style="3" bestFit="1" customWidth="1"/>
    <col min="13348" max="13348" width="23.54296875" style="3" bestFit="1" customWidth="1"/>
    <col min="13349" max="13349" width="6.81640625" style="3" bestFit="1" customWidth="1"/>
    <col min="13350" max="13350" width="23.54296875" style="3" bestFit="1" customWidth="1"/>
    <col min="13351" max="13351" width="6.81640625" style="3" bestFit="1" customWidth="1"/>
    <col min="13352" max="13352" width="23.54296875" style="3" bestFit="1" customWidth="1"/>
    <col min="13353" max="13353" width="6.81640625" style="3" bestFit="1" customWidth="1"/>
    <col min="13354" max="13354" width="23.54296875" style="3" bestFit="1" customWidth="1"/>
    <col min="13355" max="13355" width="6.81640625" style="3" bestFit="1" customWidth="1"/>
    <col min="13356" max="13356" width="23.54296875" style="3" bestFit="1" customWidth="1"/>
    <col min="13357" max="13357" width="6.81640625" style="3" bestFit="1" customWidth="1"/>
    <col min="13358" max="13358" width="23.54296875" style="3" bestFit="1" customWidth="1"/>
    <col min="13359" max="13359" width="6.81640625" style="3" bestFit="1" customWidth="1"/>
    <col min="13360" max="13360" width="23.54296875" style="3" bestFit="1" customWidth="1"/>
    <col min="13361" max="13361" width="6.81640625" style="3" bestFit="1" customWidth="1"/>
    <col min="13362" max="13362" width="23.54296875" style="3" bestFit="1" customWidth="1"/>
    <col min="13363" max="13363" width="6.81640625" style="3" bestFit="1" customWidth="1"/>
    <col min="13364" max="13364" width="23.54296875" style="3" bestFit="1" customWidth="1"/>
    <col min="13365" max="13365" width="6.81640625" style="3" bestFit="1" customWidth="1"/>
    <col min="13366" max="13366" width="23.54296875" style="3" bestFit="1" customWidth="1"/>
    <col min="13367" max="13367" width="6.81640625" style="3" bestFit="1" customWidth="1"/>
    <col min="13368" max="13368" width="23.54296875" style="3" bestFit="1" customWidth="1"/>
    <col min="13369" max="13369" width="6.81640625" style="3" bestFit="1" customWidth="1"/>
    <col min="13370" max="13370" width="23.54296875" style="3" bestFit="1" customWidth="1"/>
    <col min="13371" max="13371" width="6.81640625" style="3" bestFit="1" customWidth="1"/>
    <col min="13372" max="13372" width="23.54296875" style="3" bestFit="1" customWidth="1"/>
    <col min="13373" max="13373" width="6.81640625" style="3" bestFit="1" customWidth="1"/>
    <col min="13374" max="13374" width="23.54296875" style="3" bestFit="1" customWidth="1"/>
    <col min="13375" max="13375" width="6.81640625" style="3" bestFit="1" customWidth="1"/>
    <col min="13376" max="13376" width="23.54296875" style="3" bestFit="1" customWidth="1"/>
    <col min="13377" max="13377" width="6.81640625" style="3" bestFit="1" customWidth="1"/>
    <col min="13378" max="13378" width="23.54296875" style="3" bestFit="1" customWidth="1"/>
    <col min="13379" max="13379" width="6.81640625" style="3" bestFit="1" customWidth="1"/>
    <col min="13380" max="13380" width="23.54296875" style="3" bestFit="1" customWidth="1"/>
    <col min="13381" max="13381" width="6.81640625" style="3" bestFit="1" customWidth="1"/>
    <col min="13382" max="13382" width="23.54296875" style="3" bestFit="1" customWidth="1"/>
    <col min="13383" max="13383" width="6.81640625" style="3" bestFit="1" customWidth="1"/>
    <col min="13384" max="13384" width="23.54296875" style="3" bestFit="1" customWidth="1"/>
    <col min="13385" max="13385" width="6.81640625" style="3" bestFit="1" customWidth="1"/>
    <col min="13386" max="13386" width="23.54296875" style="3" bestFit="1" customWidth="1"/>
    <col min="13387" max="13387" width="6.81640625" style="3" bestFit="1" customWidth="1"/>
    <col min="13388" max="13388" width="23.54296875" style="3" bestFit="1" customWidth="1"/>
    <col min="13389" max="13389" width="6.81640625" style="3" bestFit="1" customWidth="1"/>
    <col min="13390" max="13390" width="23.54296875" style="3" bestFit="1" customWidth="1"/>
    <col min="13391" max="13391" width="6.81640625" style="3" bestFit="1" customWidth="1"/>
    <col min="13392" max="13392" width="23.54296875" style="3" bestFit="1" customWidth="1"/>
    <col min="13393" max="13393" width="6.81640625" style="3" bestFit="1" customWidth="1"/>
    <col min="13394" max="13394" width="23.54296875" style="3" bestFit="1" customWidth="1"/>
    <col min="13395" max="13395" width="6.81640625" style="3" bestFit="1" customWidth="1"/>
    <col min="13396" max="13396" width="23.54296875" style="3" bestFit="1" customWidth="1"/>
    <col min="13397" max="13397" width="6.453125" style="3" bestFit="1" customWidth="1"/>
    <col min="13398" max="13398" width="23.54296875" style="3" bestFit="1" customWidth="1"/>
    <col min="13399" max="13399" width="6.453125" style="3" bestFit="1" customWidth="1"/>
    <col min="13400" max="13400" width="23.54296875" style="3" bestFit="1" customWidth="1"/>
    <col min="13401" max="13401" width="6.81640625" style="3" bestFit="1" customWidth="1"/>
    <col min="13402" max="13402" width="23.54296875" style="3" bestFit="1" customWidth="1"/>
    <col min="13403" max="13403" width="6.81640625" style="3" bestFit="1" customWidth="1"/>
    <col min="13404" max="13404" width="23.54296875" style="3" bestFit="1" customWidth="1"/>
    <col min="13405" max="13405" width="6.81640625" style="3" bestFit="1" customWidth="1"/>
    <col min="13406" max="13406" width="23.54296875" style="3" bestFit="1" customWidth="1"/>
    <col min="13407" max="13407" width="6.81640625" style="3" bestFit="1" customWidth="1"/>
    <col min="13408" max="13408" width="23.54296875" style="3" bestFit="1" customWidth="1"/>
    <col min="13409" max="13409" width="6.81640625" style="3" bestFit="1" customWidth="1"/>
    <col min="13410" max="13410" width="23.54296875" style="3" bestFit="1" customWidth="1"/>
    <col min="13411" max="13411" width="6.81640625" style="3" bestFit="1" customWidth="1"/>
    <col min="13412" max="13412" width="23.54296875" style="3" bestFit="1" customWidth="1"/>
    <col min="13413" max="13413" width="6.81640625" style="3" bestFit="1" customWidth="1"/>
    <col min="13414" max="13414" width="23.54296875" style="3" bestFit="1" customWidth="1"/>
    <col min="13415" max="13415" width="6.81640625" style="3" bestFit="1" customWidth="1"/>
    <col min="13416" max="13416" width="23.54296875" style="3" bestFit="1" customWidth="1"/>
    <col min="13417" max="13417" width="6.81640625" style="3" bestFit="1" customWidth="1"/>
    <col min="13418" max="13418" width="23.54296875" style="3" bestFit="1" customWidth="1"/>
    <col min="13419" max="13419" width="6.81640625" style="3" bestFit="1" customWidth="1"/>
    <col min="13420" max="13420" width="23.54296875" style="3" bestFit="1" customWidth="1"/>
    <col min="13421" max="13421" width="6.81640625" style="3" bestFit="1" customWidth="1"/>
    <col min="13422" max="13422" width="23.54296875" style="3" bestFit="1" customWidth="1"/>
    <col min="13423" max="13423" width="6.81640625" style="3" bestFit="1" customWidth="1"/>
    <col min="13424" max="13424" width="23.54296875" style="3" bestFit="1" customWidth="1"/>
    <col min="13425" max="13425" width="6.81640625" style="3" bestFit="1" customWidth="1"/>
    <col min="13426" max="13426" width="23.54296875" style="3" bestFit="1" customWidth="1"/>
    <col min="13427" max="13427" width="6.81640625" style="3" bestFit="1" customWidth="1"/>
    <col min="13428" max="13428" width="23.54296875" style="3" bestFit="1" customWidth="1"/>
    <col min="13429" max="13429" width="6.81640625" style="3" bestFit="1" customWidth="1"/>
    <col min="13430" max="13468" width="9.1796875" style="3"/>
    <col min="13469" max="13469" width="33.54296875" style="3" customWidth="1"/>
    <col min="13470" max="13470" width="11.7265625" style="3" customWidth="1"/>
    <col min="13471" max="13471" width="6.7265625" style="3" customWidth="1"/>
    <col min="13472" max="13472" width="11.7265625" style="3" customWidth="1"/>
    <col min="13473" max="13473" width="6.7265625" style="3" customWidth="1"/>
    <col min="13474" max="13474" width="11.7265625" style="3" customWidth="1"/>
    <col min="13475" max="13475" width="6.7265625" style="3" customWidth="1"/>
    <col min="13476" max="13476" width="11.7265625" style="3" customWidth="1"/>
    <col min="13477" max="13477" width="6.7265625" style="3" customWidth="1"/>
    <col min="13478" max="13478" width="12.26953125" style="3" bestFit="1" customWidth="1"/>
    <col min="13479" max="13479" width="6.7265625" style="3" bestFit="1" customWidth="1"/>
    <col min="13480" max="13480" width="12.26953125" style="3" bestFit="1" customWidth="1"/>
    <col min="13481" max="13481" width="6.7265625" style="3" bestFit="1" customWidth="1"/>
    <col min="13482" max="13482" width="11.7265625" style="3" bestFit="1" customWidth="1"/>
    <col min="13483" max="13483" width="6" style="3" bestFit="1" customWidth="1"/>
    <col min="13484" max="13484" width="11.7265625" style="3" bestFit="1" customWidth="1"/>
    <col min="13485" max="13485" width="6" style="3" bestFit="1" customWidth="1"/>
    <col min="13486" max="13486" width="11.7265625" style="3" bestFit="1" customWidth="1"/>
    <col min="13487" max="13487" width="6" style="3" bestFit="1" customWidth="1"/>
    <col min="13488" max="13488" width="11.7265625" style="3" bestFit="1" customWidth="1"/>
    <col min="13489" max="13489" width="6" style="3" bestFit="1" customWidth="1"/>
    <col min="13490" max="13490" width="11.7265625" style="3" bestFit="1" customWidth="1"/>
    <col min="13491" max="13491" width="6" style="3" bestFit="1" customWidth="1"/>
    <col min="13492" max="13492" width="11.7265625" style="3" bestFit="1" customWidth="1"/>
    <col min="13493" max="13493" width="6" style="3" bestFit="1" customWidth="1"/>
    <col min="13494" max="13494" width="11.7265625" style="3" bestFit="1" customWidth="1"/>
    <col min="13495" max="13495" width="6" style="3" bestFit="1" customWidth="1"/>
    <col min="13496" max="13496" width="11.7265625" style="3" bestFit="1" customWidth="1"/>
    <col min="13497" max="13497" width="5.26953125" style="3" bestFit="1" customWidth="1"/>
    <col min="13498" max="13498" width="16.453125" style="3" bestFit="1" customWidth="1"/>
    <col min="13499" max="13499" width="6.453125" style="3" customWidth="1"/>
    <col min="13500" max="13500" width="15" style="3" customWidth="1"/>
    <col min="13501" max="13501" width="8" style="3" customWidth="1"/>
    <col min="13502" max="13502" width="15.453125" style="3" customWidth="1"/>
    <col min="13503" max="13503" width="8.453125" style="3" customWidth="1"/>
    <col min="13504" max="13504" width="17.54296875" style="3" customWidth="1"/>
    <col min="13505" max="13505" width="6" style="3" bestFit="1" customWidth="1"/>
    <col min="13506" max="13506" width="15.81640625" style="3" bestFit="1" customWidth="1"/>
    <col min="13507" max="13507" width="6" style="3" bestFit="1" customWidth="1"/>
    <col min="13508" max="13508" width="16.81640625" style="3" bestFit="1" customWidth="1"/>
    <col min="13509" max="13509" width="6" style="3" bestFit="1" customWidth="1"/>
    <col min="13510" max="13510" width="17.453125" style="3" customWidth="1"/>
    <col min="13511" max="13511" width="7.7265625" style="3" bestFit="1" customWidth="1"/>
    <col min="13512" max="13512" width="17.453125" style="3" customWidth="1"/>
    <col min="13513" max="13513" width="7.7265625" style="3" bestFit="1" customWidth="1"/>
    <col min="13514" max="13514" width="17.453125" style="3" customWidth="1"/>
    <col min="13515" max="13515" width="9" style="3" customWidth="1"/>
    <col min="13516" max="13516" width="22.54296875" style="3" customWidth="1"/>
    <col min="13517" max="13517" width="8.1796875" style="3" customWidth="1"/>
    <col min="13518" max="13518" width="22.54296875" style="3" customWidth="1"/>
    <col min="13519" max="13519" width="8.1796875" style="3" customWidth="1"/>
    <col min="13520" max="13520" width="23.54296875" style="3" customWidth="1"/>
    <col min="13521" max="13521" width="8.1796875" style="3" customWidth="1"/>
    <col min="13522" max="13522" width="22.54296875" style="3" customWidth="1"/>
    <col min="13523" max="13523" width="8.1796875" style="3" bestFit="1" customWidth="1"/>
    <col min="13524" max="13524" width="22.54296875" style="3" customWidth="1"/>
    <col min="13525" max="13525" width="9.54296875" style="3" customWidth="1"/>
    <col min="13526" max="13526" width="22.54296875" style="3" customWidth="1"/>
    <col min="13527" max="13527" width="9.54296875" style="3" customWidth="1"/>
    <col min="13528" max="13528" width="22.54296875" style="3" customWidth="1"/>
    <col min="13529" max="13529" width="12.453125" style="3" customWidth="1"/>
    <col min="13530" max="13530" width="22.54296875" style="3" customWidth="1"/>
    <col min="13531" max="13531" width="8.7265625" style="3" bestFit="1" customWidth="1"/>
    <col min="13532" max="13532" width="21" style="3" customWidth="1"/>
    <col min="13533" max="13533" width="8.7265625" style="3" bestFit="1" customWidth="1"/>
    <col min="13534" max="13534" width="23.54296875" style="3" bestFit="1" customWidth="1"/>
    <col min="13535" max="13535" width="11.81640625" style="3" customWidth="1"/>
    <col min="13536" max="13536" width="23.54296875" style="3" bestFit="1" customWidth="1"/>
    <col min="13537" max="13537" width="11.26953125" style="3" customWidth="1"/>
    <col min="13538" max="13538" width="23.1796875" style="3" customWidth="1"/>
    <col min="13539" max="13539" width="11.453125" style="3" bestFit="1" customWidth="1"/>
    <col min="13540" max="13540" width="23.54296875" style="3" bestFit="1" customWidth="1"/>
    <col min="13541" max="13541" width="10.1796875" style="3" customWidth="1"/>
    <col min="13542" max="13542" width="23.54296875" style="3" bestFit="1" customWidth="1"/>
    <col min="13543" max="13543" width="10.1796875" style="3" customWidth="1"/>
    <col min="13544" max="13544" width="23.54296875" style="3" bestFit="1" customWidth="1"/>
    <col min="13545" max="13545" width="11.453125" style="3" bestFit="1" customWidth="1"/>
    <col min="13546" max="13546" width="23.54296875" style="3" bestFit="1" customWidth="1"/>
    <col min="13547" max="13547" width="11.453125" style="3" bestFit="1" customWidth="1"/>
    <col min="13548" max="13548" width="23.54296875" style="3" bestFit="1" customWidth="1"/>
    <col min="13549" max="13549" width="7.7265625" style="3" bestFit="1" customWidth="1"/>
    <col min="13550" max="13550" width="23.54296875" style="3" bestFit="1" customWidth="1"/>
    <col min="13551" max="13551" width="6.81640625" style="3" bestFit="1" customWidth="1"/>
    <col min="13552" max="13552" width="23.54296875" style="3" bestFit="1" customWidth="1"/>
    <col min="13553" max="13553" width="6.81640625" style="3" bestFit="1" customWidth="1"/>
    <col min="13554" max="13554" width="23.54296875" style="3" bestFit="1" customWidth="1"/>
    <col min="13555" max="13555" width="6.81640625" style="3" bestFit="1" customWidth="1"/>
    <col min="13556" max="13556" width="23.54296875" style="3" bestFit="1" customWidth="1"/>
    <col min="13557" max="13557" width="6.81640625" style="3" bestFit="1" customWidth="1"/>
    <col min="13558" max="13558" width="23.54296875" style="3" bestFit="1" customWidth="1"/>
    <col min="13559" max="13559" width="6.453125" style="3" bestFit="1" customWidth="1"/>
    <col min="13560" max="13560" width="23.54296875" style="3" bestFit="1" customWidth="1"/>
    <col min="13561" max="13561" width="6.453125" style="3" bestFit="1" customWidth="1"/>
    <col min="13562" max="13562" width="23.54296875" style="3" bestFit="1" customWidth="1"/>
    <col min="13563" max="13563" width="6.81640625" style="3" bestFit="1" customWidth="1"/>
    <col min="13564" max="13564" width="23.54296875" style="3" bestFit="1" customWidth="1"/>
    <col min="13565" max="13565" width="6.81640625" style="3" bestFit="1" customWidth="1"/>
    <col min="13566" max="13566" width="23.54296875" style="3" bestFit="1" customWidth="1"/>
    <col min="13567" max="13567" width="6.81640625" style="3" bestFit="1" customWidth="1"/>
    <col min="13568" max="13568" width="23.54296875" style="3" bestFit="1" customWidth="1"/>
    <col min="13569" max="13569" width="6.81640625" style="3" bestFit="1" customWidth="1"/>
    <col min="13570" max="13570" width="23.54296875" style="3" bestFit="1" customWidth="1"/>
    <col min="13571" max="13571" width="6.81640625" style="3" bestFit="1" customWidth="1"/>
    <col min="13572" max="13572" width="23.54296875" style="3" bestFit="1" customWidth="1"/>
    <col min="13573" max="13573" width="11.54296875" style="3" bestFit="1" customWidth="1"/>
    <col min="13574" max="13574" width="23.54296875" style="3" bestFit="1" customWidth="1"/>
    <col min="13575" max="13575" width="6.81640625" style="3" bestFit="1" customWidth="1"/>
    <col min="13576" max="13576" width="23.54296875" style="3" bestFit="1" customWidth="1"/>
    <col min="13577" max="13577" width="6.81640625" style="3" bestFit="1" customWidth="1"/>
    <col min="13578" max="13578" width="23.54296875" style="3" bestFit="1" customWidth="1"/>
    <col min="13579" max="13579" width="6.81640625" style="3" bestFit="1" customWidth="1"/>
    <col min="13580" max="13580" width="23.54296875" style="3" bestFit="1" customWidth="1"/>
    <col min="13581" max="13581" width="6.81640625" style="3" bestFit="1" customWidth="1"/>
    <col min="13582" max="13582" width="23.54296875" style="3" bestFit="1" customWidth="1"/>
    <col min="13583" max="13583" width="6.81640625" style="3" bestFit="1" customWidth="1"/>
    <col min="13584" max="13584" width="23.54296875" style="3" bestFit="1" customWidth="1"/>
    <col min="13585" max="13585" width="6.81640625" style="3" bestFit="1" customWidth="1"/>
    <col min="13586" max="13586" width="23.54296875" style="3" bestFit="1" customWidth="1"/>
    <col min="13587" max="13587" width="6.81640625" style="3" bestFit="1" customWidth="1"/>
    <col min="13588" max="13588" width="23.54296875" style="3" bestFit="1" customWidth="1"/>
    <col min="13589" max="13589" width="6.81640625" style="3" bestFit="1" customWidth="1"/>
    <col min="13590" max="13590" width="23.54296875" style="3" bestFit="1" customWidth="1"/>
    <col min="13591" max="13591" width="6.81640625" style="3" bestFit="1" customWidth="1"/>
    <col min="13592" max="13592" width="23.54296875" style="3" bestFit="1" customWidth="1"/>
    <col min="13593" max="13593" width="6.81640625" style="3" bestFit="1" customWidth="1"/>
    <col min="13594" max="13594" width="23.54296875" style="3" bestFit="1" customWidth="1"/>
    <col min="13595" max="13595" width="6.81640625" style="3" bestFit="1" customWidth="1"/>
    <col min="13596" max="13596" width="23.54296875" style="3" bestFit="1" customWidth="1"/>
    <col min="13597" max="13597" width="6.81640625" style="3" bestFit="1" customWidth="1"/>
    <col min="13598" max="13598" width="23.54296875" style="3" bestFit="1" customWidth="1"/>
    <col min="13599" max="13599" width="6.81640625" style="3" bestFit="1" customWidth="1"/>
    <col min="13600" max="13600" width="23.54296875" style="3" bestFit="1" customWidth="1"/>
    <col min="13601" max="13601" width="6.81640625" style="3" bestFit="1" customWidth="1"/>
    <col min="13602" max="13602" width="23.54296875" style="3" bestFit="1" customWidth="1"/>
    <col min="13603" max="13603" width="6.81640625" style="3" bestFit="1" customWidth="1"/>
    <col min="13604" max="13604" width="23.54296875" style="3" bestFit="1" customWidth="1"/>
    <col min="13605" max="13605" width="6.81640625" style="3" bestFit="1" customWidth="1"/>
    <col min="13606" max="13606" width="23.54296875" style="3" bestFit="1" customWidth="1"/>
    <col min="13607" max="13607" width="6.81640625" style="3" bestFit="1" customWidth="1"/>
    <col min="13608" max="13608" width="23.54296875" style="3" bestFit="1" customWidth="1"/>
    <col min="13609" max="13609" width="6.81640625" style="3" bestFit="1" customWidth="1"/>
    <col min="13610" max="13610" width="23.54296875" style="3" bestFit="1" customWidth="1"/>
    <col min="13611" max="13611" width="6.81640625" style="3" bestFit="1" customWidth="1"/>
    <col min="13612" max="13612" width="23.54296875" style="3" bestFit="1" customWidth="1"/>
    <col min="13613" max="13613" width="6.81640625" style="3" bestFit="1" customWidth="1"/>
    <col min="13614" max="13614" width="23.54296875" style="3" bestFit="1" customWidth="1"/>
    <col min="13615" max="13615" width="6.81640625" style="3" bestFit="1" customWidth="1"/>
    <col min="13616" max="13616" width="23.54296875" style="3" bestFit="1" customWidth="1"/>
    <col min="13617" max="13617" width="6.81640625" style="3" bestFit="1" customWidth="1"/>
    <col min="13618" max="13618" width="23.54296875" style="3" bestFit="1" customWidth="1"/>
    <col min="13619" max="13619" width="6.81640625" style="3" bestFit="1" customWidth="1"/>
    <col min="13620" max="13620" width="23.54296875" style="3" bestFit="1" customWidth="1"/>
    <col min="13621" max="13621" width="6.81640625" style="3" bestFit="1" customWidth="1"/>
    <col min="13622" max="13622" width="23.54296875" style="3" bestFit="1" customWidth="1"/>
    <col min="13623" max="13623" width="6.81640625" style="3" bestFit="1" customWidth="1"/>
    <col min="13624" max="13624" width="23.54296875" style="3" bestFit="1" customWidth="1"/>
    <col min="13625" max="13625" width="6.81640625" style="3" bestFit="1" customWidth="1"/>
    <col min="13626" max="13626" width="23.54296875" style="3" bestFit="1" customWidth="1"/>
    <col min="13627" max="13627" width="6.81640625" style="3" bestFit="1" customWidth="1"/>
    <col min="13628" max="13628" width="23.54296875" style="3" bestFit="1" customWidth="1"/>
    <col min="13629" max="13629" width="6.81640625" style="3" bestFit="1" customWidth="1"/>
    <col min="13630" max="13630" width="23.54296875" style="3" bestFit="1" customWidth="1"/>
    <col min="13631" max="13631" width="6.81640625" style="3" bestFit="1" customWidth="1"/>
    <col min="13632" max="13632" width="23.54296875" style="3" bestFit="1" customWidth="1"/>
    <col min="13633" max="13633" width="6.81640625" style="3" bestFit="1" customWidth="1"/>
    <col min="13634" max="13634" width="23.54296875" style="3" bestFit="1" customWidth="1"/>
    <col min="13635" max="13635" width="6.81640625" style="3" bestFit="1" customWidth="1"/>
    <col min="13636" max="13636" width="23.54296875" style="3" bestFit="1" customWidth="1"/>
    <col min="13637" max="13637" width="6.81640625" style="3" bestFit="1" customWidth="1"/>
    <col min="13638" max="13638" width="23.54296875" style="3" bestFit="1" customWidth="1"/>
    <col min="13639" max="13639" width="6.81640625" style="3" bestFit="1" customWidth="1"/>
    <col min="13640" max="13640" width="23.54296875" style="3" bestFit="1" customWidth="1"/>
    <col min="13641" max="13641" width="6.81640625" style="3" bestFit="1" customWidth="1"/>
    <col min="13642" max="13642" width="23.54296875" style="3" bestFit="1" customWidth="1"/>
    <col min="13643" max="13643" width="6.81640625" style="3" bestFit="1" customWidth="1"/>
    <col min="13644" max="13644" width="23.54296875" style="3" bestFit="1" customWidth="1"/>
    <col min="13645" max="13645" width="6.81640625" style="3" bestFit="1" customWidth="1"/>
    <col min="13646" max="13646" width="23.54296875" style="3" bestFit="1" customWidth="1"/>
    <col min="13647" max="13647" width="6.81640625" style="3" bestFit="1" customWidth="1"/>
    <col min="13648" max="13648" width="23.54296875" style="3" bestFit="1" customWidth="1"/>
    <col min="13649" max="13649" width="6.81640625" style="3" bestFit="1" customWidth="1"/>
    <col min="13650" max="13650" width="23.54296875" style="3" bestFit="1" customWidth="1"/>
    <col min="13651" max="13651" width="6.81640625" style="3" bestFit="1" customWidth="1"/>
    <col min="13652" max="13652" width="23.54296875" style="3" bestFit="1" customWidth="1"/>
    <col min="13653" max="13653" width="6.453125" style="3" bestFit="1" customWidth="1"/>
    <col min="13654" max="13654" width="23.54296875" style="3" bestFit="1" customWidth="1"/>
    <col min="13655" max="13655" width="6.453125" style="3" bestFit="1" customWidth="1"/>
    <col min="13656" max="13656" width="23.54296875" style="3" bestFit="1" customWidth="1"/>
    <col min="13657" max="13657" width="6.81640625" style="3" bestFit="1" customWidth="1"/>
    <col min="13658" max="13658" width="23.54296875" style="3" bestFit="1" customWidth="1"/>
    <col min="13659" max="13659" width="6.81640625" style="3" bestFit="1" customWidth="1"/>
    <col min="13660" max="13660" width="23.54296875" style="3" bestFit="1" customWidth="1"/>
    <col min="13661" max="13661" width="6.81640625" style="3" bestFit="1" customWidth="1"/>
    <col min="13662" max="13662" width="23.54296875" style="3" bestFit="1" customWidth="1"/>
    <col min="13663" max="13663" width="6.81640625" style="3" bestFit="1" customWidth="1"/>
    <col min="13664" max="13664" width="23.54296875" style="3" bestFit="1" customWidth="1"/>
    <col min="13665" max="13665" width="6.81640625" style="3" bestFit="1" customWidth="1"/>
    <col min="13666" max="13666" width="23.54296875" style="3" bestFit="1" customWidth="1"/>
    <col min="13667" max="13667" width="6.81640625" style="3" bestFit="1" customWidth="1"/>
    <col min="13668" max="13668" width="23.54296875" style="3" bestFit="1" customWidth="1"/>
    <col min="13669" max="13669" width="6.81640625" style="3" bestFit="1" customWidth="1"/>
    <col min="13670" max="13670" width="23.54296875" style="3" bestFit="1" customWidth="1"/>
    <col min="13671" max="13671" width="6.81640625" style="3" bestFit="1" customWidth="1"/>
    <col min="13672" max="13672" width="23.54296875" style="3" bestFit="1" customWidth="1"/>
    <col min="13673" max="13673" width="6.81640625" style="3" bestFit="1" customWidth="1"/>
    <col min="13674" max="13674" width="23.54296875" style="3" bestFit="1" customWidth="1"/>
    <col min="13675" max="13675" width="6.81640625" style="3" bestFit="1" customWidth="1"/>
    <col min="13676" max="13676" width="23.54296875" style="3" bestFit="1" customWidth="1"/>
    <col min="13677" max="13677" width="6.81640625" style="3" bestFit="1" customWidth="1"/>
    <col min="13678" max="13678" width="23.54296875" style="3" bestFit="1" customWidth="1"/>
    <col min="13679" max="13679" width="6.81640625" style="3" bestFit="1" customWidth="1"/>
    <col min="13680" max="13680" width="23.54296875" style="3" bestFit="1" customWidth="1"/>
    <col min="13681" max="13681" width="6.81640625" style="3" bestFit="1" customWidth="1"/>
    <col min="13682" max="13682" width="23.54296875" style="3" bestFit="1" customWidth="1"/>
    <col min="13683" max="13683" width="6.81640625" style="3" bestFit="1" customWidth="1"/>
    <col min="13684" max="13684" width="23.54296875" style="3" bestFit="1" customWidth="1"/>
    <col min="13685" max="13685" width="6.81640625" style="3" bestFit="1" customWidth="1"/>
    <col min="13686" max="13724" width="9.1796875" style="3"/>
    <col min="13725" max="13725" width="33.54296875" style="3" customWidth="1"/>
    <col min="13726" max="13726" width="11.7265625" style="3" customWidth="1"/>
    <col min="13727" max="13727" width="6.7265625" style="3" customWidth="1"/>
    <col min="13728" max="13728" width="11.7265625" style="3" customWidth="1"/>
    <col min="13729" max="13729" width="6.7265625" style="3" customWidth="1"/>
    <col min="13730" max="13730" width="11.7265625" style="3" customWidth="1"/>
    <col min="13731" max="13731" width="6.7265625" style="3" customWidth="1"/>
    <col min="13732" max="13732" width="11.7265625" style="3" customWidth="1"/>
    <col min="13733" max="13733" width="6.7265625" style="3" customWidth="1"/>
    <col min="13734" max="13734" width="12.26953125" style="3" bestFit="1" customWidth="1"/>
    <col min="13735" max="13735" width="6.7265625" style="3" bestFit="1" customWidth="1"/>
    <col min="13736" max="13736" width="12.26953125" style="3" bestFit="1" customWidth="1"/>
    <col min="13737" max="13737" width="6.7265625" style="3" bestFit="1" customWidth="1"/>
    <col min="13738" max="13738" width="11.7265625" style="3" bestFit="1" customWidth="1"/>
    <col min="13739" max="13739" width="6" style="3" bestFit="1" customWidth="1"/>
    <col min="13740" max="13740" width="11.7265625" style="3" bestFit="1" customWidth="1"/>
    <col min="13741" max="13741" width="6" style="3" bestFit="1" customWidth="1"/>
    <col min="13742" max="13742" width="11.7265625" style="3" bestFit="1" customWidth="1"/>
    <col min="13743" max="13743" width="6" style="3" bestFit="1" customWidth="1"/>
    <col min="13744" max="13744" width="11.7265625" style="3" bestFit="1" customWidth="1"/>
    <col min="13745" max="13745" width="6" style="3" bestFit="1" customWidth="1"/>
    <col min="13746" max="13746" width="11.7265625" style="3" bestFit="1" customWidth="1"/>
    <col min="13747" max="13747" width="6" style="3" bestFit="1" customWidth="1"/>
    <col min="13748" max="13748" width="11.7265625" style="3" bestFit="1" customWidth="1"/>
    <col min="13749" max="13749" width="6" style="3" bestFit="1" customWidth="1"/>
    <col min="13750" max="13750" width="11.7265625" style="3" bestFit="1" customWidth="1"/>
    <col min="13751" max="13751" width="6" style="3" bestFit="1" customWidth="1"/>
    <col min="13752" max="13752" width="11.7265625" style="3" bestFit="1" customWidth="1"/>
    <col min="13753" max="13753" width="5.26953125" style="3" bestFit="1" customWidth="1"/>
    <col min="13754" max="13754" width="16.453125" style="3" bestFit="1" customWidth="1"/>
    <col min="13755" max="13755" width="6.453125" style="3" customWidth="1"/>
    <col min="13756" max="13756" width="15" style="3" customWidth="1"/>
    <col min="13757" max="13757" width="8" style="3" customWidth="1"/>
    <col min="13758" max="13758" width="15.453125" style="3" customWidth="1"/>
    <col min="13759" max="13759" width="8.453125" style="3" customWidth="1"/>
    <col min="13760" max="13760" width="17.54296875" style="3" customWidth="1"/>
    <col min="13761" max="13761" width="6" style="3" bestFit="1" customWidth="1"/>
    <col min="13762" max="13762" width="15.81640625" style="3" bestFit="1" customWidth="1"/>
    <col min="13763" max="13763" width="6" style="3" bestFit="1" customWidth="1"/>
    <col min="13764" max="13764" width="16.81640625" style="3" bestFit="1" customWidth="1"/>
    <col min="13765" max="13765" width="6" style="3" bestFit="1" customWidth="1"/>
    <col min="13766" max="13766" width="17.453125" style="3" customWidth="1"/>
    <col min="13767" max="13767" width="7.7265625" style="3" bestFit="1" customWidth="1"/>
    <col min="13768" max="13768" width="17.453125" style="3" customWidth="1"/>
    <col min="13769" max="13769" width="7.7265625" style="3" bestFit="1" customWidth="1"/>
    <col min="13770" max="13770" width="17.453125" style="3" customWidth="1"/>
    <col min="13771" max="13771" width="9" style="3" customWidth="1"/>
    <col min="13772" max="13772" width="22.54296875" style="3" customWidth="1"/>
    <col min="13773" max="13773" width="8.1796875" style="3" customWidth="1"/>
    <col min="13774" max="13774" width="22.54296875" style="3" customWidth="1"/>
    <col min="13775" max="13775" width="8.1796875" style="3" customWidth="1"/>
    <col min="13776" max="13776" width="23.54296875" style="3" customWidth="1"/>
    <col min="13777" max="13777" width="8.1796875" style="3" customWidth="1"/>
    <col min="13778" max="13778" width="22.54296875" style="3" customWidth="1"/>
    <col min="13779" max="13779" width="8.1796875" style="3" bestFit="1" customWidth="1"/>
    <col min="13780" max="13780" width="22.54296875" style="3" customWidth="1"/>
    <col min="13781" max="13781" width="9.54296875" style="3" customWidth="1"/>
    <col min="13782" max="13782" width="22.54296875" style="3" customWidth="1"/>
    <col min="13783" max="13783" width="9.54296875" style="3" customWidth="1"/>
    <col min="13784" max="13784" width="22.54296875" style="3" customWidth="1"/>
    <col min="13785" max="13785" width="12.453125" style="3" customWidth="1"/>
    <col min="13786" max="13786" width="22.54296875" style="3" customWidth="1"/>
    <col min="13787" max="13787" width="8.7265625" style="3" bestFit="1" customWidth="1"/>
    <col min="13788" max="13788" width="21" style="3" customWidth="1"/>
    <col min="13789" max="13789" width="8.7265625" style="3" bestFit="1" customWidth="1"/>
    <col min="13790" max="13790" width="23.54296875" style="3" bestFit="1" customWidth="1"/>
    <col min="13791" max="13791" width="11.81640625" style="3" customWidth="1"/>
    <col min="13792" max="13792" width="23.54296875" style="3" bestFit="1" customWidth="1"/>
    <col min="13793" max="13793" width="11.26953125" style="3" customWidth="1"/>
    <col min="13794" max="13794" width="23.1796875" style="3" customWidth="1"/>
    <col min="13795" max="13795" width="11.453125" style="3" bestFit="1" customWidth="1"/>
    <col min="13796" max="13796" width="23.54296875" style="3" bestFit="1" customWidth="1"/>
    <col min="13797" max="13797" width="10.1796875" style="3" customWidth="1"/>
    <col min="13798" max="13798" width="23.54296875" style="3" bestFit="1" customWidth="1"/>
    <col min="13799" max="13799" width="10.1796875" style="3" customWidth="1"/>
    <col min="13800" max="13800" width="23.54296875" style="3" bestFit="1" customWidth="1"/>
    <col min="13801" max="13801" width="11.453125" style="3" bestFit="1" customWidth="1"/>
    <col min="13802" max="13802" width="23.54296875" style="3" bestFit="1" customWidth="1"/>
    <col min="13803" max="13803" width="11.453125" style="3" bestFit="1" customWidth="1"/>
    <col min="13804" max="13804" width="23.54296875" style="3" bestFit="1" customWidth="1"/>
    <col min="13805" max="13805" width="7.7265625" style="3" bestFit="1" customWidth="1"/>
    <col min="13806" max="13806" width="23.54296875" style="3" bestFit="1" customWidth="1"/>
    <col min="13807" max="13807" width="6.81640625" style="3" bestFit="1" customWidth="1"/>
    <col min="13808" max="13808" width="23.54296875" style="3" bestFit="1" customWidth="1"/>
    <col min="13809" max="13809" width="6.81640625" style="3" bestFit="1" customWidth="1"/>
    <col min="13810" max="13810" width="23.54296875" style="3" bestFit="1" customWidth="1"/>
    <col min="13811" max="13811" width="6.81640625" style="3" bestFit="1" customWidth="1"/>
    <col min="13812" max="13812" width="23.54296875" style="3" bestFit="1" customWidth="1"/>
    <col min="13813" max="13813" width="6.81640625" style="3" bestFit="1" customWidth="1"/>
    <col min="13814" max="13814" width="23.54296875" style="3" bestFit="1" customWidth="1"/>
    <col min="13815" max="13815" width="6.453125" style="3" bestFit="1" customWidth="1"/>
    <col min="13816" max="13816" width="23.54296875" style="3" bestFit="1" customWidth="1"/>
    <col min="13817" max="13817" width="6.453125" style="3" bestFit="1" customWidth="1"/>
    <col min="13818" max="13818" width="23.54296875" style="3" bestFit="1" customWidth="1"/>
    <col min="13819" max="13819" width="6.81640625" style="3" bestFit="1" customWidth="1"/>
    <col min="13820" max="13820" width="23.54296875" style="3" bestFit="1" customWidth="1"/>
    <col min="13821" max="13821" width="6.81640625" style="3" bestFit="1" customWidth="1"/>
    <col min="13822" max="13822" width="23.54296875" style="3" bestFit="1" customWidth="1"/>
    <col min="13823" max="13823" width="6.81640625" style="3" bestFit="1" customWidth="1"/>
    <col min="13824" max="13824" width="23.54296875" style="3" bestFit="1" customWidth="1"/>
    <col min="13825" max="13825" width="6.81640625" style="3" bestFit="1" customWidth="1"/>
    <col min="13826" max="13826" width="23.54296875" style="3" bestFit="1" customWidth="1"/>
    <col min="13827" max="13827" width="6.81640625" style="3" bestFit="1" customWidth="1"/>
    <col min="13828" max="13828" width="23.54296875" style="3" bestFit="1" customWidth="1"/>
    <col min="13829" max="13829" width="11.54296875" style="3" bestFit="1" customWidth="1"/>
    <col min="13830" max="13830" width="23.54296875" style="3" bestFit="1" customWidth="1"/>
    <col min="13831" max="13831" width="6.81640625" style="3" bestFit="1" customWidth="1"/>
    <col min="13832" max="13832" width="23.54296875" style="3" bestFit="1" customWidth="1"/>
    <col min="13833" max="13833" width="6.81640625" style="3" bestFit="1" customWidth="1"/>
    <col min="13834" max="13834" width="23.54296875" style="3" bestFit="1" customWidth="1"/>
    <col min="13835" max="13835" width="6.81640625" style="3" bestFit="1" customWidth="1"/>
    <col min="13836" max="13836" width="23.54296875" style="3" bestFit="1" customWidth="1"/>
    <col min="13837" max="13837" width="6.81640625" style="3" bestFit="1" customWidth="1"/>
    <col min="13838" max="13838" width="23.54296875" style="3" bestFit="1" customWidth="1"/>
    <col min="13839" max="13839" width="6.81640625" style="3" bestFit="1" customWidth="1"/>
    <col min="13840" max="13840" width="23.54296875" style="3" bestFit="1" customWidth="1"/>
    <col min="13841" max="13841" width="6.81640625" style="3" bestFit="1" customWidth="1"/>
    <col min="13842" max="13842" width="23.54296875" style="3" bestFit="1" customWidth="1"/>
    <col min="13843" max="13843" width="6.81640625" style="3" bestFit="1" customWidth="1"/>
    <col min="13844" max="13844" width="23.54296875" style="3" bestFit="1" customWidth="1"/>
    <col min="13845" max="13845" width="6.81640625" style="3" bestFit="1" customWidth="1"/>
    <col min="13846" max="13846" width="23.54296875" style="3" bestFit="1" customWidth="1"/>
    <col min="13847" max="13847" width="6.81640625" style="3" bestFit="1" customWidth="1"/>
    <col min="13848" max="13848" width="23.54296875" style="3" bestFit="1" customWidth="1"/>
    <col min="13849" max="13849" width="6.81640625" style="3" bestFit="1" customWidth="1"/>
    <col min="13850" max="13850" width="23.54296875" style="3" bestFit="1" customWidth="1"/>
    <col min="13851" max="13851" width="6.81640625" style="3" bestFit="1" customWidth="1"/>
    <col min="13852" max="13852" width="23.54296875" style="3" bestFit="1" customWidth="1"/>
    <col min="13853" max="13853" width="6.81640625" style="3" bestFit="1" customWidth="1"/>
    <col min="13854" max="13854" width="23.54296875" style="3" bestFit="1" customWidth="1"/>
    <col min="13855" max="13855" width="6.81640625" style="3" bestFit="1" customWidth="1"/>
    <col min="13856" max="13856" width="23.54296875" style="3" bestFit="1" customWidth="1"/>
    <col min="13857" max="13857" width="6.81640625" style="3" bestFit="1" customWidth="1"/>
    <col min="13858" max="13858" width="23.54296875" style="3" bestFit="1" customWidth="1"/>
    <col min="13859" max="13859" width="6.81640625" style="3" bestFit="1" customWidth="1"/>
    <col min="13860" max="13860" width="23.54296875" style="3" bestFit="1" customWidth="1"/>
    <col min="13861" max="13861" width="6.81640625" style="3" bestFit="1" customWidth="1"/>
    <col min="13862" max="13862" width="23.54296875" style="3" bestFit="1" customWidth="1"/>
    <col min="13863" max="13863" width="6.81640625" style="3" bestFit="1" customWidth="1"/>
    <col min="13864" max="13864" width="23.54296875" style="3" bestFit="1" customWidth="1"/>
    <col min="13865" max="13865" width="6.81640625" style="3" bestFit="1" customWidth="1"/>
    <col min="13866" max="13866" width="23.54296875" style="3" bestFit="1" customWidth="1"/>
    <col min="13867" max="13867" width="6.81640625" style="3" bestFit="1" customWidth="1"/>
    <col min="13868" max="13868" width="23.54296875" style="3" bestFit="1" customWidth="1"/>
    <col min="13869" max="13869" width="6.81640625" style="3" bestFit="1" customWidth="1"/>
    <col min="13870" max="13870" width="23.54296875" style="3" bestFit="1" customWidth="1"/>
    <col min="13871" max="13871" width="6.81640625" style="3" bestFit="1" customWidth="1"/>
    <col min="13872" max="13872" width="23.54296875" style="3" bestFit="1" customWidth="1"/>
    <col min="13873" max="13873" width="6.81640625" style="3" bestFit="1" customWidth="1"/>
    <col min="13874" max="13874" width="23.54296875" style="3" bestFit="1" customWidth="1"/>
    <col min="13875" max="13875" width="6.81640625" style="3" bestFit="1" customWidth="1"/>
    <col min="13876" max="13876" width="23.54296875" style="3" bestFit="1" customWidth="1"/>
    <col min="13877" max="13877" width="6.81640625" style="3" bestFit="1" customWidth="1"/>
    <col min="13878" max="13878" width="23.54296875" style="3" bestFit="1" customWidth="1"/>
    <col min="13879" max="13879" width="6.81640625" style="3" bestFit="1" customWidth="1"/>
    <col min="13880" max="13880" width="23.54296875" style="3" bestFit="1" customWidth="1"/>
    <col min="13881" max="13881" width="6.81640625" style="3" bestFit="1" customWidth="1"/>
    <col min="13882" max="13882" width="23.54296875" style="3" bestFit="1" customWidth="1"/>
    <col min="13883" max="13883" width="6.81640625" style="3" bestFit="1" customWidth="1"/>
    <col min="13884" max="13884" width="23.54296875" style="3" bestFit="1" customWidth="1"/>
    <col min="13885" max="13885" width="6.81640625" style="3" bestFit="1" customWidth="1"/>
    <col min="13886" max="13886" width="23.54296875" style="3" bestFit="1" customWidth="1"/>
    <col min="13887" max="13887" width="6.81640625" style="3" bestFit="1" customWidth="1"/>
    <col min="13888" max="13888" width="23.54296875" style="3" bestFit="1" customWidth="1"/>
    <col min="13889" max="13889" width="6.81640625" style="3" bestFit="1" customWidth="1"/>
    <col min="13890" max="13890" width="23.54296875" style="3" bestFit="1" customWidth="1"/>
    <col min="13891" max="13891" width="6.81640625" style="3" bestFit="1" customWidth="1"/>
    <col min="13892" max="13892" width="23.54296875" style="3" bestFit="1" customWidth="1"/>
    <col min="13893" max="13893" width="6.81640625" style="3" bestFit="1" customWidth="1"/>
    <col min="13894" max="13894" width="23.54296875" style="3" bestFit="1" customWidth="1"/>
    <col min="13895" max="13895" width="6.81640625" style="3" bestFit="1" customWidth="1"/>
    <col min="13896" max="13896" width="23.54296875" style="3" bestFit="1" customWidth="1"/>
    <col min="13897" max="13897" width="6.81640625" style="3" bestFit="1" customWidth="1"/>
    <col min="13898" max="13898" width="23.54296875" style="3" bestFit="1" customWidth="1"/>
    <col min="13899" max="13899" width="6.81640625" style="3" bestFit="1" customWidth="1"/>
    <col min="13900" max="13900" width="23.54296875" style="3" bestFit="1" customWidth="1"/>
    <col min="13901" max="13901" width="6.81640625" style="3" bestFit="1" customWidth="1"/>
    <col min="13902" max="13902" width="23.54296875" style="3" bestFit="1" customWidth="1"/>
    <col min="13903" max="13903" width="6.81640625" style="3" bestFit="1" customWidth="1"/>
    <col min="13904" max="13904" width="23.54296875" style="3" bestFit="1" customWidth="1"/>
    <col min="13905" max="13905" width="6.81640625" style="3" bestFit="1" customWidth="1"/>
    <col min="13906" max="13906" width="23.54296875" style="3" bestFit="1" customWidth="1"/>
    <col min="13907" max="13907" width="6.81640625" style="3" bestFit="1" customWidth="1"/>
    <col min="13908" max="13908" width="23.54296875" style="3" bestFit="1" customWidth="1"/>
    <col min="13909" max="13909" width="6.453125" style="3" bestFit="1" customWidth="1"/>
    <col min="13910" max="13910" width="23.54296875" style="3" bestFit="1" customWidth="1"/>
    <col min="13911" max="13911" width="6.453125" style="3" bestFit="1" customWidth="1"/>
    <col min="13912" max="13912" width="23.54296875" style="3" bestFit="1" customWidth="1"/>
    <col min="13913" max="13913" width="6.81640625" style="3" bestFit="1" customWidth="1"/>
    <col min="13914" max="13914" width="23.54296875" style="3" bestFit="1" customWidth="1"/>
    <col min="13915" max="13915" width="6.81640625" style="3" bestFit="1" customWidth="1"/>
    <col min="13916" max="13916" width="23.54296875" style="3" bestFit="1" customWidth="1"/>
    <col min="13917" max="13917" width="6.81640625" style="3" bestFit="1" customWidth="1"/>
    <col min="13918" max="13918" width="23.54296875" style="3" bestFit="1" customWidth="1"/>
    <col min="13919" max="13919" width="6.81640625" style="3" bestFit="1" customWidth="1"/>
    <col min="13920" max="13920" width="23.54296875" style="3" bestFit="1" customWidth="1"/>
    <col min="13921" max="13921" width="6.81640625" style="3" bestFit="1" customWidth="1"/>
    <col min="13922" max="13922" width="23.54296875" style="3" bestFit="1" customWidth="1"/>
    <col min="13923" max="13923" width="6.81640625" style="3" bestFit="1" customWidth="1"/>
    <col min="13924" max="13924" width="23.54296875" style="3" bestFit="1" customWidth="1"/>
    <col min="13925" max="13925" width="6.81640625" style="3" bestFit="1" customWidth="1"/>
    <col min="13926" max="13926" width="23.54296875" style="3" bestFit="1" customWidth="1"/>
    <col min="13927" max="13927" width="6.81640625" style="3" bestFit="1" customWidth="1"/>
    <col min="13928" max="13928" width="23.54296875" style="3" bestFit="1" customWidth="1"/>
    <col min="13929" max="13929" width="6.81640625" style="3" bestFit="1" customWidth="1"/>
    <col min="13930" max="13930" width="23.54296875" style="3" bestFit="1" customWidth="1"/>
    <col min="13931" max="13931" width="6.81640625" style="3" bestFit="1" customWidth="1"/>
    <col min="13932" max="13932" width="23.54296875" style="3" bestFit="1" customWidth="1"/>
    <col min="13933" max="13933" width="6.81640625" style="3" bestFit="1" customWidth="1"/>
    <col min="13934" max="13934" width="23.54296875" style="3" bestFit="1" customWidth="1"/>
    <col min="13935" max="13935" width="6.81640625" style="3" bestFit="1" customWidth="1"/>
    <col min="13936" max="13936" width="23.54296875" style="3" bestFit="1" customWidth="1"/>
    <col min="13937" max="13937" width="6.81640625" style="3" bestFit="1" customWidth="1"/>
    <col min="13938" max="13938" width="23.54296875" style="3" bestFit="1" customWidth="1"/>
    <col min="13939" max="13939" width="6.81640625" style="3" bestFit="1" customWidth="1"/>
    <col min="13940" max="13940" width="23.54296875" style="3" bestFit="1" customWidth="1"/>
    <col min="13941" max="13941" width="6.81640625" style="3" bestFit="1" customWidth="1"/>
    <col min="13942" max="13980" width="9.1796875" style="3"/>
    <col min="13981" max="13981" width="33.54296875" style="3" customWidth="1"/>
    <col min="13982" max="13982" width="11.7265625" style="3" customWidth="1"/>
    <col min="13983" max="13983" width="6.7265625" style="3" customWidth="1"/>
    <col min="13984" max="13984" width="11.7265625" style="3" customWidth="1"/>
    <col min="13985" max="13985" width="6.7265625" style="3" customWidth="1"/>
    <col min="13986" max="13986" width="11.7265625" style="3" customWidth="1"/>
    <col min="13987" max="13987" width="6.7265625" style="3" customWidth="1"/>
    <col min="13988" max="13988" width="11.7265625" style="3" customWidth="1"/>
    <col min="13989" max="13989" width="6.7265625" style="3" customWidth="1"/>
    <col min="13990" max="13990" width="12.26953125" style="3" bestFit="1" customWidth="1"/>
    <col min="13991" max="13991" width="6.7265625" style="3" bestFit="1" customWidth="1"/>
    <col min="13992" max="13992" width="12.26953125" style="3" bestFit="1" customWidth="1"/>
    <col min="13993" max="13993" width="6.7265625" style="3" bestFit="1" customWidth="1"/>
    <col min="13994" max="13994" width="11.7265625" style="3" bestFit="1" customWidth="1"/>
    <col min="13995" max="13995" width="6" style="3" bestFit="1" customWidth="1"/>
    <col min="13996" max="13996" width="11.7265625" style="3" bestFit="1" customWidth="1"/>
    <col min="13997" max="13997" width="6" style="3" bestFit="1" customWidth="1"/>
    <col min="13998" max="13998" width="11.7265625" style="3" bestFit="1" customWidth="1"/>
    <col min="13999" max="13999" width="6" style="3" bestFit="1" customWidth="1"/>
    <col min="14000" max="14000" width="11.7265625" style="3" bestFit="1" customWidth="1"/>
    <col min="14001" max="14001" width="6" style="3" bestFit="1" customWidth="1"/>
    <col min="14002" max="14002" width="11.7265625" style="3" bestFit="1" customWidth="1"/>
    <col min="14003" max="14003" width="6" style="3" bestFit="1" customWidth="1"/>
    <col min="14004" max="14004" width="11.7265625" style="3" bestFit="1" customWidth="1"/>
    <col min="14005" max="14005" width="6" style="3" bestFit="1" customWidth="1"/>
    <col min="14006" max="14006" width="11.7265625" style="3" bestFit="1" customWidth="1"/>
    <col min="14007" max="14007" width="6" style="3" bestFit="1" customWidth="1"/>
    <col min="14008" max="14008" width="11.7265625" style="3" bestFit="1" customWidth="1"/>
    <col min="14009" max="14009" width="5.26953125" style="3" bestFit="1" customWidth="1"/>
    <col min="14010" max="14010" width="16.453125" style="3" bestFit="1" customWidth="1"/>
    <col min="14011" max="14011" width="6.453125" style="3" customWidth="1"/>
    <col min="14012" max="14012" width="15" style="3" customWidth="1"/>
    <col min="14013" max="14013" width="8" style="3" customWidth="1"/>
    <col min="14014" max="14014" width="15.453125" style="3" customWidth="1"/>
    <col min="14015" max="14015" width="8.453125" style="3" customWidth="1"/>
    <col min="14016" max="14016" width="17.54296875" style="3" customWidth="1"/>
    <col min="14017" max="14017" width="6" style="3" bestFit="1" customWidth="1"/>
    <col min="14018" max="14018" width="15.81640625" style="3" bestFit="1" customWidth="1"/>
    <col min="14019" max="14019" width="6" style="3" bestFit="1" customWidth="1"/>
    <col min="14020" max="14020" width="16.81640625" style="3" bestFit="1" customWidth="1"/>
    <col min="14021" max="14021" width="6" style="3" bestFit="1" customWidth="1"/>
    <col min="14022" max="14022" width="17.453125" style="3" customWidth="1"/>
    <col min="14023" max="14023" width="7.7265625" style="3" bestFit="1" customWidth="1"/>
    <col min="14024" max="14024" width="17.453125" style="3" customWidth="1"/>
    <col min="14025" max="14025" width="7.7265625" style="3" bestFit="1" customWidth="1"/>
    <col min="14026" max="14026" width="17.453125" style="3" customWidth="1"/>
    <col min="14027" max="14027" width="9" style="3" customWidth="1"/>
    <col min="14028" max="14028" width="22.54296875" style="3" customWidth="1"/>
    <col min="14029" max="14029" width="8.1796875" style="3" customWidth="1"/>
    <col min="14030" max="14030" width="22.54296875" style="3" customWidth="1"/>
    <col min="14031" max="14031" width="8.1796875" style="3" customWidth="1"/>
    <col min="14032" max="14032" width="23.54296875" style="3" customWidth="1"/>
    <col min="14033" max="14033" width="8.1796875" style="3" customWidth="1"/>
    <col min="14034" max="14034" width="22.54296875" style="3" customWidth="1"/>
    <col min="14035" max="14035" width="8.1796875" style="3" bestFit="1" customWidth="1"/>
    <col min="14036" max="14036" width="22.54296875" style="3" customWidth="1"/>
    <col min="14037" max="14037" width="9.54296875" style="3" customWidth="1"/>
    <col min="14038" max="14038" width="22.54296875" style="3" customWidth="1"/>
    <col min="14039" max="14039" width="9.54296875" style="3" customWidth="1"/>
    <col min="14040" max="14040" width="22.54296875" style="3" customWidth="1"/>
    <col min="14041" max="14041" width="12.453125" style="3" customWidth="1"/>
    <col min="14042" max="14042" width="22.54296875" style="3" customWidth="1"/>
    <col min="14043" max="14043" width="8.7265625" style="3" bestFit="1" customWidth="1"/>
    <col min="14044" max="14044" width="21" style="3" customWidth="1"/>
    <col min="14045" max="14045" width="8.7265625" style="3" bestFit="1" customWidth="1"/>
    <col min="14046" max="14046" width="23.54296875" style="3" bestFit="1" customWidth="1"/>
    <col min="14047" max="14047" width="11.81640625" style="3" customWidth="1"/>
    <col min="14048" max="14048" width="23.54296875" style="3" bestFit="1" customWidth="1"/>
    <col min="14049" max="14049" width="11.26953125" style="3" customWidth="1"/>
    <col min="14050" max="14050" width="23.1796875" style="3" customWidth="1"/>
    <col min="14051" max="14051" width="11.453125" style="3" bestFit="1" customWidth="1"/>
    <col min="14052" max="14052" width="23.54296875" style="3" bestFit="1" customWidth="1"/>
    <col min="14053" max="14053" width="10.1796875" style="3" customWidth="1"/>
    <col min="14054" max="14054" width="23.54296875" style="3" bestFit="1" customWidth="1"/>
    <col min="14055" max="14055" width="10.1796875" style="3" customWidth="1"/>
    <col min="14056" max="14056" width="23.54296875" style="3" bestFit="1" customWidth="1"/>
    <col min="14057" max="14057" width="11.453125" style="3" bestFit="1" customWidth="1"/>
    <col min="14058" max="14058" width="23.54296875" style="3" bestFit="1" customWidth="1"/>
    <col min="14059" max="14059" width="11.453125" style="3" bestFit="1" customWidth="1"/>
    <col min="14060" max="14060" width="23.54296875" style="3" bestFit="1" customWidth="1"/>
    <col min="14061" max="14061" width="7.7265625" style="3" bestFit="1" customWidth="1"/>
    <col min="14062" max="14062" width="23.54296875" style="3" bestFit="1" customWidth="1"/>
    <col min="14063" max="14063" width="6.81640625" style="3" bestFit="1" customWidth="1"/>
    <col min="14064" max="14064" width="23.54296875" style="3" bestFit="1" customWidth="1"/>
    <col min="14065" max="14065" width="6.81640625" style="3" bestFit="1" customWidth="1"/>
    <col min="14066" max="14066" width="23.54296875" style="3" bestFit="1" customWidth="1"/>
    <col min="14067" max="14067" width="6.81640625" style="3" bestFit="1" customWidth="1"/>
    <col min="14068" max="14068" width="23.54296875" style="3" bestFit="1" customWidth="1"/>
    <col min="14069" max="14069" width="6.81640625" style="3" bestFit="1" customWidth="1"/>
    <col min="14070" max="14070" width="23.54296875" style="3" bestFit="1" customWidth="1"/>
    <col min="14071" max="14071" width="6.453125" style="3" bestFit="1" customWidth="1"/>
    <col min="14072" max="14072" width="23.54296875" style="3" bestFit="1" customWidth="1"/>
    <col min="14073" max="14073" width="6.453125" style="3" bestFit="1" customWidth="1"/>
    <col min="14074" max="14074" width="23.54296875" style="3" bestFit="1" customWidth="1"/>
    <col min="14075" max="14075" width="6.81640625" style="3" bestFit="1" customWidth="1"/>
    <col min="14076" max="14076" width="23.54296875" style="3" bestFit="1" customWidth="1"/>
    <col min="14077" max="14077" width="6.81640625" style="3" bestFit="1" customWidth="1"/>
    <col min="14078" max="14078" width="23.54296875" style="3" bestFit="1" customWidth="1"/>
    <col min="14079" max="14079" width="6.81640625" style="3" bestFit="1" customWidth="1"/>
    <col min="14080" max="14080" width="23.54296875" style="3" bestFit="1" customWidth="1"/>
    <col min="14081" max="14081" width="6.81640625" style="3" bestFit="1" customWidth="1"/>
    <col min="14082" max="14082" width="23.54296875" style="3" bestFit="1" customWidth="1"/>
    <col min="14083" max="14083" width="6.81640625" style="3" bestFit="1" customWidth="1"/>
    <col min="14084" max="14084" width="23.54296875" style="3" bestFit="1" customWidth="1"/>
    <col min="14085" max="14085" width="11.54296875" style="3" bestFit="1" customWidth="1"/>
    <col min="14086" max="14086" width="23.54296875" style="3" bestFit="1" customWidth="1"/>
    <col min="14087" max="14087" width="6.81640625" style="3" bestFit="1" customWidth="1"/>
    <col min="14088" max="14088" width="23.54296875" style="3" bestFit="1" customWidth="1"/>
    <col min="14089" max="14089" width="6.81640625" style="3" bestFit="1" customWidth="1"/>
    <col min="14090" max="14090" width="23.54296875" style="3" bestFit="1" customWidth="1"/>
    <col min="14091" max="14091" width="6.81640625" style="3" bestFit="1" customWidth="1"/>
    <col min="14092" max="14092" width="23.54296875" style="3" bestFit="1" customWidth="1"/>
    <col min="14093" max="14093" width="6.81640625" style="3" bestFit="1" customWidth="1"/>
    <col min="14094" max="14094" width="23.54296875" style="3" bestFit="1" customWidth="1"/>
    <col min="14095" max="14095" width="6.81640625" style="3" bestFit="1" customWidth="1"/>
    <col min="14096" max="14096" width="23.54296875" style="3" bestFit="1" customWidth="1"/>
    <col min="14097" max="14097" width="6.81640625" style="3" bestFit="1" customWidth="1"/>
    <col min="14098" max="14098" width="23.54296875" style="3" bestFit="1" customWidth="1"/>
    <col min="14099" max="14099" width="6.81640625" style="3" bestFit="1" customWidth="1"/>
    <col min="14100" max="14100" width="23.54296875" style="3" bestFit="1" customWidth="1"/>
    <col min="14101" max="14101" width="6.81640625" style="3" bestFit="1" customWidth="1"/>
    <col min="14102" max="14102" width="23.54296875" style="3" bestFit="1" customWidth="1"/>
    <col min="14103" max="14103" width="6.81640625" style="3" bestFit="1" customWidth="1"/>
    <col min="14104" max="14104" width="23.54296875" style="3" bestFit="1" customWidth="1"/>
    <col min="14105" max="14105" width="6.81640625" style="3" bestFit="1" customWidth="1"/>
    <col min="14106" max="14106" width="23.54296875" style="3" bestFit="1" customWidth="1"/>
    <col min="14107" max="14107" width="6.81640625" style="3" bestFit="1" customWidth="1"/>
    <col min="14108" max="14108" width="23.54296875" style="3" bestFit="1" customWidth="1"/>
    <col min="14109" max="14109" width="6.81640625" style="3" bestFit="1" customWidth="1"/>
    <col min="14110" max="14110" width="23.54296875" style="3" bestFit="1" customWidth="1"/>
    <col min="14111" max="14111" width="6.81640625" style="3" bestFit="1" customWidth="1"/>
    <col min="14112" max="14112" width="23.54296875" style="3" bestFit="1" customWidth="1"/>
    <col min="14113" max="14113" width="6.81640625" style="3" bestFit="1" customWidth="1"/>
    <col min="14114" max="14114" width="23.54296875" style="3" bestFit="1" customWidth="1"/>
    <col min="14115" max="14115" width="6.81640625" style="3" bestFit="1" customWidth="1"/>
    <col min="14116" max="14116" width="23.54296875" style="3" bestFit="1" customWidth="1"/>
    <col min="14117" max="14117" width="6.81640625" style="3" bestFit="1" customWidth="1"/>
    <col min="14118" max="14118" width="23.54296875" style="3" bestFit="1" customWidth="1"/>
    <col min="14119" max="14119" width="6.81640625" style="3" bestFit="1" customWidth="1"/>
    <col min="14120" max="14120" width="23.54296875" style="3" bestFit="1" customWidth="1"/>
    <col min="14121" max="14121" width="6.81640625" style="3" bestFit="1" customWidth="1"/>
    <col min="14122" max="14122" width="23.54296875" style="3" bestFit="1" customWidth="1"/>
    <col min="14123" max="14123" width="6.81640625" style="3" bestFit="1" customWidth="1"/>
    <col min="14124" max="14124" width="23.54296875" style="3" bestFit="1" customWidth="1"/>
    <col min="14125" max="14125" width="6.81640625" style="3" bestFit="1" customWidth="1"/>
    <col min="14126" max="14126" width="23.54296875" style="3" bestFit="1" customWidth="1"/>
    <col min="14127" max="14127" width="6.81640625" style="3" bestFit="1" customWidth="1"/>
    <col min="14128" max="14128" width="23.54296875" style="3" bestFit="1" customWidth="1"/>
    <col min="14129" max="14129" width="6.81640625" style="3" bestFit="1" customWidth="1"/>
    <col min="14130" max="14130" width="23.54296875" style="3" bestFit="1" customWidth="1"/>
    <col min="14131" max="14131" width="6.81640625" style="3" bestFit="1" customWidth="1"/>
    <col min="14132" max="14132" width="23.54296875" style="3" bestFit="1" customWidth="1"/>
    <col min="14133" max="14133" width="6.81640625" style="3" bestFit="1" customWidth="1"/>
    <col min="14134" max="14134" width="23.54296875" style="3" bestFit="1" customWidth="1"/>
    <col min="14135" max="14135" width="6.81640625" style="3" bestFit="1" customWidth="1"/>
    <col min="14136" max="14136" width="23.54296875" style="3" bestFit="1" customWidth="1"/>
    <col min="14137" max="14137" width="6.81640625" style="3" bestFit="1" customWidth="1"/>
    <col min="14138" max="14138" width="23.54296875" style="3" bestFit="1" customWidth="1"/>
    <col min="14139" max="14139" width="6.81640625" style="3" bestFit="1" customWidth="1"/>
    <col min="14140" max="14140" width="23.54296875" style="3" bestFit="1" customWidth="1"/>
    <col min="14141" max="14141" width="6.81640625" style="3" bestFit="1" customWidth="1"/>
    <col min="14142" max="14142" width="23.54296875" style="3" bestFit="1" customWidth="1"/>
    <col min="14143" max="14143" width="6.81640625" style="3" bestFit="1" customWidth="1"/>
    <col min="14144" max="14144" width="23.54296875" style="3" bestFit="1" customWidth="1"/>
    <col min="14145" max="14145" width="6.81640625" style="3" bestFit="1" customWidth="1"/>
    <col min="14146" max="14146" width="23.54296875" style="3" bestFit="1" customWidth="1"/>
    <col min="14147" max="14147" width="6.81640625" style="3" bestFit="1" customWidth="1"/>
    <col min="14148" max="14148" width="23.54296875" style="3" bestFit="1" customWidth="1"/>
    <col min="14149" max="14149" width="6.81640625" style="3" bestFit="1" customWidth="1"/>
    <col min="14150" max="14150" width="23.54296875" style="3" bestFit="1" customWidth="1"/>
    <col min="14151" max="14151" width="6.81640625" style="3" bestFit="1" customWidth="1"/>
    <col min="14152" max="14152" width="23.54296875" style="3" bestFit="1" customWidth="1"/>
    <col min="14153" max="14153" width="6.81640625" style="3" bestFit="1" customWidth="1"/>
    <col min="14154" max="14154" width="23.54296875" style="3" bestFit="1" customWidth="1"/>
    <col min="14155" max="14155" width="6.81640625" style="3" bestFit="1" customWidth="1"/>
    <col min="14156" max="14156" width="23.54296875" style="3" bestFit="1" customWidth="1"/>
    <col min="14157" max="14157" width="6.81640625" style="3" bestFit="1" customWidth="1"/>
    <col min="14158" max="14158" width="23.54296875" style="3" bestFit="1" customWidth="1"/>
    <col min="14159" max="14159" width="6.81640625" style="3" bestFit="1" customWidth="1"/>
    <col min="14160" max="14160" width="23.54296875" style="3" bestFit="1" customWidth="1"/>
    <col min="14161" max="14161" width="6.81640625" style="3" bestFit="1" customWidth="1"/>
    <col min="14162" max="14162" width="23.54296875" style="3" bestFit="1" customWidth="1"/>
    <col min="14163" max="14163" width="6.81640625" style="3" bestFit="1" customWidth="1"/>
    <col min="14164" max="14164" width="23.54296875" style="3" bestFit="1" customWidth="1"/>
    <col min="14165" max="14165" width="6.453125" style="3" bestFit="1" customWidth="1"/>
    <col min="14166" max="14166" width="23.54296875" style="3" bestFit="1" customWidth="1"/>
    <col min="14167" max="14167" width="6.453125" style="3" bestFit="1" customWidth="1"/>
    <col min="14168" max="14168" width="23.54296875" style="3" bestFit="1" customWidth="1"/>
    <col min="14169" max="14169" width="6.81640625" style="3" bestFit="1" customWidth="1"/>
    <col min="14170" max="14170" width="23.54296875" style="3" bestFit="1" customWidth="1"/>
    <col min="14171" max="14171" width="6.81640625" style="3" bestFit="1" customWidth="1"/>
    <col min="14172" max="14172" width="23.54296875" style="3" bestFit="1" customWidth="1"/>
    <col min="14173" max="14173" width="6.81640625" style="3" bestFit="1" customWidth="1"/>
    <col min="14174" max="14174" width="23.54296875" style="3" bestFit="1" customWidth="1"/>
    <col min="14175" max="14175" width="6.81640625" style="3" bestFit="1" customWidth="1"/>
    <col min="14176" max="14176" width="23.54296875" style="3" bestFit="1" customWidth="1"/>
    <col min="14177" max="14177" width="6.81640625" style="3" bestFit="1" customWidth="1"/>
    <col min="14178" max="14178" width="23.54296875" style="3" bestFit="1" customWidth="1"/>
    <col min="14179" max="14179" width="6.81640625" style="3" bestFit="1" customWidth="1"/>
    <col min="14180" max="14180" width="23.54296875" style="3" bestFit="1" customWidth="1"/>
    <col min="14181" max="14181" width="6.81640625" style="3" bestFit="1" customWidth="1"/>
    <col min="14182" max="14182" width="23.54296875" style="3" bestFit="1" customWidth="1"/>
    <col min="14183" max="14183" width="6.81640625" style="3" bestFit="1" customWidth="1"/>
    <col min="14184" max="14184" width="23.54296875" style="3" bestFit="1" customWidth="1"/>
    <col min="14185" max="14185" width="6.81640625" style="3" bestFit="1" customWidth="1"/>
    <col min="14186" max="14186" width="23.54296875" style="3" bestFit="1" customWidth="1"/>
    <col min="14187" max="14187" width="6.81640625" style="3" bestFit="1" customWidth="1"/>
    <col min="14188" max="14188" width="23.54296875" style="3" bestFit="1" customWidth="1"/>
    <col min="14189" max="14189" width="6.81640625" style="3" bestFit="1" customWidth="1"/>
    <col min="14190" max="14190" width="23.54296875" style="3" bestFit="1" customWidth="1"/>
    <col min="14191" max="14191" width="6.81640625" style="3" bestFit="1" customWidth="1"/>
    <col min="14192" max="14192" width="23.54296875" style="3" bestFit="1" customWidth="1"/>
    <col min="14193" max="14193" width="6.81640625" style="3" bestFit="1" customWidth="1"/>
    <col min="14194" max="14194" width="23.54296875" style="3" bestFit="1" customWidth="1"/>
    <col min="14195" max="14195" width="6.81640625" style="3" bestFit="1" customWidth="1"/>
    <col min="14196" max="14196" width="23.54296875" style="3" bestFit="1" customWidth="1"/>
    <col min="14197" max="14197" width="6.81640625" style="3" bestFit="1" customWidth="1"/>
    <col min="14198" max="14236" width="9.1796875" style="3"/>
    <col min="14237" max="14237" width="33.54296875" style="3" customWidth="1"/>
    <col min="14238" max="14238" width="11.7265625" style="3" customWidth="1"/>
    <col min="14239" max="14239" width="6.7265625" style="3" customWidth="1"/>
    <col min="14240" max="14240" width="11.7265625" style="3" customWidth="1"/>
    <col min="14241" max="14241" width="6.7265625" style="3" customWidth="1"/>
    <col min="14242" max="14242" width="11.7265625" style="3" customWidth="1"/>
    <col min="14243" max="14243" width="6.7265625" style="3" customWidth="1"/>
    <col min="14244" max="14244" width="11.7265625" style="3" customWidth="1"/>
    <col min="14245" max="14245" width="6.7265625" style="3" customWidth="1"/>
    <col min="14246" max="14246" width="12.26953125" style="3" bestFit="1" customWidth="1"/>
    <col min="14247" max="14247" width="6.7265625" style="3" bestFit="1" customWidth="1"/>
    <col min="14248" max="14248" width="12.26953125" style="3" bestFit="1" customWidth="1"/>
    <col min="14249" max="14249" width="6.7265625" style="3" bestFit="1" customWidth="1"/>
    <col min="14250" max="14250" width="11.7265625" style="3" bestFit="1" customWidth="1"/>
    <col min="14251" max="14251" width="6" style="3" bestFit="1" customWidth="1"/>
    <col min="14252" max="14252" width="11.7265625" style="3" bestFit="1" customWidth="1"/>
    <col min="14253" max="14253" width="6" style="3" bestFit="1" customWidth="1"/>
    <col min="14254" max="14254" width="11.7265625" style="3" bestFit="1" customWidth="1"/>
    <col min="14255" max="14255" width="6" style="3" bestFit="1" customWidth="1"/>
    <col min="14256" max="14256" width="11.7265625" style="3" bestFit="1" customWidth="1"/>
    <col min="14257" max="14257" width="6" style="3" bestFit="1" customWidth="1"/>
    <col min="14258" max="14258" width="11.7265625" style="3" bestFit="1" customWidth="1"/>
    <col min="14259" max="14259" width="6" style="3" bestFit="1" customWidth="1"/>
    <col min="14260" max="14260" width="11.7265625" style="3" bestFit="1" customWidth="1"/>
    <col min="14261" max="14261" width="6" style="3" bestFit="1" customWidth="1"/>
    <col min="14262" max="14262" width="11.7265625" style="3" bestFit="1" customWidth="1"/>
    <col min="14263" max="14263" width="6" style="3" bestFit="1" customWidth="1"/>
    <col min="14264" max="14264" width="11.7265625" style="3" bestFit="1" customWidth="1"/>
    <col min="14265" max="14265" width="5.26953125" style="3" bestFit="1" customWidth="1"/>
    <col min="14266" max="14266" width="16.453125" style="3" bestFit="1" customWidth="1"/>
    <col min="14267" max="14267" width="6.453125" style="3" customWidth="1"/>
    <col min="14268" max="14268" width="15" style="3" customWidth="1"/>
    <col min="14269" max="14269" width="8" style="3" customWidth="1"/>
    <col min="14270" max="14270" width="15.453125" style="3" customWidth="1"/>
    <col min="14271" max="14271" width="8.453125" style="3" customWidth="1"/>
    <col min="14272" max="14272" width="17.54296875" style="3" customWidth="1"/>
    <col min="14273" max="14273" width="6" style="3" bestFit="1" customWidth="1"/>
    <col min="14274" max="14274" width="15.81640625" style="3" bestFit="1" customWidth="1"/>
    <col min="14275" max="14275" width="6" style="3" bestFit="1" customWidth="1"/>
    <col min="14276" max="14276" width="16.81640625" style="3" bestFit="1" customWidth="1"/>
    <col min="14277" max="14277" width="6" style="3" bestFit="1" customWidth="1"/>
    <col min="14278" max="14278" width="17.453125" style="3" customWidth="1"/>
    <col min="14279" max="14279" width="7.7265625" style="3" bestFit="1" customWidth="1"/>
    <col min="14280" max="14280" width="17.453125" style="3" customWidth="1"/>
    <col min="14281" max="14281" width="7.7265625" style="3" bestFit="1" customWidth="1"/>
    <col min="14282" max="14282" width="17.453125" style="3" customWidth="1"/>
    <col min="14283" max="14283" width="9" style="3" customWidth="1"/>
    <col min="14284" max="14284" width="22.54296875" style="3" customWidth="1"/>
    <col min="14285" max="14285" width="8.1796875" style="3" customWidth="1"/>
    <col min="14286" max="14286" width="22.54296875" style="3" customWidth="1"/>
    <col min="14287" max="14287" width="8.1796875" style="3" customWidth="1"/>
    <col min="14288" max="14288" width="23.54296875" style="3" customWidth="1"/>
    <col min="14289" max="14289" width="8.1796875" style="3" customWidth="1"/>
    <col min="14290" max="14290" width="22.54296875" style="3" customWidth="1"/>
    <col min="14291" max="14291" width="8.1796875" style="3" bestFit="1" customWidth="1"/>
    <col min="14292" max="14292" width="22.54296875" style="3" customWidth="1"/>
    <col min="14293" max="14293" width="9.54296875" style="3" customWidth="1"/>
    <col min="14294" max="14294" width="22.54296875" style="3" customWidth="1"/>
    <col min="14295" max="14295" width="9.54296875" style="3" customWidth="1"/>
    <col min="14296" max="14296" width="22.54296875" style="3" customWidth="1"/>
    <col min="14297" max="14297" width="12.453125" style="3" customWidth="1"/>
    <col min="14298" max="14298" width="22.54296875" style="3" customWidth="1"/>
    <col min="14299" max="14299" width="8.7265625" style="3" bestFit="1" customWidth="1"/>
    <col min="14300" max="14300" width="21" style="3" customWidth="1"/>
    <col min="14301" max="14301" width="8.7265625" style="3" bestFit="1" customWidth="1"/>
    <col min="14302" max="14302" width="23.54296875" style="3" bestFit="1" customWidth="1"/>
    <col min="14303" max="14303" width="11.81640625" style="3" customWidth="1"/>
    <col min="14304" max="14304" width="23.54296875" style="3" bestFit="1" customWidth="1"/>
    <col min="14305" max="14305" width="11.26953125" style="3" customWidth="1"/>
    <col min="14306" max="14306" width="23.1796875" style="3" customWidth="1"/>
    <col min="14307" max="14307" width="11.453125" style="3" bestFit="1" customWidth="1"/>
    <col min="14308" max="14308" width="23.54296875" style="3" bestFit="1" customWidth="1"/>
    <col min="14309" max="14309" width="10.1796875" style="3" customWidth="1"/>
    <col min="14310" max="14310" width="23.54296875" style="3" bestFit="1" customWidth="1"/>
    <col min="14311" max="14311" width="10.1796875" style="3" customWidth="1"/>
    <col min="14312" max="14312" width="23.54296875" style="3" bestFit="1" customWidth="1"/>
    <col min="14313" max="14313" width="11.453125" style="3" bestFit="1" customWidth="1"/>
    <col min="14314" max="14314" width="23.54296875" style="3" bestFit="1" customWidth="1"/>
    <col min="14315" max="14315" width="11.453125" style="3" bestFit="1" customWidth="1"/>
    <col min="14316" max="14316" width="23.54296875" style="3" bestFit="1" customWidth="1"/>
    <col min="14317" max="14317" width="7.7265625" style="3" bestFit="1" customWidth="1"/>
    <col min="14318" max="14318" width="23.54296875" style="3" bestFit="1" customWidth="1"/>
    <col min="14319" max="14319" width="6.81640625" style="3" bestFit="1" customWidth="1"/>
    <col min="14320" max="14320" width="23.54296875" style="3" bestFit="1" customWidth="1"/>
    <col min="14321" max="14321" width="6.81640625" style="3" bestFit="1" customWidth="1"/>
    <col min="14322" max="14322" width="23.54296875" style="3" bestFit="1" customWidth="1"/>
    <col min="14323" max="14323" width="6.81640625" style="3" bestFit="1" customWidth="1"/>
    <col min="14324" max="14324" width="23.54296875" style="3" bestFit="1" customWidth="1"/>
    <col min="14325" max="14325" width="6.81640625" style="3" bestFit="1" customWidth="1"/>
    <col min="14326" max="14326" width="23.54296875" style="3" bestFit="1" customWidth="1"/>
    <col min="14327" max="14327" width="6.453125" style="3" bestFit="1" customWidth="1"/>
    <col min="14328" max="14328" width="23.54296875" style="3" bestFit="1" customWidth="1"/>
    <col min="14329" max="14329" width="6.453125" style="3" bestFit="1" customWidth="1"/>
    <col min="14330" max="14330" width="23.54296875" style="3" bestFit="1" customWidth="1"/>
    <col min="14331" max="14331" width="6.81640625" style="3" bestFit="1" customWidth="1"/>
    <col min="14332" max="14332" width="23.54296875" style="3" bestFit="1" customWidth="1"/>
    <col min="14333" max="14333" width="6.81640625" style="3" bestFit="1" customWidth="1"/>
    <col min="14334" max="14334" width="23.54296875" style="3" bestFit="1" customWidth="1"/>
    <col min="14335" max="14335" width="6.81640625" style="3" bestFit="1" customWidth="1"/>
    <col min="14336" max="14336" width="23.54296875" style="3" bestFit="1" customWidth="1"/>
    <col min="14337" max="14337" width="6.81640625" style="3" bestFit="1" customWidth="1"/>
    <col min="14338" max="14338" width="23.54296875" style="3" bestFit="1" customWidth="1"/>
    <col min="14339" max="14339" width="6.81640625" style="3" bestFit="1" customWidth="1"/>
    <col min="14340" max="14340" width="23.54296875" style="3" bestFit="1" customWidth="1"/>
    <col min="14341" max="14341" width="11.54296875" style="3" bestFit="1" customWidth="1"/>
    <col min="14342" max="14342" width="23.54296875" style="3" bestFit="1" customWidth="1"/>
    <col min="14343" max="14343" width="6.81640625" style="3" bestFit="1" customWidth="1"/>
    <col min="14344" max="14344" width="23.54296875" style="3" bestFit="1" customWidth="1"/>
    <col min="14345" max="14345" width="6.81640625" style="3" bestFit="1" customWidth="1"/>
    <col min="14346" max="14346" width="23.54296875" style="3" bestFit="1" customWidth="1"/>
    <col min="14347" max="14347" width="6.81640625" style="3" bestFit="1" customWidth="1"/>
    <col min="14348" max="14348" width="23.54296875" style="3" bestFit="1" customWidth="1"/>
    <col min="14349" max="14349" width="6.81640625" style="3" bestFit="1" customWidth="1"/>
    <col min="14350" max="14350" width="23.54296875" style="3" bestFit="1" customWidth="1"/>
    <col min="14351" max="14351" width="6.81640625" style="3" bestFit="1" customWidth="1"/>
    <col min="14352" max="14352" width="23.54296875" style="3" bestFit="1" customWidth="1"/>
    <col min="14353" max="14353" width="6.81640625" style="3" bestFit="1" customWidth="1"/>
    <col min="14354" max="14354" width="23.54296875" style="3" bestFit="1" customWidth="1"/>
    <col min="14355" max="14355" width="6.81640625" style="3" bestFit="1" customWidth="1"/>
    <col min="14356" max="14356" width="23.54296875" style="3" bestFit="1" customWidth="1"/>
    <col min="14357" max="14357" width="6.81640625" style="3" bestFit="1" customWidth="1"/>
    <col min="14358" max="14358" width="23.54296875" style="3" bestFit="1" customWidth="1"/>
    <col min="14359" max="14359" width="6.81640625" style="3" bestFit="1" customWidth="1"/>
    <col min="14360" max="14360" width="23.54296875" style="3" bestFit="1" customWidth="1"/>
    <col min="14361" max="14361" width="6.81640625" style="3" bestFit="1" customWidth="1"/>
    <col min="14362" max="14362" width="23.54296875" style="3" bestFit="1" customWidth="1"/>
    <col min="14363" max="14363" width="6.81640625" style="3" bestFit="1" customWidth="1"/>
    <col min="14364" max="14364" width="23.54296875" style="3" bestFit="1" customWidth="1"/>
    <col min="14365" max="14365" width="6.81640625" style="3" bestFit="1" customWidth="1"/>
    <col min="14366" max="14366" width="23.54296875" style="3" bestFit="1" customWidth="1"/>
    <col min="14367" max="14367" width="6.81640625" style="3" bestFit="1" customWidth="1"/>
    <col min="14368" max="14368" width="23.54296875" style="3" bestFit="1" customWidth="1"/>
    <col min="14369" max="14369" width="6.81640625" style="3" bestFit="1" customWidth="1"/>
    <col min="14370" max="14370" width="23.54296875" style="3" bestFit="1" customWidth="1"/>
    <col min="14371" max="14371" width="6.81640625" style="3" bestFit="1" customWidth="1"/>
    <col min="14372" max="14372" width="23.54296875" style="3" bestFit="1" customWidth="1"/>
    <col min="14373" max="14373" width="6.81640625" style="3" bestFit="1" customWidth="1"/>
    <col min="14374" max="14374" width="23.54296875" style="3" bestFit="1" customWidth="1"/>
    <col min="14375" max="14375" width="6.81640625" style="3" bestFit="1" customWidth="1"/>
    <col min="14376" max="14376" width="23.54296875" style="3" bestFit="1" customWidth="1"/>
    <col min="14377" max="14377" width="6.81640625" style="3" bestFit="1" customWidth="1"/>
    <col min="14378" max="14378" width="23.54296875" style="3" bestFit="1" customWidth="1"/>
    <col min="14379" max="14379" width="6.81640625" style="3" bestFit="1" customWidth="1"/>
    <col min="14380" max="14380" width="23.54296875" style="3" bestFit="1" customWidth="1"/>
    <col min="14381" max="14381" width="6.81640625" style="3" bestFit="1" customWidth="1"/>
    <col min="14382" max="14382" width="23.54296875" style="3" bestFit="1" customWidth="1"/>
    <col min="14383" max="14383" width="6.81640625" style="3" bestFit="1" customWidth="1"/>
    <col min="14384" max="14384" width="23.54296875" style="3" bestFit="1" customWidth="1"/>
    <col min="14385" max="14385" width="6.81640625" style="3" bestFit="1" customWidth="1"/>
    <col min="14386" max="14386" width="23.54296875" style="3" bestFit="1" customWidth="1"/>
    <col min="14387" max="14387" width="6.81640625" style="3" bestFit="1" customWidth="1"/>
    <col min="14388" max="14388" width="23.54296875" style="3" bestFit="1" customWidth="1"/>
    <col min="14389" max="14389" width="6.81640625" style="3" bestFit="1" customWidth="1"/>
    <col min="14390" max="14390" width="23.54296875" style="3" bestFit="1" customWidth="1"/>
    <col min="14391" max="14391" width="6.81640625" style="3" bestFit="1" customWidth="1"/>
    <col min="14392" max="14392" width="23.54296875" style="3" bestFit="1" customWidth="1"/>
    <col min="14393" max="14393" width="6.81640625" style="3" bestFit="1" customWidth="1"/>
    <col min="14394" max="14394" width="23.54296875" style="3" bestFit="1" customWidth="1"/>
    <col min="14395" max="14395" width="6.81640625" style="3" bestFit="1" customWidth="1"/>
    <col min="14396" max="14396" width="23.54296875" style="3" bestFit="1" customWidth="1"/>
    <col min="14397" max="14397" width="6.81640625" style="3" bestFit="1" customWidth="1"/>
    <col min="14398" max="14398" width="23.54296875" style="3" bestFit="1" customWidth="1"/>
    <col min="14399" max="14399" width="6.81640625" style="3" bestFit="1" customWidth="1"/>
    <col min="14400" max="14400" width="23.54296875" style="3" bestFit="1" customWidth="1"/>
    <col min="14401" max="14401" width="6.81640625" style="3" bestFit="1" customWidth="1"/>
    <col min="14402" max="14402" width="23.54296875" style="3" bestFit="1" customWidth="1"/>
    <col min="14403" max="14403" width="6.81640625" style="3" bestFit="1" customWidth="1"/>
    <col min="14404" max="14404" width="23.54296875" style="3" bestFit="1" customWidth="1"/>
    <col min="14405" max="14405" width="6.81640625" style="3" bestFit="1" customWidth="1"/>
    <col min="14406" max="14406" width="23.54296875" style="3" bestFit="1" customWidth="1"/>
    <col min="14407" max="14407" width="6.81640625" style="3" bestFit="1" customWidth="1"/>
    <col min="14408" max="14408" width="23.54296875" style="3" bestFit="1" customWidth="1"/>
    <col min="14409" max="14409" width="6.81640625" style="3" bestFit="1" customWidth="1"/>
    <col min="14410" max="14410" width="23.54296875" style="3" bestFit="1" customWidth="1"/>
    <col min="14411" max="14411" width="6.81640625" style="3" bestFit="1" customWidth="1"/>
    <col min="14412" max="14412" width="23.54296875" style="3" bestFit="1" customWidth="1"/>
    <col min="14413" max="14413" width="6.81640625" style="3" bestFit="1" customWidth="1"/>
    <col min="14414" max="14414" width="23.54296875" style="3" bestFit="1" customWidth="1"/>
    <col min="14415" max="14415" width="6.81640625" style="3" bestFit="1" customWidth="1"/>
    <col min="14416" max="14416" width="23.54296875" style="3" bestFit="1" customWidth="1"/>
    <col min="14417" max="14417" width="6.81640625" style="3" bestFit="1" customWidth="1"/>
    <col min="14418" max="14418" width="23.54296875" style="3" bestFit="1" customWidth="1"/>
    <col min="14419" max="14419" width="6.81640625" style="3" bestFit="1" customWidth="1"/>
    <col min="14420" max="14420" width="23.54296875" style="3" bestFit="1" customWidth="1"/>
    <col min="14421" max="14421" width="6.453125" style="3" bestFit="1" customWidth="1"/>
    <col min="14422" max="14422" width="23.54296875" style="3" bestFit="1" customWidth="1"/>
    <col min="14423" max="14423" width="6.453125" style="3" bestFit="1" customWidth="1"/>
    <col min="14424" max="14424" width="23.54296875" style="3" bestFit="1" customWidth="1"/>
    <col min="14425" max="14425" width="6.81640625" style="3" bestFit="1" customWidth="1"/>
    <col min="14426" max="14426" width="23.54296875" style="3" bestFit="1" customWidth="1"/>
    <col min="14427" max="14427" width="6.81640625" style="3" bestFit="1" customWidth="1"/>
    <col min="14428" max="14428" width="23.54296875" style="3" bestFit="1" customWidth="1"/>
    <col min="14429" max="14429" width="6.81640625" style="3" bestFit="1" customWidth="1"/>
    <col min="14430" max="14430" width="23.54296875" style="3" bestFit="1" customWidth="1"/>
    <col min="14431" max="14431" width="6.81640625" style="3" bestFit="1" customWidth="1"/>
    <col min="14432" max="14432" width="23.54296875" style="3" bestFit="1" customWidth="1"/>
    <col min="14433" max="14433" width="6.81640625" style="3" bestFit="1" customWidth="1"/>
    <col min="14434" max="14434" width="23.54296875" style="3" bestFit="1" customWidth="1"/>
    <col min="14435" max="14435" width="6.81640625" style="3" bestFit="1" customWidth="1"/>
    <col min="14436" max="14436" width="23.54296875" style="3" bestFit="1" customWidth="1"/>
    <col min="14437" max="14437" width="6.81640625" style="3" bestFit="1" customWidth="1"/>
    <col min="14438" max="14438" width="23.54296875" style="3" bestFit="1" customWidth="1"/>
    <col min="14439" max="14439" width="6.81640625" style="3" bestFit="1" customWidth="1"/>
    <col min="14440" max="14440" width="23.54296875" style="3" bestFit="1" customWidth="1"/>
    <col min="14441" max="14441" width="6.81640625" style="3" bestFit="1" customWidth="1"/>
    <col min="14442" max="14442" width="23.54296875" style="3" bestFit="1" customWidth="1"/>
    <col min="14443" max="14443" width="6.81640625" style="3" bestFit="1" customWidth="1"/>
    <col min="14444" max="14444" width="23.54296875" style="3" bestFit="1" customWidth="1"/>
    <col min="14445" max="14445" width="6.81640625" style="3" bestFit="1" customWidth="1"/>
    <col min="14446" max="14446" width="23.54296875" style="3" bestFit="1" customWidth="1"/>
    <col min="14447" max="14447" width="6.81640625" style="3" bestFit="1" customWidth="1"/>
    <col min="14448" max="14448" width="23.54296875" style="3" bestFit="1" customWidth="1"/>
    <col min="14449" max="14449" width="6.81640625" style="3" bestFit="1" customWidth="1"/>
    <col min="14450" max="14450" width="23.54296875" style="3" bestFit="1" customWidth="1"/>
    <col min="14451" max="14451" width="6.81640625" style="3" bestFit="1" customWidth="1"/>
    <col min="14452" max="14452" width="23.54296875" style="3" bestFit="1" customWidth="1"/>
    <col min="14453" max="14453" width="6.81640625" style="3" bestFit="1" customWidth="1"/>
    <col min="14454" max="14492" width="9.1796875" style="3"/>
    <col min="14493" max="14493" width="33.54296875" style="3" customWidth="1"/>
    <col min="14494" max="14494" width="11.7265625" style="3" customWidth="1"/>
    <col min="14495" max="14495" width="6.7265625" style="3" customWidth="1"/>
    <col min="14496" max="14496" width="11.7265625" style="3" customWidth="1"/>
    <col min="14497" max="14497" width="6.7265625" style="3" customWidth="1"/>
    <col min="14498" max="14498" width="11.7265625" style="3" customWidth="1"/>
    <col min="14499" max="14499" width="6.7265625" style="3" customWidth="1"/>
    <col min="14500" max="14500" width="11.7265625" style="3" customWidth="1"/>
    <col min="14501" max="14501" width="6.7265625" style="3" customWidth="1"/>
    <col min="14502" max="14502" width="12.26953125" style="3" bestFit="1" customWidth="1"/>
    <col min="14503" max="14503" width="6.7265625" style="3" bestFit="1" customWidth="1"/>
    <col min="14504" max="14504" width="12.26953125" style="3" bestFit="1" customWidth="1"/>
    <col min="14505" max="14505" width="6.7265625" style="3" bestFit="1" customWidth="1"/>
    <col min="14506" max="14506" width="11.7265625" style="3" bestFit="1" customWidth="1"/>
    <col min="14507" max="14507" width="6" style="3" bestFit="1" customWidth="1"/>
    <col min="14508" max="14508" width="11.7265625" style="3" bestFit="1" customWidth="1"/>
    <col min="14509" max="14509" width="6" style="3" bestFit="1" customWidth="1"/>
    <col min="14510" max="14510" width="11.7265625" style="3" bestFit="1" customWidth="1"/>
    <col min="14511" max="14511" width="6" style="3" bestFit="1" customWidth="1"/>
    <col min="14512" max="14512" width="11.7265625" style="3" bestFit="1" customWidth="1"/>
    <col min="14513" max="14513" width="6" style="3" bestFit="1" customWidth="1"/>
    <col min="14514" max="14514" width="11.7265625" style="3" bestFit="1" customWidth="1"/>
    <col min="14515" max="14515" width="6" style="3" bestFit="1" customWidth="1"/>
    <col min="14516" max="14516" width="11.7265625" style="3" bestFit="1" customWidth="1"/>
    <col min="14517" max="14517" width="6" style="3" bestFit="1" customWidth="1"/>
    <col min="14518" max="14518" width="11.7265625" style="3" bestFit="1" customWidth="1"/>
    <col min="14519" max="14519" width="6" style="3" bestFit="1" customWidth="1"/>
    <col min="14520" max="14520" width="11.7265625" style="3" bestFit="1" customWidth="1"/>
    <col min="14521" max="14521" width="5.26953125" style="3" bestFit="1" customWidth="1"/>
    <col min="14522" max="14522" width="16.453125" style="3" bestFit="1" customWidth="1"/>
    <col min="14523" max="14523" width="6.453125" style="3" customWidth="1"/>
    <col min="14524" max="14524" width="15" style="3" customWidth="1"/>
    <col min="14525" max="14525" width="8" style="3" customWidth="1"/>
    <col min="14526" max="14526" width="15.453125" style="3" customWidth="1"/>
    <col min="14527" max="14527" width="8.453125" style="3" customWidth="1"/>
    <col min="14528" max="14528" width="17.54296875" style="3" customWidth="1"/>
    <col min="14529" max="14529" width="6" style="3" bestFit="1" customWidth="1"/>
    <col min="14530" max="14530" width="15.81640625" style="3" bestFit="1" customWidth="1"/>
    <col min="14531" max="14531" width="6" style="3" bestFit="1" customWidth="1"/>
    <col min="14532" max="14532" width="16.81640625" style="3" bestFit="1" customWidth="1"/>
    <col min="14533" max="14533" width="6" style="3" bestFit="1" customWidth="1"/>
    <col min="14534" max="14534" width="17.453125" style="3" customWidth="1"/>
    <col min="14535" max="14535" width="7.7265625" style="3" bestFit="1" customWidth="1"/>
    <col min="14536" max="14536" width="17.453125" style="3" customWidth="1"/>
    <col min="14537" max="14537" width="7.7265625" style="3" bestFit="1" customWidth="1"/>
    <col min="14538" max="14538" width="17.453125" style="3" customWidth="1"/>
    <col min="14539" max="14539" width="9" style="3" customWidth="1"/>
    <col min="14540" max="14540" width="22.54296875" style="3" customWidth="1"/>
    <col min="14541" max="14541" width="8.1796875" style="3" customWidth="1"/>
    <col min="14542" max="14542" width="22.54296875" style="3" customWidth="1"/>
    <col min="14543" max="14543" width="8.1796875" style="3" customWidth="1"/>
    <col min="14544" max="14544" width="23.54296875" style="3" customWidth="1"/>
    <col min="14545" max="14545" width="8.1796875" style="3" customWidth="1"/>
    <col min="14546" max="14546" width="22.54296875" style="3" customWidth="1"/>
    <col min="14547" max="14547" width="8.1796875" style="3" bestFit="1" customWidth="1"/>
    <col min="14548" max="14548" width="22.54296875" style="3" customWidth="1"/>
    <col min="14549" max="14549" width="9.54296875" style="3" customWidth="1"/>
    <col min="14550" max="14550" width="22.54296875" style="3" customWidth="1"/>
    <col min="14551" max="14551" width="9.54296875" style="3" customWidth="1"/>
    <col min="14552" max="14552" width="22.54296875" style="3" customWidth="1"/>
    <col min="14553" max="14553" width="12.453125" style="3" customWidth="1"/>
    <col min="14554" max="14554" width="22.54296875" style="3" customWidth="1"/>
    <col min="14555" max="14555" width="8.7265625" style="3" bestFit="1" customWidth="1"/>
    <col min="14556" max="14556" width="21" style="3" customWidth="1"/>
    <col min="14557" max="14557" width="8.7265625" style="3" bestFit="1" customWidth="1"/>
    <col min="14558" max="14558" width="23.54296875" style="3" bestFit="1" customWidth="1"/>
    <col min="14559" max="14559" width="11.81640625" style="3" customWidth="1"/>
    <col min="14560" max="14560" width="23.54296875" style="3" bestFit="1" customWidth="1"/>
    <col min="14561" max="14561" width="11.26953125" style="3" customWidth="1"/>
    <col min="14562" max="14562" width="23.1796875" style="3" customWidth="1"/>
    <col min="14563" max="14563" width="11.453125" style="3" bestFit="1" customWidth="1"/>
    <col min="14564" max="14564" width="23.54296875" style="3" bestFit="1" customWidth="1"/>
    <col min="14565" max="14565" width="10.1796875" style="3" customWidth="1"/>
    <col min="14566" max="14566" width="23.54296875" style="3" bestFit="1" customWidth="1"/>
    <col min="14567" max="14567" width="10.1796875" style="3" customWidth="1"/>
    <col min="14568" max="14568" width="23.54296875" style="3" bestFit="1" customWidth="1"/>
    <col min="14569" max="14569" width="11.453125" style="3" bestFit="1" customWidth="1"/>
    <col min="14570" max="14570" width="23.54296875" style="3" bestFit="1" customWidth="1"/>
    <col min="14571" max="14571" width="11.453125" style="3" bestFit="1" customWidth="1"/>
    <col min="14572" max="14572" width="23.54296875" style="3" bestFit="1" customWidth="1"/>
    <col min="14573" max="14573" width="7.7265625" style="3" bestFit="1" customWidth="1"/>
    <col min="14574" max="14574" width="23.54296875" style="3" bestFit="1" customWidth="1"/>
    <col min="14575" max="14575" width="6.81640625" style="3" bestFit="1" customWidth="1"/>
    <col min="14576" max="14576" width="23.54296875" style="3" bestFit="1" customWidth="1"/>
    <col min="14577" max="14577" width="6.81640625" style="3" bestFit="1" customWidth="1"/>
    <col min="14578" max="14578" width="23.54296875" style="3" bestFit="1" customWidth="1"/>
    <col min="14579" max="14579" width="6.81640625" style="3" bestFit="1" customWidth="1"/>
    <col min="14580" max="14580" width="23.54296875" style="3" bestFit="1" customWidth="1"/>
    <col min="14581" max="14581" width="6.81640625" style="3" bestFit="1" customWidth="1"/>
    <col min="14582" max="14582" width="23.54296875" style="3" bestFit="1" customWidth="1"/>
    <col min="14583" max="14583" width="6.453125" style="3" bestFit="1" customWidth="1"/>
    <col min="14584" max="14584" width="23.54296875" style="3" bestFit="1" customWidth="1"/>
    <col min="14585" max="14585" width="6.453125" style="3" bestFit="1" customWidth="1"/>
    <col min="14586" max="14586" width="23.54296875" style="3" bestFit="1" customWidth="1"/>
    <col min="14587" max="14587" width="6.81640625" style="3" bestFit="1" customWidth="1"/>
    <col min="14588" max="14588" width="23.54296875" style="3" bestFit="1" customWidth="1"/>
    <col min="14589" max="14589" width="6.81640625" style="3" bestFit="1" customWidth="1"/>
    <col min="14590" max="14590" width="23.54296875" style="3" bestFit="1" customWidth="1"/>
    <col min="14591" max="14591" width="6.81640625" style="3" bestFit="1" customWidth="1"/>
    <col min="14592" max="14592" width="23.54296875" style="3" bestFit="1" customWidth="1"/>
    <col min="14593" max="14593" width="6.81640625" style="3" bestFit="1" customWidth="1"/>
    <col min="14594" max="14594" width="23.54296875" style="3" bestFit="1" customWidth="1"/>
    <col min="14595" max="14595" width="6.81640625" style="3" bestFit="1" customWidth="1"/>
    <col min="14596" max="14596" width="23.54296875" style="3" bestFit="1" customWidth="1"/>
    <col min="14597" max="14597" width="11.54296875" style="3" bestFit="1" customWidth="1"/>
    <col min="14598" max="14598" width="23.54296875" style="3" bestFit="1" customWidth="1"/>
    <col min="14599" max="14599" width="6.81640625" style="3" bestFit="1" customWidth="1"/>
    <col min="14600" max="14600" width="23.54296875" style="3" bestFit="1" customWidth="1"/>
    <col min="14601" max="14601" width="6.81640625" style="3" bestFit="1" customWidth="1"/>
    <col min="14602" max="14602" width="23.54296875" style="3" bestFit="1" customWidth="1"/>
    <col min="14603" max="14603" width="6.81640625" style="3" bestFit="1" customWidth="1"/>
    <col min="14604" max="14604" width="23.54296875" style="3" bestFit="1" customWidth="1"/>
    <col min="14605" max="14605" width="6.81640625" style="3" bestFit="1" customWidth="1"/>
    <col min="14606" max="14606" width="23.54296875" style="3" bestFit="1" customWidth="1"/>
    <col min="14607" max="14607" width="6.81640625" style="3" bestFit="1" customWidth="1"/>
    <col min="14608" max="14608" width="23.54296875" style="3" bestFit="1" customWidth="1"/>
    <col min="14609" max="14609" width="6.81640625" style="3" bestFit="1" customWidth="1"/>
    <col min="14610" max="14610" width="23.54296875" style="3" bestFit="1" customWidth="1"/>
    <col min="14611" max="14611" width="6.81640625" style="3" bestFit="1" customWidth="1"/>
    <col min="14612" max="14612" width="23.54296875" style="3" bestFit="1" customWidth="1"/>
    <col min="14613" max="14613" width="6.81640625" style="3" bestFit="1" customWidth="1"/>
    <col min="14614" max="14614" width="23.54296875" style="3" bestFit="1" customWidth="1"/>
    <col min="14615" max="14615" width="6.81640625" style="3" bestFit="1" customWidth="1"/>
    <col min="14616" max="14616" width="23.54296875" style="3" bestFit="1" customWidth="1"/>
    <col min="14617" max="14617" width="6.81640625" style="3" bestFit="1" customWidth="1"/>
    <col min="14618" max="14618" width="23.54296875" style="3" bestFit="1" customWidth="1"/>
    <col min="14619" max="14619" width="6.81640625" style="3" bestFit="1" customWidth="1"/>
    <col min="14620" max="14620" width="23.54296875" style="3" bestFit="1" customWidth="1"/>
    <col min="14621" max="14621" width="6.81640625" style="3" bestFit="1" customWidth="1"/>
    <col min="14622" max="14622" width="23.54296875" style="3" bestFit="1" customWidth="1"/>
    <col min="14623" max="14623" width="6.81640625" style="3" bestFit="1" customWidth="1"/>
    <col min="14624" max="14624" width="23.54296875" style="3" bestFit="1" customWidth="1"/>
    <col min="14625" max="14625" width="6.81640625" style="3" bestFit="1" customWidth="1"/>
    <col min="14626" max="14626" width="23.54296875" style="3" bestFit="1" customWidth="1"/>
    <col min="14627" max="14627" width="6.81640625" style="3" bestFit="1" customWidth="1"/>
    <col min="14628" max="14628" width="23.54296875" style="3" bestFit="1" customWidth="1"/>
    <col min="14629" max="14629" width="6.81640625" style="3" bestFit="1" customWidth="1"/>
    <col min="14630" max="14630" width="23.54296875" style="3" bestFit="1" customWidth="1"/>
    <col min="14631" max="14631" width="6.81640625" style="3" bestFit="1" customWidth="1"/>
    <col min="14632" max="14632" width="23.54296875" style="3" bestFit="1" customWidth="1"/>
    <col min="14633" max="14633" width="6.81640625" style="3" bestFit="1" customWidth="1"/>
    <col min="14634" max="14634" width="23.54296875" style="3" bestFit="1" customWidth="1"/>
    <col min="14635" max="14635" width="6.81640625" style="3" bestFit="1" customWidth="1"/>
    <col min="14636" max="14636" width="23.54296875" style="3" bestFit="1" customWidth="1"/>
    <col min="14637" max="14637" width="6.81640625" style="3" bestFit="1" customWidth="1"/>
    <col min="14638" max="14638" width="23.54296875" style="3" bestFit="1" customWidth="1"/>
    <col min="14639" max="14639" width="6.81640625" style="3" bestFit="1" customWidth="1"/>
    <col min="14640" max="14640" width="23.54296875" style="3" bestFit="1" customWidth="1"/>
    <col min="14641" max="14641" width="6.81640625" style="3" bestFit="1" customWidth="1"/>
    <col min="14642" max="14642" width="23.54296875" style="3" bestFit="1" customWidth="1"/>
    <col min="14643" max="14643" width="6.81640625" style="3" bestFit="1" customWidth="1"/>
    <col min="14644" max="14644" width="23.54296875" style="3" bestFit="1" customWidth="1"/>
    <col min="14645" max="14645" width="6.81640625" style="3" bestFit="1" customWidth="1"/>
    <col min="14646" max="14646" width="23.54296875" style="3" bestFit="1" customWidth="1"/>
    <col min="14647" max="14647" width="6.81640625" style="3" bestFit="1" customWidth="1"/>
    <col min="14648" max="14648" width="23.54296875" style="3" bestFit="1" customWidth="1"/>
    <col min="14649" max="14649" width="6.81640625" style="3" bestFit="1" customWidth="1"/>
    <col min="14650" max="14650" width="23.54296875" style="3" bestFit="1" customWidth="1"/>
    <col min="14651" max="14651" width="6.81640625" style="3" bestFit="1" customWidth="1"/>
    <col min="14652" max="14652" width="23.54296875" style="3" bestFit="1" customWidth="1"/>
    <col min="14653" max="14653" width="6.81640625" style="3" bestFit="1" customWidth="1"/>
    <col min="14654" max="14654" width="23.54296875" style="3" bestFit="1" customWidth="1"/>
    <col min="14655" max="14655" width="6.81640625" style="3" bestFit="1" customWidth="1"/>
    <col min="14656" max="14656" width="23.54296875" style="3" bestFit="1" customWidth="1"/>
    <col min="14657" max="14657" width="6.81640625" style="3" bestFit="1" customWidth="1"/>
    <col min="14658" max="14658" width="23.54296875" style="3" bestFit="1" customWidth="1"/>
    <col min="14659" max="14659" width="6.81640625" style="3" bestFit="1" customWidth="1"/>
    <col min="14660" max="14660" width="23.54296875" style="3" bestFit="1" customWidth="1"/>
    <col min="14661" max="14661" width="6.81640625" style="3" bestFit="1" customWidth="1"/>
    <col min="14662" max="14662" width="23.54296875" style="3" bestFit="1" customWidth="1"/>
    <col min="14663" max="14663" width="6.81640625" style="3" bestFit="1" customWidth="1"/>
    <col min="14664" max="14664" width="23.54296875" style="3" bestFit="1" customWidth="1"/>
    <col min="14665" max="14665" width="6.81640625" style="3" bestFit="1" customWidth="1"/>
    <col min="14666" max="14666" width="23.54296875" style="3" bestFit="1" customWidth="1"/>
    <col min="14667" max="14667" width="6.81640625" style="3" bestFit="1" customWidth="1"/>
    <col min="14668" max="14668" width="23.54296875" style="3" bestFit="1" customWidth="1"/>
    <col min="14669" max="14669" width="6.81640625" style="3" bestFit="1" customWidth="1"/>
    <col min="14670" max="14670" width="23.54296875" style="3" bestFit="1" customWidth="1"/>
    <col min="14671" max="14671" width="6.81640625" style="3" bestFit="1" customWidth="1"/>
    <col min="14672" max="14672" width="23.54296875" style="3" bestFit="1" customWidth="1"/>
    <col min="14673" max="14673" width="6.81640625" style="3" bestFit="1" customWidth="1"/>
    <col min="14674" max="14674" width="23.54296875" style="3" bestFit="1" customWidth="1"/>
    <col min="14675" max="14675" width="6.81640625" style="3" bestFit="1" customWidth="1"/>
    <col min="14676" max="14676" width="23.54296875" style="3" bestFit="1" customWidth="1"/>
    <col min="14677" max="14677" width="6.453125" style="3" bestFit="1" customWidth="1"/>
    <col min="14678" max="14678" width="23.54296875" style="3" bestFit="1" customWidth="1"/>
    <col min="14679" max="14679" width="6.453125" style="3" bestFit="1" customWidth="1"/>
    <col min="14680" max="14680" width="23.54296875" style="3" bestFit="1" customWidth="1"/>
    <col min="14681" max="14681" width="6.81640625" style="3" bestFit="1" customWidth="1"/>
    <col min="14682" max="14682" width="23.54296875" style="3" bestFit="1" customWidth="1"/>
    <col min="14683" max="14683" width="6.81640625" style="3" bestFit="1" customWidth="1"/>
    <col min="14684" max="14684" width="23.54296875" style="3" bestFit="1" customWidth="1"/>
    <col min="14685" max="14685" width="6.81640625" style="3" bestFit="1" customWidth="1"/>
    <col min="14686" max="14686" width="23.54296875" style="3" bestFit="1" customWidth="1"/>
    <col min="14687" max="14687" width="6.81640625" style="3" bestFit="1" customWidth="1"/>
    <col min="14688" max="14688" width="23.54296875" style="3" bestFit="1" customWidth="1"/>
    <col min="14689" max="14689" width="6.81640625" style="3" bestFit="1" customWidth="1"/>
    <col min="14690" max="14690" width="23.54296875" style="3" bestFit="1" customWidth="1"/>
    <col min="14691" max="14691" width="6.81640625" style="3" bestFit="1" customWidth="1"/>
    <col min="14692" max="14692" width="23.54296875" style="3" bestFit="1" customWidth="1"/>
    <col min="14693" max="14693" width="6.81640625" style="3" bestFit="1" customWidth="1"/>
    <col min="14694" max="14694" width="23.54296875" style="3" bestFit="1" customWidth="1"/>
    <col min="14695" max="14695" width="6.81640625" style="3" bestFit="1" customWidth="1"/>
    <col min="14696" max="14696" width="23.54296875" style="3" bestFit="1" customWidth="1"/>
    <col min="14697" max="14697" width="6.81640625" style="3" bestFit="1" customWidth="1"/>
    <col min="14698" max="14698" width="23.54296875" style="3" bestFit="1" customWidth="1"/>
    <col min="14699" max="14699" width="6.81640625" style="3" bestFit="1" customWidth="1"/>
    <col min="14700" max="14700" width="23.54296875" style="3" bestFit="1" customWidth="1"/>
    <col min="14701" max="14701" width="6.81640625" style="3" bestFit="1" customWidth="1"/>
    <col min="14702" max="14702" width="23.54296875" style="3" bestFit="1" customWidth="1"/>
    <col min="14703" max="14703" width="6.81640625" style="3" bestFit="1" customWidth="1"/>
    <col min="14704" max="14704" width="23.54296875" style="3" bestFit="1" customWidth="1"/>
    <col min="14705" max="14705" width="6.81640625" style="3" bestFit="1" customWidth="1"/>
    <col min="14706" max="14706" width="23.54296875" style="3" bestFit="1" customWidth="1"/>
    <col min="14707" max="14707" width="6.81640625" style="3" bestFit="1" customWidth="1"/>
    <col min="14708" max="14708" width="23.54296875" style="3" bestFit="1" customWidth="1"/>
    <col min="14709" max="14709" width="6.81640625" style="3" bestFit="1" customWidth="1"/>
    <col min="14710" max="14748" width="9.1796875" style="3"/>
    <col min="14749" max="14749" width="33.54296875" style="3" customWidth="1"/>
    <col min="14750" max="14750" width="11.7265625" style="3" customWidth="1"/>
    <col min="14751" max="14751" width="6.7265625" style="3" customWidth="1"/>
    <col min="14752" max="14752" width="11.7265625" style="3" customWidth="1"/>
    <col min="14753" max="14753" width="6.7265625" style="3" customWidth="1"/>
    <col min="14754" max="14754" width="11.7265625" style="3" customWidth="1"/>
    <col min="14755" max="14755" width="6.7265625" style="3" customWidth="1"/>
    <col min="14756" max="14756" width="11.7265625" style="3" customWidth="1"/>
    <col min="14757" max="14757" width="6.7265625" style="3" customWidth="1"/>
    <col min="14758" max="14758" width="12.26953125" style="3" bestFit="1" customWidth="1"/>
    <col min="14759" max="14759" width="6.7265625" style="3" bestFit="1" customWidth="1"/>
    <col min="14760" max="14760" width="12.26953125" style="3" bestFit="1" customWidth="1"/>
    <col min="14761" max="14761" width="6.7265625" style="3" bestFit="1" customWidth="1"/>
    <col min="14762" max="14762" width="11.7265625" style="3" bestFit="1" customWidth="1"/>
    <col min="14763" max="14763" width="6" style="3" bestFit="1" customWidth="1"/>
    <col min="14764" max="14764" width="11.7265625" style="3" bestFit="1" customWidth="1"/>
    <col min="14765" max="14765" width="6" style="3" bestFit="1" customWidth="1"/>
    <col min="14766" max="14766" width="11.7265625" style="3" bestFit="1" customWidth="1"/>
    <col min="14767" max="14767" width="6" style="3" bestFit="1" customWidth="1"/>
    <col min="14768" max="14768" width="11.7265625" style="3" bestFit="1" customWidth="1"/>
    <col min="14769" max="14769" width="6" style="3" bestFit="1" customWidth="1"/>
    <col min="14770" max="14770" width="11.7265625" style="3" bestFit="1" customWidth="1"/>
    <col min="14771" max="14771" width="6" style="3" bestFit="1" customWidth="1"/>
    <col min="14772" max="14772" width="11.7265625" style="3" bestFit="1" customWidth="1"/>
    <col min="14773" max="14773" width="6" style="3" bestFit="1" customWidth="1"/>
    <col min="14774" max="14774" width="11.7265625" style="3" bestFit="1" customWidth="1"/>
    <col min="14775" max="14775" width="6" style="3" bestFit="1" customWidth="1"/>
    <col min="14776" max="14776" width="11.7265625" style="3" bestFit="1" customWidth="1"/>
    <col min="14777" max="14777" width="5.26953125" style="3" bestFit="1" customWidth="1"/>
    <col min="14778" max="14778" width="16.453125" style="3" bestFit="1" customWidth="1"/>
    <col min="14779" max="14779" width="6.453125" style="3" customWidth="1"/>
    <col min="14780" max="14780" width="15" style="3" customWidth="1"/>
    <col min="14781" max="14781" width="8" style="3" customWidth="1"/>
    <col min="14782" max="14782" width="15.453125" style="3" customWidth="1"/>
    <col min="14783" max="14783" width="8.453125" style="3" customWidth="1"/>
    <col min="14784" max="14784" width="17.54296875" style="3" customWidth="1"/>
    <col min="14785" max="14785" width="6" style="3" bestFit="1" customWidth="1"/>
    <col min="14786" max="14786" width="15.81640625" style="3" bestFit="1" customWidth="1"/>
    <col min="14787" max="14787" width="6" style="3" bestFit="1" customWidth="1"/>
    <col min="14788" max="14788" width="16.81640625" style="3" bestFit="1" customWidth="1"/>
    <col min="14789" max="14789" width="6" style="3" bestFit="1" customWidth="1"/>
    <col min="14790" max="14790" width="17.453125" style="3" customWidth="1"/>
    <col min="14791" max="14791" width="7.7265625" style="3" bestFit="1" customWidth="1"/>
    <col min="14792" max="14792" width="17.453125" style="3" customWidth="1"/>
    <col min="14793" max="14793" width="7.7265625" style="3" bestFit="1" customWidth="1"/>
    <col min="14794" max="14794" width="17.453125" style="3" customWidth="1"/>
    <col min="14795" max="14795" width="9" style="3" customWidth="1"/>
    <col min="14796" max="14796" width="22.54296875" style="3" customWidth="1"/>
    <col min="14797" max="14797" width="8.1796875" style="3" customWidth="1"/>
    <col min="14798" max="14798" width="22.54296875" style="3" customWidth="1"/>
    <col min="14799" max="14799" width="8.1796875" style="3" customWidth="1"/>
    <col min="14800" max="14800" width="23.54296875" style="3" customWidth="1"/>
    <col min="14801" max="14801" width="8.1796875" style="3" customWidth="1"/>
    <col min="14802" max="14802" width="22.54296875" style="3" customWidth="1"/>
    <col min="14803" max="14803" width="8.1796875" style="3" bestFit="1" customWidth="1"/>
    <col min="14804" max="14804" width="22.54296875" style="3" customWidth="1"/>
    <col min="14805" max="14805" width="9.54296875" style="3" customWidth="1"/>
    <col min="14806" max="14806" width="22.54296875" style="3" customWidth="1"/>
    <col min="14807" max="14807" width="9.54296875" style="3" customWidth="1"/>
    <col min="14808" max="14808" width="22.54296875" style="3" customWidth="1"/>
    <col min="14809" max="14809" width="12.453125" style="3" customWidth="1"/>
    <col min="14810" max="14810" width="22.54296875" style="3" customWidth="1"/>
    <col min="14811" max="14811" width="8.7265625" style="3" bestFit="1" customWidth="1"/>
    <col min="14812" max="14812" width="21" style="3" customWidth="1"/>
    <col min="14813" max="14813" width="8.7265625" style="3" bestFit="1" customWidth="1"/>
    <col min="14814" max="14814" width="23.54296875" style="3" bestFit="1" customWidth="1"/>
    <col min="14815" max="14815" width="11.81640625" style="3" customWidth="1"/>
    <col min="14816" max="14816" width="23.54296875" style="3" bestFit="1" customWidth="1"/>
    <col min="14817" max="14817" width="11.26953125" style="3" customWidth="1"/>
    <col min="14818" max="14818" width="23.1796875" style="3" customWidth="1"/>
    <col min="14819" max="14819" width="11.453125" style="3" bestFit="1" customWidth="1"/>
    <col min="14820" max="14820" width="23.54296875" style="3" bestFit="1" customWidth="1"/>
    <col min="14821" max="14821" width="10.1796875" style="3" customWidth="1"/>
    <col min="14822" max="14822" width="23.54296875" style="3" bestFit="1" customWidth="1"/>
    <col min="14823" max="14823" width="10.1796875" style="3" customWidth="1"/>
    <col min="14824" max="14824" width="23.54296875" style="3" bestFit="1" customWidth="1"/>
    <col min="14825" max="14825" width="11.453125" style="3" bestFit="1" customWidth="1"/>
    <col min="14826" max="14826" width="23.54296875" style="3" bestFit="1" customWidth="1"/>
    <col min="14827" max="14827" width="11.453125" style="3" bestFit="1" customWidth="1"/>
    <col min="14828" max="14828" width="23.54296875" style="3" bestFit="1" customWidth="1"/>
    <col min="14829" max="14829" width="7.7265625" style="3" bestFit="1" customWidth="1"/>
    <col min="14830" max="14830" width="23.54296875" style="3" bestFit="1" customWidth="1"/>
    <col min="14831" max="14831" width="6.81640625" style="3" bestFit="1" customWidth="1"/>
    <col min="14832" max="14832" width="23.54296875" style="3" bestFit="1" customWidth="1"/>
    <col min="14833" max="14833" width="6.81640625" style="3" bestFit="1" customWidth="1"/>
    <col min="14834" max="14834" width="23.54296875" style="3" bestFit="1" customWidth="1"/>
    <col min="14835" max="14835" width="6.81640625" style="3" bestFit="1" customWidth="1"/>
    <col min="14836" max="14836" width="23.54296875" style="3" bestFit="1" customWidth="1"/>
    <col min="14837" max="14837" width="6.81640625" style="3" bestFit="1" customWidth="1"/>
    <col min="14838" max="14838" width="23.54296875" style="3" bestFit="1" customWidth="1"/>
    <col min="14839" max="14839" width="6.453125" style="3" bestFit="1" customWidth="1"/>
    <col min="14840" max="14840" width="23.54296875" style="3" bestFit="1" customWidth="1"/>
    <col min="14841" max="14841" width="6.453125" style="3" bestFit="1" customWidth="1"/>
    <col min="14842" max="14842" width="23.54296875" style="3" bestFit="1" customWidth="1"/>
    <col min="14843" max="14843" width="6.81640625" style="3" bestFit="1" customWidth="1"/>
    <col min="14844" max="14844" width="23.54296875" style="3" bestFit="1" customWidth="1"/>
    <col min="14845" max="14845" width="6.81640625" style="3" bestFit="1" customWidth="1"/>
    <col min="14846" max="14846" width="23.54296875" style="3" bestFit="1" customWidth="1"/>
    <col min="14847" max="14847" width="6.81640625" style="3" bestFit="1" customWidth="1"/>
    <col min="14848" max="14848" width="23.54296875" style="3" bestFit="1" customWidth="1"/>
    <col min="14849" max="14849" width="6.81640625" style="3" bestFit="1" customWidth="1"/>
    <col min="14850" max="14850" width="23.54296875" style="3" bestFit="1" customWidth="1"/>
    <col min="14851" max="14851" width="6.81640625" style="3" bestFit="1" customWidth="1"/>
    <col min="14852" max="14852" width="23.54296875" style="3" bestFit="1" customWidth="1"/>
    <col min="14853" max="14853" width="11.54296875" style="3" bestFit="1" customWidth="1"/>
    <col min="14854" max="14854" width="23.54296875" style="3" bestFit="1" customWidth="1"/>
    <col min="14855" max="14855" width="6.81640625" style="3" bestFit="1" customWidth="1"/>
    <col min="14856" max="14856" width="23.54296875" style="3" bestFit="1" customWidth="1"/>
    <col min="14857" max="14857" width="6.81640625" style="3" bestFit="1" customWidth="1"/>
    <col min="14858" max="14858" width="23.54296875" style="3" bestFit="1" customWidth="1"/>
    <col min="14859" max="14859" width="6.81640625" style="3" bestFit="1" customWidth="1"/>
    <col min="14860" max="14860" width="23.54296875" style="3" bestFit="1" customWidth="1"/>
    <col min="14861" max="14861" width="6.81640625" style="3" bestFit="1" customWidth="1"/>
    <col min="14862" max="14862" width="23.54296875" style="3" bestFit="1" customWidth="1"/>
    <col min="14863" max="14863" width="6.81640625" style="3" bestFit="1" customWidth="1"/>
    <col min="14864" max="14864" width="23.54296875" style="3" bestFit="1" customWidth="1"/>
    <col min="14865" max="14865" width="6.81640625" style="3" bestFit="1" customWidth="1"/>
    <col min="14866" max="14866" width="23.54296875" style="3" bestFit="1" customWidth="1"/>
    <col min="14867" max="14867" width="6.81640625" style="3" bestFit="1" customWidth="1"/>
    <col min="14868" max="14868" width="23.54296875" style="3" bestFit="1" customWidth="1"/>
    <col min="14869" max="14869" width="6.81640625" style="3" bestFit="1" customWidth="1"/>
    <col min="14870" max="14870" width="23.54296875" style="3" bestFit="1" customWidth="1"/>
    <col min="14871" max="14871" width="6.81640625" style="3" bestFit="1" customWidth="1"/>
    <col min="14872" max="14872" width="23.54296875" style="3" bestFit="1" customWidth="1"/>
    <col min="14873" max="14873" width="6.81640625" style="3" bestFit="1" customWidth="1"/>
    <col min="14874" max="14874" width="23.54296875" style="3" bestFit="1" customWidth="1"/>
    <col min="14875" max="14875" width="6.81640625" style="3" bestFit="1" customWidth="1"/>
    <col min="14876" max="14876" width="23.54296875" style="3" bestFit="1" customWidth="1"/>
    <col min="14877" max="14877" width="6.81640625" style="3" bestFit="1" customWidth="1"/>
    <col min="14878" max="14878" width="23.54296875" style="3" bestFit="1" customWidth="1"/>
    <col min="14879" max="14879" width="6.81640625" style="3" bestFit="1" customWidth="1"/>
    <col min="14880" max="14880" width="23.54296875" style="3" bestFit="1" customWidth="1"/>
    <col min="14881" max="14881" width="6.81640625" style="3" bestFit="1" customWidth="1"/>
    <col min="14882" max="14882" width="23.54296875" style="3" bestFit="1" customWidth="1"/>
    <col min="14883" max="14883" width="6.81640625" style="3" bestFit="1" customWidth="1"/>
    <col min="14884" max="14884" width="23.54296875" style="3" bestFit="1" customWidth="1"/>
    <col min="14885" max="14885" width="6.81640625" style="3" bestFit="1" customWidth="1"/>
    <col min="14886" max="14886" width="23.54296875" style="3" bestFit="1" customWidth="1"/>
    <col min="14887" max="14887" width="6.81640625" style="3" bestFit="1" customWidth="1"/>
    <col min="14888" max="14888" width="23.54296875" style="3" bestFit="1" customWidth="1"/>
    <col min="14889" max="14889" width="6.81640625" style="3" bestFit="1" customWidth="1"/>
    <col min="14890" max="14890" width="23.54296875" style="3" bestFit="1" customWidth="1"/>
    <col min="14891" max="14891" width="6.81640625" style="3" bestFit="1" customWidth="1"/>
    <col min="14892" max="14892" width="23.54296875" style="3" bestFit="1" customWidth="1"/>
    <col min="14893" max="14893" width="6.81640625" style="3" bestFit="1" customWidth="1"/>
    <col min="14894" max="14894" width="23.54296875" style="3" bestFit="1" customWidth="1"/>
    <col min="14895" max="14895" width="6.81640625" style="3" bestFit="1" customWidth="1"/>
    <col min="14896" max="14896" width="23.54296875" style="3" bestFit="1" customWidth="1"/>
    <col min="14897" max="14897" width="6.81640625" style="3" bestFit="1" customWidth="1"/>
    <col min="14898" max="14898" width="23.54296875" style="3" bestFit="1" customWidth="1"/>
    <col min="14899" max="14899" width="6.81640625" style="3" bestFit="1" customWidth="1"/>
    <col min="14900" max="14900" width="23.54296875" style="3" bestFit="1" customWidth="1"/>
    <col min="14901" max="14901" width="6.81640625" style="3" bestFit="1" customWidth="1"/>
    <col min="14902" max="14902" width="23.54296875" style="3" bestFit="1" customWidth="1"/>
    <col min="14903" max="14903" width="6.81640625" style="3" bestFit="1" customWidth="1"/>
    <col min="14904" max="14904" width="23.54296875" style="3" bestFit="1" customWidth="1"/>
    <col min="14905" max="14905" width="6.81640625" style="3" bestFit="1" customWidth="1"/>
    <col min="14906" max="14906" width="23.54296875" style="3" bestFit="1" customWidth="1"/>
    <col min="14907" max="14907" width="6.81640625" style="3" bestFit="1" customWidth="1"/>
    <col min="14908" max="14908" width="23.54296875" style="3" bestFit="1" customWidth="1"/>
    <col min="14909" max="14909" width="6.81640625" style="3" bestFit="1" customWidth="1"/>
    <col min="14910" max="14910" width="23.54296875" style="3" bestFit="1" customWidth="1"/>
    <col min="14911" max="14911" width="6.81640625" style="3" bestFit="1" customWidth="1"/>
    <col min="14912" max="14912" width="23.54296875" style="3" bestFit="1" customWidth="1"/>
    <col min="14913" max="14913" width="6.81640625" style="3" bestFit="1" customWidth="1"/>
    <col min="14914" max="14914" width="23.54296875" style="3" bestFit="1" customWidth="1"/>
    <col min="14915" max="14915" width="6.81640625" style="3" bestFit="1" customWidth="1"/>
    <col min="14916" max="14916" width="23.54296875" style="3" bestFit="1" customWidth="1"/>
    <col min="14917" max="14917" width="6.81640625" style="3" bestFit="1" customWidth="1"/>
    <col min="14918" max="14918" width="23.54296875" style="3" bestFit="1" customWidth="1"/>
    <col min="14919" max="14919" width="6.81640625" style="3" bestFit="1" customWidth="1"/>
    <col min="14920" max="14920" width="23.54296875" style="3" bestFit="1" customWidth="1"/>
    <col min="14921" max="14921" width="6.81640625" style="3" bestFit="1" customWidth="1"/>
    <col min="14922" max="14922" width="23.54296875" style="3" bestFit="1" customWidth="1"/>
    <col min="14923" max="14923" width="6.81640625" style="3" bestFit="1" customWidth="1"/>
    <col min="14924" max="14924" width="23.54296875" style="3" bestFit="1" customWidth="1"/>
    <col min="14925" max="14925" width="6.81640625" style="3" bestFit="1" customWidth="1"/>
    <col min="14926" max="14926" width="23.54296875" style="3" bestFit="1" customWidth="1"/>
    <col min="14927" max="14927" width="6.81640625" style="3" bestFit="1" customWidth="1"/>
    <col min="14928" max="14928" width="23.54296875" style="3" bestFit="1" customWidth="1"/>
    <col min="14929" max="14929" width="6.81640625" style="3" bestFit="1" customWidth="1"/>
    <col min="14930" max="14930" width="23.54296875" style="3" bestFit="1" customWidth="1"/>
    <col min="14931" max="14931" width="6.81640625" style="3" bestFit="1" customWidth="1"/>
    <col min="14932" max="14932" width="23.54296875" style="3" bestFit="1" customWidth="1"/>
    <col min="14933" max="14933" width="6.453125" style="3" bestFit="1" customWidth="1"/>
    <col min="14934" max="14934" width="23.54296875" style="3" bestFit="1" customWidth="1"/>
    <col min="14935" max="14935" width="6.453125" style="3" bestFit="1" customWidth="1"/>
    <col min="14936" max="14936" width="23.54296875" style="3" bestFit="1" customWidth="1"/>
    <col min="14937" max="14937" width="6.81640625" style="3" bestFit="1" customWidth="1"/>
    <col min="14938" max="14938" width="23.54296875" style="3" bestFit="1" customWidth="1"/>
    <col min="14939" max="14939" width="6.81640625" style="3" bestFit="1" customWidth="1"/>
    <col min="14940" max="14940" width="23.54296875" style="3" bestFit="1" customWidth="1"/>
    <col min="14941" max="14941" width="6.81640625" style="3" bestFit="1" customWidth="1"/>
    <col min="14942" max="14942" width="23.54296875" style="3" bestFit="1" customWidth="1"/>
    <col min="14943" max="14943" width="6.81640625" style="3" bestFit="1" customWidth="1"/>
    <col min="14944" max="14944" width="23.54296875" style="3" bestFit="1" customWidth="1"/>
    <col min="14945" max="14945" width="6.81640625" style="3" bestFit="1" customWidth="1"/>
    <col min="14946" max="14946" width="23.54296875" style="3" bestFit="1" customWidth="1"/>
    <col min="14947" max="14947" width="6.81640625" style="3" bestFit="1" customWidth="1"/>
    <col min="14948" max="14948" width="23.54296875" style="3" bestFit="1" customWidth="1"/>
    <col min="14949" max="14949" width="6.81640625" style="3" bestFit="1" customWidth="1"/>
    <col min="14950" max="14950" width="23.54296875" style="3" bestFit="1" customWidth="1"/>
    <col min="14951" max="14951" width="6.81640625" style="3" bestFit="1" customWidth="1"/>
    <col min="14952" max="14952" width="23.54296875" style="3" bestFit="1" customWidth="1"/>
    <col min="14953" max="14953" width="6.81640625" style="3" bestFit="1" customWidth="1"/>
    <col min="14954" max="14954" width="23.54296875" style="3" bestFit="1" customWidth="1"/>
    <col min="14955" max="14955" width="6.81640625" style="3" bestFit="1" customWidth="1"/>
    <col min="14956" max="14956" width="23.54296875" style="3" bestFit="1" customWidth="1"/>
    <col min="14957" max="14957" width="6.81640625" style="3" bestFit="1" customWidth="1"/>
    <col min="14958" max="14958" width="23.54296875" style="3" bestFit="1" customWidth="1"/>
    <col min="14959" max="14959" width="6.81640625" style="3" bestFit="1" customWidth="1"/>
    <col min="14960" max="14960" width="23.54296875" style="3" bestFit="1" customWidth="1"/>
    <col min="14961" max="14961" width="6.81640625" style="3" bestFit="1" customWidth="1"/>
    <col min="14962" max="14962" width="23.54296875" style="3" bestFit="1" customWidth="1"/>
    <col min="14963" max="14963" width="6.81640625" style="3" bestFit="1" customWidth="1"/>
    <col min="14964" max="14964" width="23.54296875" style="3" bestFit="1" customWidth="1"/>
    <col min="14965" max="14965" width="6.81640625" style="3" bestFit="1" customWidth="1"/>
    <col min="14966" max="15004" width="9.1796875" style="3"/>
    <col min="15005" max="15005" width="33.54296875" style="3" customWidth="1"/>
    <col min="15006" max="15006" width="11.7265625" style="3" customWidth="1"/>
    <col min="15007" max="15007" width="6.7265625" style="3" customWidth="1"/>
    <col min="15008" max="15008" width="11.7265625" style="3" customWidth="1"/>
    <col min="15009" max="15009" width="6.7265625" style="3" customWidth="1"/>
    <col min="15010" max="15010" width="11.7265625" style="3" customWidth="1"/>
    <col min="15011" max="15011" width="6.7265625" style="3" customWidth="1"/>
    <col min="15012" max="15012" width="11.7265625" style="3" customWidth="1"/>
    <col min="15013" max="15013" width="6.7265625" style="3" customWidth="1"/>
    <col min="15014" max="15014" width="12.26953125" style="3" bestFit="1" customWidth="1"/>
    <col min="15015" max="15015" width="6.7265625" style="3" bestFit="1" customWidth="1"/>
    <col min="15016" max="15016" width="12.26953125" style="3" bestFit="1" customWidth="1"/>
    <col min="15017" max="15017" width="6.7265625" style="3" bestFit="1" customWidth="1"/>
    <col min="15018" max="15018" width="11.7265625" style="3" bestFit="1" customWidth="1"/>
    <col min="15019" max="15019" width="6" style="3" bestFit="1" customWidth="1"/>
    <col min="15020" max="15020" width="11.7265625" style="3" bestFit="1" customWidth="1"/>
    <col min="15021" max="15021" width="6" style="3" bestFit="1" customWidth="1"/>
    <col min="15022" max="15022" width="11.7265625" style="3" bestFit="1" customWidth="1"/>
    <col min="15023" max="15023" width="6" style="3" bestFit="1" customWidth="1"/>
    <col min="15024" max="15024" width="11.7265625" style="3" bestFit="1" customWidth="1"/>
    <col min="15025" max="15025" width="6" style="3" bestFit="1" customWidth="1"/>
    <col min="15026" max="15026" width="11.7265625" style="3" bestFit="1" customWidth="1"/>
    <col min="15027" max="15027" width="6" style="3" bestFit="1" customWidth="1"/>
    <col min="15028" max="15028" width="11.7265625" style="3" bestFit="1" customWidth="1"/>
    <col min="15029" max="15029" width="6" style="3" bestFit="1" customWidth="1"/>
    <col min="15030" max="15030" width="11.7265625" style="3" bestFit="1" customWidth="1"/>
    <col min="15031" max="15031" width="6" style="3" bestFit="1" customWidth="1"/>
    <col min="15032" max="15032" width="11.7265625" style="3" bestFit="1" customWidth="1"/>
    <col min="15033" max="15033" width="5.26953125" style="3" bestFit="1" customWidth="1"/>
    <col min="15034" max="15034" width="16.453125" style="3" bestFit="1" customWidth="1"/>
    <col min="15035" max="15035" width="6.453125" style="3" customWidth="1"/>
    <col min="15036" max="15036" width="15" style="3" customWidth="1"/>
    <col min="15037" max="15037" width="8" style="3" customWidth="1"/>
    <col min="15038" max="15038" width="15.453125" style="3" customWidth="1"/>
    <col min="15039" max="15039" width="8.453125" style="3" customWidth="1"/>
    <col min="15040" max="15040" width="17.54296875" style="3" customWidth="1"/>
    <col min="15041" max="15041" width="6" style="3" bestFit="1" customWidth="1"/>
    <col min="15042" max="15042" width="15.81640625" style="3" bestFit="1" customWidth="1"/>
    <col min="15043" max="15043" width="6" style="3" bestFit="1" customWidth="1"/>
    <col min="15044" max="15044" width="16.81640625" style="3" bestFit="1" customWidth="1"/>
    <col min="15045" max="15045" width="6" style="3" bestFit="1" customWidth="1"/>
    <col min="15046" max="15046" width="17.453125" style="3" customWidth="1"/>
    <col min="15047" max="15047" width="7.7265625" style="3" bestFit="1" customWidth="1"/>
    <col min="15048" max="15048" width="17.453125" style="3" customWidth="1"/>
    <col min="15049" max="15049" width="7.7265625" style="3" bestFit="1" customWidth="1"/>
    <col min="15050" max="15050" width="17.453125" style="3" customWidth="1"/>
    <col min="15051" max="15051" width="9" style="3" customWidth="1"/>
    <col min="15052" max="15052" width="22.54296875" style="3" customWidth="1"/>
    <col min="15053" max="15053" width="8.1796875" style="3" customWidth="1"/>
    <col min="15054" max="15054" width="22.54296875" style="3" customWidth="1"/>
    <col min="15055" max="15055" width="8.1796875" style="3" customWidth="1"/>
    <col min="15056" max="15056" width="23.54296875" style="3" customWidth="1"/>
    <col min="15057" max="15057" width="8.1796875" style="3" customWidth="1"/>
    <col min="15058" max="15058" width="22.54296875" style="3" customWidth="1"/>
    <col min="15059" max="15059" width="8.1796875" style="3" bestFit="1" customWidth="1"/>
    <col min="15060" max="15060" width="22.54296875" style="3" customWidth="1"/>
    <col min="15061" max="15061" width="9.54296875" style="3" customWidth="1"/>
    <col min="15062" max="15062" width="22.54296875" style="3" customWidth="1"/>
    <col min="15063" max="15063" width="9.54296875" style="3" customWidth="1"/>
    <col min="15064" max="15064" width="22.54296875" style="3" customWidth="1"/>
    <col min="15065" max="15065" width="12.453125" style="3" customWidth="1"/>
    <col min="15066" max="15066" width="22.54296875" style="3" customWidth="1"/>
    <col min="15067" max="15067" width="8.7265625" style="3" bestFit="1" customWidth="1"/>
    <col min="15068" max="15068" width="21" style="3" customWidth="1"/>
    <col min="15069" max="15069" width="8.7265625" style="3" bestFit="1" customWidth="1"/>
    <col min="15070" max="15070" width="23.54296875" style="3" bestFit="1" customWidth="1"/>
    <col min="15071" max="15071" width="11.81640625" style="3" customWidth="1"/>
    <col min="15072" max="15072" width="23.54296875" style="3" bestFit="1" customWidth="1"/>
    <col min="15073" max="15073" width="11.26953125" style="3" customWidth="1"/>
    <col min="15074" max="15074" width="23.1796875" style="3" customWidth="1"/>
    <col min="15075" max="15075" width="11.453125" style="3" bestFit="1" customWidth="1"/>
    <col min="15076" max="15076" width="23.54296875" style="3" bestFit="1" customWidth="1"/>
    <col min="15077" max="15077" width="10.1796875" style="3" customWidth="1"/>
    <col min="15078" max="15078" width="23.54296875" style="3" bestFit="1" customWidth="1"/>
    <col min="15079" max="15079" width="10.1796875" style="3" customWidth="1"/>
    <col min="15080" max="15080" width="23.54296875" style="3" bestFit="1" customWidth="1"/>
    <col min="15081" max="15081" width="11.453125" style="3" bestFit="1" customWidth="1"/>
    <col min="15082" max="15082" width="23.54296875" style="3" bestFit="1" customWidth="1"/>
    <col min="15083" max="15083" width="11.453125" style="3" bestFit="1" customWidth="1"/>
    <col min="15084" max="15084" width="23.54296875" style="3" bestFit="1" customWidth="1"/>
    <col min="15085" max="15085" width="7.7265625" style="3" bestFit="1" customWidth="1"/>
    <col min="15086" max="15086" width="23.54296875" style="3" bestFit="1" customWidth="1"/>
    <col min="15087" max="15087" width="6.81640625" style="3" bestFit="1" customWidth="1"/>
    <col min="15088" max="15088" width="23.54296875" style="3" bestFit="1" customWidth="1"/>
    <col min="15089" max="15089" width="6.81640625" style="3" bestFit="1" customWidth="1"/>
    <col min="15090" max="15090" width="23.54296875" style="3" bestFit="1" customWidth="1"/>
    <col min="15091" max="15091" width="6.81640625" style="3" bestFit="1" customWidth="1"/>
    <col min="15092" max="15092" width="23.54296875" style="3" bestFit="1" customWidth="1"/>
    <col min="15093" max="15093" width="6.81640625" style="3" bestFit="1" customWidth="1"/>
    <col min="15094" max="15094" width="23.54296875" style="3" bestFit="1" customWidth="1"/>
    <col min="15095" max="15095" width="6.453125" style="3" bestFit="1" customWidth="1"/>
    <col min="15096" max="15096" width="23.54296875" style="3" bestFit="1" customWidth="1"/>
    <col min="15097" max="15097" width="6.453125" style="3" bestFit="1" customWidth="1"/>
    <col min="15098" max="15098" width="23.54296875" style="3" bestFit="1" customWidth="1"/>
    <col min="15099" max="15099" width="6.81640625" style="3" bestFit="1" customWidth="1"/>
    <col min="15100" max="15100" width="23.54296875" style="3" bestFit="1" customWidth="1"/>
    <col min="15101" max="15101" width="6.81640625" style="3" bestFit="1" customWidth="1"/>
    <col min="15102" max="15102" width="23.54296875" style="3" bestFit="1" customWidth="1"/>
    <col min="15103" max="15103" width="6.81640625" style="3" bestFit="1" customWidth="1"/>
    <col min="15104" max="15104" width="23.54296875" style="3" bestFit="1" customWidth="1"/>
    <col min="15105" max="15105" width="6.81640625" style="3" bestFit="1" customWidth="1"/>
    <col min="15106" max="15106" width="23.54296875" style="3" bestFit="1" customWidth="1"/>
    <col min="15107" max="15107" width="6.81640625" style="3" bestFit="1" customWidth="1"/>
    <col min="15108" max="15108" width="23.54296875" style="3" bestFit="1" customWidth="1"/>
    <col min="15109" max="15109" width="11.54296875" style="3" bestFit="1" customWidth="1"/>
    <col min="15110" max="15110" width="23.54296875" style="3" bestFit="1" customWidth="1"/>
    <col min="15111" max="15111" width="6.81640625" style="3" bestFit="1" customWidth="1"/>
    <col min="15112" max="15112" width="23.54296875" style="3" bestFit="1" customWidth="1"/>
    <col min="15113" max="15113" width="6.81640625" style="3" bestFit="1" customWidth="1"/>
    <col min="15114" max="15114" width="23.54296875" style="3" bestFit="1" customWidth="1"/>
    <col min="15115" max="15115" width="6.81640625" style="3" bestFit="1" customWidth="1"/>
    <col min="15116" max="15116" width="23.54296875" style="3" bestFit="1" customWidth="1"/>
    <col min="15117" max="15117" width="6.81640625" style="3" bestFit="1" customWidth="1"/>
    <col min="15118" max="15118" width="23.54296875" style="3" bestFit="1" customWidth="1"/>
    <col min="15119" max="15119" width="6.81640625" style="3" bestFit="1" customWidth="1"/>
    <col min="15120" max="15120" width="23.54296875" style="3" bestFit="1" customWidth="1"/>
    <col min="15121" max="15121" width="6.81640625" style="3" bestFit="1" customWidth="1"/>
    <col min="15122" max="15122" width="23.54296875" style="3" bestFit="1" customWidth="1"/>
    <col min="15123" max="15123" width="6.81640625" style="3" bestFit="1" customWidth="1"/>
    <col min="15124" max="15124" width="23.54296875" style="3" bestFit="1" customWidth="1"/>
    <col min="15125" max="15125" width="6.81640625" style="3" bestFit="1" customWidth="1"/>
    <col min="15126" max="15126" width="23.54296875" style="3" bestFit="1" customWidth="1"/>
    <col min="15127" max="15127" width="6.81640625" style="3" bestFit="1" customWidth="1"/>
    <col min="15128" max="15128" width="23.54296875" style="3" bestFit="1" customWidth="1"/>
    <col min="15129" max="15129" width="6.81640625" style="3" bestFit="1" customWidth="1"/>
    <col min="15130" max="15130" width="23.54296875" style="3" bestFit="1" customWidth="1"/>
    <col min="15131" max="15131" width="6.81640625" style="3" bestFit="1" customWidth="1"/>
    <col min="15132" max="15132" width="23.54296875" style="3" bestFit="1" customWidth="1"/>
    <col min="15133" max="15133" width="6.81640625" style="3" bestFit="1" customWidth="1"/>
    <col min="15134" max="15134" width="23.54296875" style="3" bestFit="1" customWidth="1"/>
    <col min="15135" max="15135" width="6.81640625" style="3" bestFit="1" customWidth="1"/>
    <col min="15136" max="15136" width="23.54296875" style="3" bestFit="1" customWidth="1"/>
    <col min="15137" max="15137" width="6.81640625" style="3" bestFit="1" customWidth="1"/>
    <col min="15138" max="15138" width="23.54296875" style="3" bestFit="1" customWidth="1"/>
    <col min="15139" max="15139" width="6.81640625" style="3" bestFit="1" customWidth="1"/>
    <col min="15140" max="15140" width="23.54296875" style="3" bestFit="1" customWidth="1"/>
    <col min="15141" max="15141" width="6.81640625" style="3" bestFit="1" customWidth="1"/>
    <col min="15142" max="15142" width="23.54296875" style="3" bestFit="1" customWidth="1"/>
    <col min="15143" max="15143" width="6.81640625" style="3" bestFit="1" customWidth="1"/>
    <col min="15144" max="15144" width="23.54296875" style="3" bestFit="1" customWidth="1"/>
    <col min="15145" max="15145" width="6.81640625" style="3" bestFit="1" customWidth="1"/>
    <col min="15146" max="15146" width="23.54296875" style="3" bestFit="1" customWidth="1"/>
    <col min="15147" max="15147" width="6.81640625" style="3" bestFit="1" customWidth="1"/>
    <col min="15148" max="15148" width="23.54296875" style="3" bestFit="1" customWidth="1"/>
    <col min="15149" max="15149" width="6.81640625" style="3" bestFit="1" customWidth="1"/>
    <col min="15150" max="15150" width="23.54296875" style="3" bestFit="1" customWidth="1"/>
    <col min="15151" max="15151" width="6.81640625" style="3" bestFit="1" customWidth="1"/>
    <col min="15152" max="15152" width="23.54296875" style="3" bestFit="1" customWidth="1"/>
    <col min="15153" max="15153" width="6.81640625" style="3" bestFit="1" customWidth="1"/>
    <col min="15154" max="15154" width="23.54296875" style="3" bestFit="1" customWidth="1"/>
    <col min="15155" max="15155" width="6.81640625" style="3" bestFit="1" customWidth="1"/>
    <col min="15156" max="15156" width="23.54296875" style="3" bestFit="1" customWidth="1"/>
    <col min="15157" max="15157" width="6.81640625" style="3" bestFit="1" customWidth="1"/>
    <col min="15158" max="15158" width="23.54296875" style="3" bestFit="1" customWidth="1"/>
    <col min="15159" max="15159" width="6.81640625" style="3" bestFit="1" customWidth="1"/>
    <col min="15160" max="15160" width="23.54296875" style="3" bestFit="1" customWidth="1"/>
    <col min="15161" max="15161" width="6.81640625" style="3" bestFit="1" customWidth="1"/>
    <col min="15162" max="15162" width="23.54296875" style="3" bestFit="1" customWidth="1"/>
    <col min="15163" max="15163" width="6.81640625" style="3" bestFit="1" customWidth="1"/>
    <col min="15164" max="15164" width="23.54296875" style="3" bestFit="1" customWidth="1"/>
    <col min="15165" max="15165" width="6.81640625" style="3" bestFit="1" customWidth="1"/>
    <col min="15166" max="15166" width="23.54296875" style="3" bestFit="1" customWidth="1"/>
    <col min="15167" max="15167" width="6.81640625" style="3" bestFit="1" customWidth="1"/>
    <col min="15168" max="15168" width="23.54296875" style="3" bestFit="1" customWidth="1"/>
    <col min="15169" max="15169" width="6.81640625" style="3" bestFit="1" customWidth="1"/>
    <col min="15170" max="15170" width="23.54296875" style="3" bestFit="1" customWidth="1"/>
    <col min="15171" max="15171" width="6.81640625" style="3" bestFit="1" customWidth="1"/>
    <col min="15172" max="15172" width="23.54296875" style="3" bestFit="1" customWidth="1"/>
    <col min="15173" max="15173" width="6.81640625" style="3" bestFit="1" customWidth="1"/>
    <col min="15174" max="15174" width="23.54296875" style="3" bestFit="1" customWidth="1"/>
    <col min="15175" max="15175" width="6.81640625" style="3" bestFit="1" customWidth="1"/>
    <col min="15176" max="15176" width="23.54296875" style="3" bestFit="1" customWidth="1"/>
    <col min="15177" max="15177" width="6.81640625" style="3" bestFit="1" customWidth="1"/>
    <col min="15178" max="15178" width="23.54296875" style="3" bestFit="1" customWidth="1"/>
    <col min="15179" max="15179" width="6.81640625" style="3" bestFit="1" customWidth="1"/>
    <col min="15180" max="15180" width="23.54296875" style="3" bestFit="1" customWidth="1"/>
    <col min="15181" max="15181" width="6.81640625" style="3" bestFit="1" customWidth="1"/>
    <col min="15182" max="15182" width="23.54296875" style="3" bestFit="1" customWidth="1"/>
    <col min="15183" max="15183" width="6.81640625" style="3" bestFit="1" customWidth="1"/>
    <col min="15184" max="15184" width="23.54296875" style="3" bestFit="1" customWidth="1"/>
    <col min="15185" max="15185" width="6.81640625" style="3" bestFit="1" customWidth="1"/>
    <col min="15186" max="15186" width="23.54296875" style="3" bestFit="1" customWidth="1"/>
    <col min="15187" max="15187" width="6.81640625" style="3" bestFit="1" customWidth="1"/>
    <col min="15188" max="15188" width="23.54296875" style="3" bestFit="1" customWidth="1"/>
    <col min="15189" max="15189" width="6.453125" style="3" bestFit="1" customWidth="1"/>
    <col min="15190" max="15190" width="23.54296875" style="3" bestFit="1" customWidth="1"/>
    <col min="15191" max="15191" width="6.453125" style="3" bestFit="1" customWidth="1"/>
    <col min="15192" max="15192" width="23.54296875" style="3" bestFit="1" customWidth="1"/>
    <col min="15193" max="15193" width="6.81640625" style="3" bestFit="1" customWidth="1"/>
    <col min="15194" max="15194" width="23.54296875" style="3" bestFit="1" customWidth="1"/>
    <col min="15195" max="15195" width="6.81640625" style="3" bestFit="1" customWidth="1"/>
    <col min="15196" max="15196" width="23.54296875" style="3" bestFit="1" customWidth="1"/>
    <col min="15197" max="15197" width="6.81640625" style="3" bestFit="1" customWidth="1"/>
    <col min="15198" max="15198" width="23.54296875" style="3" bestFit="1" customWidth="1"/>
    <col min="15199" max="15199" width="6.81640625" style="3" bestFit="1" customWidth="1"/>
    <col min="15200" max="15200" width="23.54296875" style="3" bestFit="1" customWidth="1"/>
    <col min="15201" max="15201" width="6.81640625" style="3" bestFit="1" customWidth="1"/>
    <col min="15202" max="15202" width="23.54296875" style="3" bestFit="1" customWidth="1"/>
    <col min="15203" max="15203" width="6.81640625" style="3" bestFit="1" customWidth="1"/>
    <col min="15204" max="15204" width="23.54296875" style="3" bestFit="1" customWidth="1"/>
    <col min="15205" max="15205" width="6.81640625" style="3" bestFit="1" customWidth="1"/>
    <col min="15206" max="15206" width="23.54296875" style="3" bestFit="1" customWidth="1"/>
    <col min="15207" max="15207" width="6.81640625" style="3" bestFit="1" customWidth="1"/>
    <col min="15208" max="15208" width="23.54296875" style="3" bestFit="1" customWidth="1"/>
    <col min="15209" max="15209" width="6.81640625" style="3" bestFit="1" customWidth="1"/>
    <col min="15210" max="15210" width="23.54296875" style="3" bestFit="1" customWidth="1"/>
    <col min="15211" max="15211" width="6.81640625" style="3" bestFit="1" customWidth="1"/>
    <col min="15212" max="15212" width="23.54296875" style="3" bestFit="1" customWidth="1"/>
    <col min="15213" max="15213" width="6.81640625" style="3" bestFit="1" customWidth="1"/>
    <col min="15214" max="15214" width="23.54296875" style="3" bestFit="1" customWidth="1"/>
    <col min="15215" max="15215" width="6.81640625" style="3" bestFit="1" customWidth="1"/>
    <col min="15216" max="15216" width="23.54296875" style="3" bestFit="1" customWidth="1"/>
    <col min="15217" max="15217" width="6.81640625" style="3" bestFit="1" customWidth="1"/>
    <col min="15218" max="15218" width="23.54296875" style="3" bestFit="1" customWidth="1"/>
    <col min="15219" max="15219" width="6.81640625" style="3" bestFit="1" customWidth="1"/>
    <col min="15220" max="15220" width="23.54296875" style="3" bestFit="1" customWidth="1"/>
    <col min="15221" max="15221" width="6.81640625" style="3" bestFit="1" customWidth="1"/>
    <col min="15222" max="15260" width="9.1796875" style="3"/>
    <col min="15261" max="15261" width="33.54296875" style="3" customWidth="1"/>
    <col min="15262" max="15262" width="11.7265625" style="3" customWidth="1"/>
    <col min="15263" max="15263" width="6.7265625" style="3" customWidth="1"/>
    <col min="15264" max="15264" width="11.7265625" style="3" customWidth="1"/>
    <col min="15265" max="15265" width="6.7265625" style="3" customWidth="1"/>
    <col min="15266" max="15266" width="11.7265625" style="3" customWidth="1"/>
    <col min="15267" max="15267" width="6.7265625" style="3" customWidth="1"/>
    <col min="15268" max="15268" width="11.7265625" style="3" customWidth="1"/>
    <col min="15269" max="15269" width="6.7265625" style="3" customWidth="1"/>
    <col min="15270" max="15270" width="12.26953125" style="3" bestFit="1" customWidth="1"/>
    <col min="15271" max="15271" width="6.7265625" style="3" bestFit="1" customWidth="1"/>
    <col min="15272" max="15272" width="12.26953125" style="3" bestFit="1" customWidth="1"/>
    <col min="15273" max="15273" width="6.7265625" style="3" bestFit="1" customWidth="1"/>
    <col min="15274" max="15274" width="11.7265625" style="3" bestFit="1" customWidth="1"/>
    <col min="15275" max="15275" width="6" style="3" bestFit="1" customWidth="1"/>
    <col min="15276" max="15276" width="11.7265625" style="3" bestFit="1" customWidth="1"/>
    <col min="15277" max="15277" width="6" style="3" bestFit="1" customWidth="1"/>
    <col min="15278" max="15278" width="11.7265625" style="3" bestFit="1" customWidth="1"/>
    <col min="15279" max="15279" width="6" style="3" bestFit="1" customWidth="1"/>
    <col min="15280" max="15280" width="11.7265625" style="3" bestFit="1" customWidth="1"/>
    <col min="15281" max="15281" width="6" style="3" bestFit="1" customWidth="1"/>
    <col min="15282" max="15282" width="11.7265625" style="3" bestFit="1" customWidth="1"/>
    <col min="15283" max="15283" width="6" style="3" bestFit="1" customWidth="1"/>
    <col min="15284" max="15284" width="11.7265625" style="3" bestFit="1" customWidth="1"/>
    <col min="15285" max="15285" width="6" style="3" bestFit="1" customWidth="1"/>
    <col min="15286" max="15286" width="11.7265625" style="3" bestFit="1" customWidth="1"/>
    <col min="15287" max="15287" width="6" style="3" bestFit="1" customWidth="1"/>
    <col min="15288" max="15288" width="11.7265625" style="3" bestFit="1" customWidth="1"/>
    <col min="15289" max="15289" width="5.26953125" style="3" bestFit="1" customWidth="1"/>
    <col min="15290" max="15290" width="16.453125" style="3" bestFit="1" customWidth="1"/>
    <col min="15291" max="15291" width="6.453125" style="3" customWidth="1"/>
    <col min="15292" max="15292" width="15" style="3" customWidth="1"/>
    <col min="15293" max="15293" width="8" style="3" customWidth="1"/>
    <col min="15294" max="15294" width="15.453125" style="3" customWidth="1"/>
    <col min="15295" max="15295" width="8.453125" style="3" customWidth="1"/>
    <col min="15296" max="15296" width="17.54296875" style="3" customWidth="1"/>
    <col min="15297" max="15297" width="6" style="3" bestFit="1" customWidth="1"/>
    <col min="15298" max="15298" width="15.81640625" style="3" bestFit="1" customWidth="1"/>
    <col min="15299" max="15299" width="6" style="3" bestFit="1" customWidth="1"/>
    <col min="15300" max="15300" width="16.81640625" style="3" bestFit="1" customWidth="1"/>
    <col min="15301" max="15301" width="6" style="3" bestFit="1" customWidth="1"/>
    <col min="15302" max="15302" width="17.453125" style="3" customWidth="1"/>
    <col min="15303" max="15303" width="7.7265625" style="3" bestFit="1" customWidth="1"/>
    <col min="15304" max="15304" width="17.453125" style="3" customWidth="1"/>
    <col min="15305" max="15305" width="7.7265625" style="3" bestFit="1" customWidth="1"/>
    <col min="15306" max="15306" width="17.453125" style="3" customWidth="1"/>
    <col min="15307" max="15307" width="9" style="3" customWidth="1"/>
    <col min="15308" max="15308" width="22.54296875" style="3" customWidth="1"/>
    <col min="15309" max="15309" width="8.1796875" style="3" customWidth="1"/>
    <col min="15310" max="15310" width="22.54296875" style="3" customWidth="1"/>
    <col min="15311" max="15311" width="8.1796875" style="3" customWidth="1"/>
    <col min="15312" max="15312" width="23.54296875" style="3" customWidth="1"/>
    <col min="15313" max="15313" width="8.1796875" style="3" customWidth="1"/>
    <col min="15314" max="15314" width="22.54296875" style="3" customWidth="1"/>
    <col min="15315" max="15315" width="8.1796875" style="3" bestFit="1" customWidth="1"/>
    <col min="15316" max="15316" width="22.54296875" style="3" customWidth="1"/>
    <col min="15317" max="15317" width="9.54296875" style="3" customWidth="1"/>
    <col min="15318" max="15318" width="22.54296875" style="3" customWidth="1"/>
    <col min="15319" max="15319" width="9.54296875" style="3" customWidth="1"/>
    <col min="15320" max="15320" width="22.54296875" style="3" customWidth="1"/>
    <col min="15321" max="15321" width="12.453125" style="3" customWidth="1"/>
    <col min="15322" max="15322" width="22.54296875" style="3" customWidth="1"/>
    <col min="15323" max="15323" width="8.7265625" style="3" bestFit="1" customWidth="1"/>
    <col min="15324" max="15324" width="21" style="3" customWidth="1"/>
    <col min="15325" max="15325" width="8.7265625" style="3" bestFit="1" customWidth="1"/>
    <col min="15326" max="15326" width="23.54296875" style="3" bestFit="1" customWidth="1"/>
    <col min="15327" max="15327" width="11.81640625" style="3" customWidth="1"/>
    <col min="15328" max="15328" width="23.54296875" style="3" bestFit="1" customWidth="1"/>
    <col min="15329" max="15329" width="11.26953125" style="3" customWidth="1"/>
    <col min="15330" max="15330" width="23.1796875" style="3" customWidth="1"/>
    <col min="15331" max="15331" width="11.453125" style="3" bestFit="1" customWidth="1"/>
    <col min="15332" max="15332" width="23.54296875" style="3" bestFit="1" customWidth="1"/>
    <col min="15333" max="15333" width="10.1796875" style="3" customWidth="1"/>
    <col min="15334" max="15334" width="23.54296875" style="3" bestFit="1" customWidth="1"/>
    <col min="15335" max="15335" width="10.1796875" style="3" customWidth="1"/>
    <col min="15336" max="15336" width="23.54296875" style="3" bestFit="1" customWidth="1"/>
    <col min="15337" max="15337" width="11.453125" style="3" bestFit="1" customWidth="1"/>
    <col min="15338" max="15338" width="23.54296875" style="3" bestFit="1" customWidth="1"/>
    <col min="15339" max="15339" width="11.453125" style="3" bestFit="1" customWidth="1"/>
    <col min="15340" max="15340" width="23.54296875" style="3" bestFit="1" customWidth="1"/>
    <col min="15341" max="15341" width="7.7265625" style="3" bestFit="1" customWidth="1"/>
    <col min="15342" max="15342" width="23.54296875" style="3" bestFit="1" customWidth="1"/>
    <col min="15343" max="15343" width="6.81640625" style="3" bestFit="1" customWidth="1"/>
    <col min="15344" max="15344" width="23.54296875" style="3" bestFit="1" customWidth="1"/>
    <col min="15345" max="15345" width="6.81640625" style="3" bestFit="1" customWidth="1"/>
    <col min="15346" max="15346" width="23.54296875" style="3" bestFit="1" customWidth="1"/>
    <col min="15347" max="15347" width="6.81640625" style="3" bestFit="1" customWidth="1"/>
    <col min="15348" max="15348" width="23.54296875" style="3" bestFit="1" customWidth="1"/>
    <col min="15349" max="15349" width="6.81640625" style="3" bestFit="1" customWidth="1"/>
    <col min="15350" max="15350" width="23.54296875" style="3" bestFit="1" customWidth="1"/>
    <col min="15351" max="15351" width="6.453125" style="3" bestFit="1" customWidth="1"/>
    <col min="15352" max="15352" width="23.54296875" style="3" bestFit="1" customWidth="1"/>
    <col min="15353" max="15353" width="6.453125" style="3" bestFit="1" customWidth="1"/>
    <col min="15354" max="15354" width="23.54296875" style="3" bestFit="1" customWidth="1"/>
    <col min="15355" max="15355" width="6.81640625" style="3" bestFit="1" customWidth="1"/>
    <col min="15356" max="15356" width="23.54296875" style="3" bestFit="1" customWidth="1"/>
    <col min="15357" max="15357" width="6.81640625" style="3" bestFit="1" customWidth="1"/>
    <col min="15358" max="15358" width="23.54296875" style="3" bestFit="1" customWidth="1"/>
    <col min="15359" max="15359" width="6.81640625" style="3" bestFit="1" customWidth="1"/>
    <col min="15360" max="15360" width="23.54296875" style="3" bestFit="1" customWidth="1"/>
    <col min="15361" max="15361" width="6.81640625" style="3" bestFit="1" customWidth="1"/>
    <col min="15362" max="15362" width="23.54296875" style="3" bestFit="1" customWidth="1"/>
    <col min="15363" max="15363" width="6.81640625" style="3" bestFit="1" customWidth="1"/>
    <col min="15364" max="15364" width="23.54296875" style="3" bestFit="1" customWidth="1"/>
    <col min="15365" max="15365" width="11.54296875" style="3" bestFit="1" customWidth="1"/>
    <col min="15366" max="15366" width="23.54296875" style="3" bestFit="1" customWidth="1"/>
    <col min="15367" max="15367" width="6.81640625" style="3" bestFit="1" customWidth="1"/>
    <col min="15368" max="15368" width="23.54296875" style="3" bestFit="1" customWidth="1"/>
    <col min="15369" max="15369" width="6.81640625" style="3" bestFit="1" customWidth="1"/>
    <col min="15370" max="15370" width="23.54296875" style="3" bestFit="1" customWidth="1"/>
    <col min="15371" max="15371" width="6.81640625" style="3" bestFit="1" customWidth="1"/>
    <col min="15372" max="15372" width="23.54296875" style="3" bestFit="1" customWidth="1"/>
    <col min="15373" max="15373" width="6.81640625" style="3" bestFit="1" customWidth="1"/>
    <col min="15374" max="15374" width="23.54296875" style="3" bestFit="1" customWidth="1"/>
    <col min="15375" max="15375" width="6.81640625" style="3" bestFit="1" customWidth="1"/>
    <col min="15376" max="15376" width="23.54296875" style="3" bestFit="1" customWidth="1"/>
    <col min="15377" max="15377" width="6.81640625" style="3" bestFit="1" customWidth="1"/>
    <col min="15378" max="15378" width="23.54296875" style="3" bestFit="1" customWidth="1"/>
    <col min="15379" max="15379" width="6.81640625" style="3" bestFit="1" customWidth="1"/>
    <col min="15380" max="15380" width="23.54296875" style="3" bestFit="1" customWidth="1"/>
    <col min="15381" max="15381" width="6.81640625" style="3" bestFit="1" customWidth="1"/>
    <col min="15382" max="15382" width="23.54296875" style="3" bestFit="1" customWidth="1"/>
    <col min="15383" max="15383" width="6.81640625" style="3" bestFit="1" customWidth="1"/>
    <col min="15384" max="15384" width="23.54296875" style="3" bestFit="1" customWidth="1"/>
    <col min="15385" max="15385" width="6.81640625" style="3" bestFit="1" customWidth="1"/>
    <col min="15386" max="15386" width="23.54296875" style="3" bestFit="1" customWidth="1"/>
    <col min="15387" max="15387" width="6.81640625" style="3" bestFit="1" customWidth="1"/>
    <col min="15388" max="15388" width="23.54296875" style="3" bestFit="1" customWidth="1"/>
    <col min="15389" max="15389" width="6.81640625" style="3" bestFit="1" customWidth="1"/>
    <col min="15390" max="15390" width="23.54296875" style="3" bestFit="1" customWidth="1"/>
    <col min="15391" max="15391" width="6.81640625" style="3" bestFit="1" customWidth="1"/>
    <col min="15392" max="15392" width="23.54296875" style="3" bestFit="1" customWidth="1"/>
    <col min="15393" max="15393" width="6.81640625" style="3" bestFit="1" customWidth="1"/>
    <col min="15394" max="15394" width="23.54296875" style="3" bestFit="1" customWidth="1"/>
    <col min="15395" max="15395" width="6.81640625" style="3" bestFit="1" customWidth="1"/>
    <col min="15396" max="15396" width="23.54296875" style="3" bestFit="1" customWidth="1"/>
    <col min="15397" max="15397" width="6.81640625" style="3" bestFit="1" customWidth="1"/>
    <col min="15398" max="15398" width="23.54296875" style="3" bestFit="1" customWidth="1"/>
    <col min="15399" max="15399" width="6.81640625" style="3" bestFit="1" customWidth="1"/>
    <col min="15400" max="15400" width="23.54296875" style="3" bestFit="1" customWidth="1"/>
    <col min="15401" max="15401" width="6.81640625" style="3" bestFit="1" customWidth="1"/>
    <col min="15402" max="15402" width="23.54296875" style="3" bestFit="1" customWidth="1"/>
    <col min="15403" max="15403" width="6.81640625" style="3" bestFit="1" customWidth="1"/>
    <col min="15404" max="15404" width="23.54296875" style="3" bestFit="1" customWidth="1"/>
    <col min="15405" max="15405" width="6.81640625" style="3" bestFit="1" customWidth="1"/>
    <col min="15406" max="15406" width="23.54296875" style="3" bestFit="1" customWidth="1"/>
    <col min="15407" max="15407" width="6.81640625" style="3" bestFit="1" customWidth="1"/>
    <col min="15408" max="15408" width="23.54296875" style="3" bestFit="1" customWidth="1"/>
    <col min="15409" max="15409" width="6.81640625" style="3" bestFit="1" customWidth="1"/>
    <col min="15410" max="15410" width="23.54296875" style="3" bestFit="1" customWidth="1"/>
    <col min="15411" max="15411" width="6.81640625" style="3" bestFit="1" customWidth="1"/>
    <col min="15412" max="15412" width="23.54296875" style="3" bestFit="1" customWidth="1"/>
    <col min="15413" max="15413" width="6.81640625" style="3" bestFit="1" customWidth="1"/>
    <col min="15414" max="15414" width="23.54296875" style="3" bestFit="1" customWidth="1"/>
    <col min="15415" max="15415" width="6.81640625" style="3" bestFit="1" customWidth="1"/>
    <col min="15416" max="15416" width="23.54296875" style="3" bestFit="1" customWidth="1"/>
    <col min="15417" max="15417" width="6.81640625" style="3" bestFit="1" customWidth="1"/>
    <col min="15418" max="15418" width="23.54296875" style="3" bestFit="1" customWidth="1"/>
    <col min="15419" max="15419" width="6.81640625" style="3" bestFit="1" customWidth="1"/>
    <col min="15420" max="15420" width="23.54296875" style="3" bestFit="1" customWidth="1"/>
    <col min="15421" max="15421" width="6.81640625" style="3" bestFit="1" customWidth="1"/>
    <col min="15422" max="15422" width="23.54296875" style="3" bestFit="1" customWidth="1"/>
    <col min="15423" max="15423" width="6.81640625" style="3" bestFit="1" customWidth="1"/>
    <col min="15424" max="15424" width="23.54296875" style="3" bestFit="1" customWidth="1"/>
    <col min="15425" max="15425" width="6.81640625" style="3" bestFit="1" customWidth="1"/>
    <col min="15426" max="15426" width="23.54296875" style="3" bestFit="1" customWidth="1"/>
    <col min="15427" max="15427" width="6.81640625" style="3" bestFit="1" customWidth="1"/>
    <col min="15428" max="15428" width="23.54296875" style="3" bestFit="1" customWidth="1"/>
    <col min="15429" max="15429" width="6.81640625" style="3" bestFit="1" customWidth="1"/>
    <col min="15430" max="15430" width="23.54296875" style="3" bestFit="1" customWidth="1"/>
    <col min="15431" max="15431" width="6.81640625" style="3" bestFit="1" customWidth="1"/>
    <col min="15432" max="15432" width="23.54296875" style="3" bestFit="1" customWidth="1"/>
    <col min="15433" max="15433" width="6.81640625" style="3" bestFit="1" customWidth="1"/>
    <col min="15434" max="15434" width="23.54296875" style="3" bestFit="1" customWidth="1"/>
    <col min="15435" max="15435" width="6.81640625" style="3" bestFit="1" customWidth="1"/>
    <col min="15436" max="15436" width="23.54296875" style="3" bestFit="1" customWidth="1"/>
    <col min="15437" max="15437" width="6.81640625" style="3" bestFit="1" customWidth="1"/>
    <col min="15438" max="15438" width="23.54296875" style="3" bestFit="1" customWidth="1"/>
    <col min="15439" max="15439" width="6.81640625" style="3" bestFit="1" customWidth="1"/>
    <col min="15440" max="15440" width="23.54296875" style="3" bestFit="1" customWidth="1"/>
    <col min="15441" max="15441" width="6.81640625" style="3" bestFit="1" customWidth="1"/>
    <col min="15442" max="15442" width="23.54296875" style="3" bestFit="1" customWidth="1"/>
    <col min="15443" max="15443" width="6.81640625" style="3" bestFit="1" customWidth="1"/>
    <col min="15444" max="15444" width="23.54296875" style="3" bestFit="1" customWidth="1"/>
    <col min="15445" max="15445" width="6.453125" style="3" bestFit="1" customWidth="1"/>
    <col min="15446" max="15446" width="23.54296875" style="3" bestFit="1" customWidth="1"/>
    <col min="15447" max="15447" width="6.453125" style="3" bestFit="1" customWidth="1"/>
    <col min="15448" max="15448" width="23.54296875" style="3" bestFit="1" customWidth="1"/>
    <col min="15449" max="15449" width="6.81640625" style="3" bestFit="1" customWidth="1"/>
    <col min="15450" max="15450" width="23.54296875" style="3" bestFit="1" customWidth="1"/>
    <col min="15451" max="15451" width="6.81640625" style="3" bestFit="1" customWidth="1"/>
    <col min="15452" max="15452" width="23.54296875" style="3" bestFit="1" customWidth="1"/>
    <col min="15453" max="15453" width="6.81640625" style="3" bestFit="1" customWidth="1"/>
    <col min="15454" max="15454" width="23.54296875" style="3" bestFit="1" customWidth="1"/>
    <col min="15455" max="15455" width="6.81640625" style="3" bestFit="1" customWidth="1"/>
    <col min="15456" max="15456" width="23.54296875" style="3" bestFit="1" customWidth="1"/>
    <col min="15457" max="15457" width="6.81640625" style="3" bestFit="1" customWidth="1"/>
    <col min="15458" max="15458" width="23.54296875" style="3" bestFit="1" customWidth="1"/>
    <col min="15459" max="15459" width="6.81640625" style="3" bestFit="1" customWidth="1"/>
    <col min="15460" max="15460" width="23.54296875" style="3" bestFit="1" customWidth="1"/>
    <col min="15461" max="15461" width="6.81640625" style="3" bestFit="1" customWidth="1"/>
    <col min="15462" max="15462" width="23.54296875" style="3" bestFit="1" customWidth="1"/>
    <col min="15463" max="15463" width="6.81640625" style="3" bestFit="1" customWidth="1"/>
    <col min="15464" max="15464" width="23.54296875" style="3" bestFit="1" customWidth="1"/>
    <col min="15465" max="15465" width="6.81640625" style="3" bestFit="1" customWidth="1"/>
    <col min="15466" max="15466" width="23.54296875" style="3" bestFit="1" customWidth="1"/>
    <col min="15467" max="15467" width="6.81640625" style="3" bestFit="1" customWidth="1"/>
    <col min="15468" max="15468" width="23.54296875" style="3" bestFit="1" customWidth="1"/>
    <col min="15469" max="15469" width="6.81640625" style="3" bestFit="1" customWidth="1"/>
    <col min="15470" max="15470" width="23.54296875" style="3" bestFit="1" customWidth="1"/>
    <col min="15471" max="15471" width="6.81640625" style="3" bestFit="1" customWidth="1"/>
    <col min="15472" max="15472" width="23.54296875" style="3" bestFit="1" customWidth="1"/>
    <col min="15473" max="15473" width="6.81640625" style="3" bestFit="1" customWidth="1"/>
    <col min="15474" max="15474" width="23.54296875" style="3" bestFit="1" customWidth="1"/>
    <col min="15475" max="15475" width="6.81640625" style="3" bestFit="1" customWidth="1"/>
    <col min="15476" max="15476" width="23.54296875" style="3" bestFit="1" customWidth="1"/>
    <col min="15477" max="15477" width="6.81640625" style="3" bestFit="1" customWidth="1"/>
    <col min="15478" max="15516" width="9.1796875" style="3"/>
    <col min="15517" max="15517" width="33.54296875" style="3" customWidth="1"/>
    <col min="15518" max="15518" width="11.7265625" style="3" customWidth="1"/>
    <col min="15519" max="15519" width="6.7265625" style="3" customWidth="1"/>
    <col min="15520" max="15520" width="11.7265625" style="3" customWidth="1"/>
    <col min="15521" max="15521" width="6.7265625" style="3" customWidth="1"/>
    <col min="15522" max="15522" width="11.7265625" style="3" customWidth="1"/>
    <col min="15523" max="15523" width="6.7265625" style="3" customWidth="1"/>
    <col min="15524" max="15524" width="11.7265625" style="3" customWidth="1"/>
    <col min="15525" max="15525" width="6.7265625" style="3" customWidth="1"/>
    <col min="15526" max="15526" width="12.26953125" style="3" bestFit="1" customWidth="1"/>
    <col min="15527" max="15527" width="6.7265625" style="3" bestFit="1" customWidth="1"/>
    <col min="15528" max="15528" width="12.26953125" style="3" bestFit="1" customWidth="1"/>
    <col min="15529" max="15529" width="6.7265625" style="3" bestFit="1" customWidth="1"/>
    <col min="15530" max="15530" width="11.7265625" style="3" bestFit="1" customWidth="1"/>
    <col min="15531" max="15531" width="6" style="3" bestFit="1" customWidth="1"/>
    <col min="15532" max="15532" width="11.7265625" style="3" bestFit="1" customWidth="1"/>
    <col min="15533" max="15533" width="6" style="3" bestFit="1" customWidth="1"/>
    <col min="15534" max="15534" width="11.7265625" style="3" bestFit="1" customWidth="1"/>
    <col min="15535" max="15535" width="6" style="3" bestFit="1" customWidth="1"/>
    <col min="15536" max="15536" width="11.7265625" style="3" bestFit="1" customWidth="1"/>
    <col min="15537" max="15537" width="6" style="3" bestFit="1" customWidth="1"/>
    <col min="15538" max="15538" width="11.7265625" style="3" bestFit="1" customWidth="1"/>
    <col min="15539" max="15539" width="6" style="3" bestFit="1" customWidth="1"/>
    <col min="15540" max="15540" width="11.7265625" style="3" bestFit="1" customWidth="1"/>
    <col min="15541" max="15541" width="6" style="3" bestFit="1" customWidth="1"/>
    <col min="15542" max="15542" width="11.7265625" style="3" bestFit="1" customWidth="1"/>
    <col min="15543" max="15543" width="6" style="3" bestFit="1" customWidth="1"/>
    <col min="15544" max="15544" width="11.7265625" style="3" bestFit="1" customWidth="1"/>
    <col min="15545" max="15545" width="5.26953125" style="3" bestFit="1" customWidth="1"/>
    <col min="15546" max="15546" width="16.453125" style="3" bestFit="1" customWidth="1"/>
    <col min="15547" max="15547" width="6.453125" style="3" customWidth="1"/>
    <col min="15548" max="15548" width="15" style="3" customWidth="1"/>
    <col min="15549" max="15549" width="8" style="3" customWidth="1"/>
    <col min="15550" max="15550" width="15.453125" style="3" customWidth="1"/>
    <col min="15551" max="15551" width="8.453125" style="3" customWidth="1"/>
    <col min="15552" max="15552" width="17.54296875" style="3" customWidth="1"/>
    <col min="15553" max="15553" width="6" style="3" bestFit="1" customWidth="1"/>
    <col min="15554" max="15554" width="15.81640625" style="3" bestFit="1" customWidth="1"/>
    <col min="15555" max="15555" width="6" style="3" bestFit="1" customWidth="1"/>
    <col min="15556" max="15556" width="16.81640625" style="3" bestFit="1" customWidth="1"/>
    <col min="15557" max="15557" width="6" style="3" bestFit="1" customWidth="1"/>
    <col min="15558" max="15558" width="17.453125" style="3" customWidth="1"/>
    <col min="15559" max="15559" width="7.7265625" style="3" bestFit="1" customWidth="1"/>
    <col min="15560" max="15560" width="17.453125" style="3" customWidth="1"/>
    <col min="15561" max="15561" width="7.7265625" style="3" bestFit="1" customWidth="1"/>
    <col min="15562" max="15562" width="17.453125" style="3" customWidth="1"/>
    <col min="15563" max="15563" width="9" style="3" customWidth="1"/>
    <col min="15564" max="15564" width="22.54296875" style="3" customWidth="1"/>
    <col min="15565" max="15565" width="8.1796875" style="3" customWidth="1"/>
    <col min="15566" max="15566" width="22.54296875" style="3" customWidth="1"/>
    <col min="15567" max="15567" width="8.1796875" style="3" customWidth="1"/>
    <col min="15568" max="15568" width="23.54296875" style="3" customWidth="1"/>
    <col min="15569" max="15569" width="8.1796875" style="3" customWidth="1"/>
    <col min="15570" max="15570" width="22.54296875" style="3" customWidth="1"/>
    <col min="15571" max="15571" width="8.1796875" style="3" bestFit="1" customWidth="1"/>
    <col min="15572" max="15572" width="22.54296875" style="3" customWidth="1"/>
    <col min="15573" max="15573" width="9.54296875" style="3" customWidth="1"/>
    <col min="15574" max="15574" width="22.54296875" style="3" customWidth="1"/>
    <col min="15575" max="15575" width="9.54296875" style="3" customWidth="1"/>
    <col min="15576" max="15576" width="22.54296875" style="3" customWidth="1"/>
    <col min="15577" max="15577" width="12.453125" style="3" customWidth="1"/>
    <col min="15578" max="15578" width="22.54296875" style="3" customWidth="1"/>
    <col min="15579" max="15579" width="8.7265625" style="3" bestFit="1" customWidth="1"/>
    <col min="15580" max="15580" width="21" style="3" customWidth="1"/>
    <col min="15581" max="15581" width="8.7265625" style="3" bestFit="1" customWidth="1"/>
    <col min="15582" max="15582" width="23.54296875" style="3" bestFit="1" customWidth="1"/>
    <col min="15583" max="15583" width="11.81640625" style="3" customWidth="1"/>
    <col min="15584" max="15584" width="23.54296875" style="3" bestFit="1" customWidth="1"/>
    <col min="15585" max="15585" width="11.26953125" style="3" customWidth="1"/>
    <col min="15586" max="15586" width="23.1796875" style="3" customWidth="1"/>
    <col min="15587" max="15587" width="11.453125" style="3" bestFit="1" customWidth="1"/>
    <col min="15588" max="15588" width="23.54296875" style="3" bestFit="1" customWidth="1"/>
    <col min="15589" max="15589" width="10.1796875" style="3" customWidth="1"/>
    <col min="15590" max="15590" width="23.54296875" style="3" bestFit="1" customWidth="1"/>
    <col min="15591" max="15591" width="10.1796875" style="3" customWidth="1"/>
    <col min="15592" max="15592" width="23.54296875" style="3" bestFit="1" customWidth="1"/>
    <col min="15593" max="15593" width="11.453125" style="3" bestFit="1" customWidth="1"/>
    <col min="15594" max="15594" width="23.54296875" style="3" bestFit="1" customWidth="1"/>
    <col min="15595" max="15595" width="11.453125" style="3" bestFit="1" customWidth="1"/>
    <col min="15596" max="15596" width="23.54296875" style="3" bestFit="1" customWidth="1"/>
    <col min="15597" max="15597" width="7.7265625" style="3" bestFit="1" customWidth="1"/>
    <col min="15598" max="15598" width="23.54296875" style="3" bestFit="1" customWidth="1"/>
    <col min="15599" max="15599" width="6.81640625" style="3" bestFit="1" customWidth="1"/>
    <col min="15600" max="15600" width="23.54296875" style="3" bestFit="1" customWidth="1"/>
    <col min="15601" max="15601" width="6.81640625" style="3" bestFit="1" customWidth="1"/>
    <col min="15602" max="15602" width="23.54296875" style="3" bestFit="1" customWidth="1"/>
    <col min="15603" max="15603" width="6.81640625" style="3" bestFit="1" customWidth="1"/>
    <col min="15604" max="15604" width="23.54296875" style="3" bestFit="1" customWidth="1"/>
    <col min="15605" max="15605" width="6.81640625" style="3" bestFit="1" customWidth="1"/>
    <col min="15606" max="15606" width="23.54296875" style="3" bestFit="1" customWidth="1"/>
    <col min="15607" max="15607" width="6.453125" style="3" bestFit="1" customWidth="1"/>
    <col min="15608" max="15608" width="23.54296875" style="3" bestFit="1" customWidth="1"/>
    <col min="15609" max="15609" width="6.453125" style="3" bestFit="1" customWidth="1"/>
    <col min="15610" max="15610" width="23.54296875" style="3" bestFit="1" customWidth="1"/>
    <col min="15611" max="15611" width="6.81640625" style="3" bestFit="1" customWidth="1"/>
    <col min="15612" max="15612" width="23.54296875" style="3" bestFit="1" customWidth="1"/>
    <col min="15613" max="15613" width="6.81640625" style="3" bestFit="1" customWidth="1"/>
    <col min="15614" max="15614" width="23.54296875" style="3" bestFit="1" customWidth="1"/>
    <col min="15615" max="15615" width="6.81640625" style="3" bestFit="1" customWidth="1"/>
    <col min="15616" max="15616" width="23.54296875" style="3" bestFit="1" customWidth="1"/>
    <col min="15617" max="15617" width="6.81640625" style="3" bestFit="1" customWidth="1"/>
    <col min="15618" max="15618" width="23.54296875" style="3" bestFit="1" customWidth="1"/>
    <col min="15619" max="15619" width="6.81640625" style="3" bestFit="1" customWidth="1"/>
    <col min="15620" max="15620" width="23.54296875" style="3" bestFit="1" customWidth="1"/>
    <col min="15621" max="15621" width="11.54296875" style="3" bestFit="1" customWidth="1"/>
    <col min="15622" max="15622" width="23.54296875" style="3" bestFit="1" customWidth="1"/>
    <col min="15623" max="15623" width="6.81640625" style="3" bestFit="1" customWidth="1"/>
    <col min="15624" max="15624" width="23.54296875" style="3" bestFit="1" customWidth="1"/>
    <col min="15625" max="15625" width="6.81640625" style="3" bestFit="1" customWidth="1"/>
    <col min="15626" max="15626" width="23.54296875" style="3" bestFit="1" customWidth="1"/>
    <col min="15627" max="15627" width="6.81640625" style="3" bestFit="1" customWidth="1"/>
    <col min="15628" max="15628" width="23.54296875" style="3" bestFit="1" customWidth="1"/>
    <col min="15629" max="15629" width="6.81640625" style="3" bestFit="1" customWidth="1"/>
    <col min="15630" max="15630" width="23.54296875" style="3" bestFit="1" customWidth="1"/>
    <col min="15631" max="15631" width="6.81640625" style="3" bestFit="1" customWidth="1"/>
    <col min="15632" max="15632" width="23.54296875" style="3" bestFit="1" customWidth="1"/>
    <col min="15633" max="15633" width="6.81640625" style="3" bestFit="1" customWidth="1"/>
    <col min="15634" max="15634" width="23.54296875" style="3" bestFit="1" customWidth="1"/>
    <col min="15635" max="15635" width="6.81640625" style="3" bestFit="1" customWidth="1"/>
    <col min="15636" max="15636" width="23.54296875" style="3" bestFit="1" customWidth="1"/>
    <col min="15637" max="15637" width="6.81640625" style="3" bestFit="1" customWidth="1"/>
    <col min="15638" max="15638" width="23.54296875" style="3" bestFit="1" customWidth="1"/>
    <col min="15639" max="15639" width="6.81640625" style="3" bestFit="1" customWidth="1"/>
    <col min="15640" max="15640" width="23.54296875" style="3" bestFit="1" customWidth="1"/>
    <col min="15641" max="15641" width="6.81640625" style="3" bestFit="1" customWidth="1"/>
    <col min="15642" max="15642" width="23.54296875" style="3" bestFit="1" customWidth="1"/>
    <col min="15643" max="15643" width="6.81640625" style="3" bestFit="1" customWidth="1"/>
    <col min="15644" max="15644" width="23.54296875" style="3" bestFit="1" customWidth="1"/>
    <col min="15645" max="15645" width="6.81640625" style="3" bestFit="1" customWidth="1"/>
    <col min="15646" max="15646" width="23.54296875" style="3" bestFit="1" customWidth="1"/>
    <col min="15647" max="15647" width="6.81640625" style="3" bestFit="1" customWidth="1"/>
    <col min="15648" max="15648" width="23.54296875" style="3" bestFit="1" customWidth="1"/>
    <col min="15649" max="15649" width="6.81640625" style="3" bestFit="1" customWidth="1"/>
    <col min="15650" max="15650" width="23.54296875" style="3" bestFit="1" customWidth="1"/>
    <col min="15651" max="15651" width="6.81640625" style="3" bestFit="1" customWidth="1"/>
    <col min="15652" max="15652" width="23.54296875" style="3" bestFit="1" customWidth="1"/>
    <col min="15653" max="15653" width="6.81640625" style="3" bestFit="1" customWidth="1"/>
    <col min="15654" max="15654" width="23.54296875" style="3" bestFit="1" customWidth="1"/>
    <col min="15655" max="15655" width="6.81640625" style="3" bestFit="1" customWidth="1"/>
    <col min="15656" max="15656" width="23.54296875" style="3" bestFit="1" customWidth="1"/>
    <col min="15657" max="15657" width="6.81640625" style="3" bestFit="1" customWidth="1"/>
    <col min="15658" max="15658" width="23.54296875" style="3" bestFit="1" customWidth="1"/>
    <col min="15659" max="15659" width="6.81640625" style="3" bestFit="1" customWidth="1"/>
    <col min="15660" max="15660" width="23.54296875" style="3" bestFit="1" customWidth="1"/>
    <col min="15661" max="15661" width="6.81640625" style="3" bestFit="1" customWidth="1"/>
    <col min="15662" max="15662" width="23.54296875" style="3" bestFit="1" customWidth="1"/>
    <col min="15663" max="15663" width="6.81640625" style="3" bestFit="1" customWidth="1"/>
    <col min="15664" max="15664" width="23.54296875" style="3" bestFit="1" customWidth="1"/>
    <col min="15665" max="15665" width="6.81640625" style="3" bestFit="1" customWidth="1"/>
    <col min="15666" max="15666" width="23.54296875" style="3" bestFit="1" customWidth="1"/>
    <col min="15667" max="15667" width="6.81640625" style="3" bestFit="1" customWidth="1"/>
    <col min="15668" max="15668" width="23.54296875" style="3" bestFit="1" customWidth="1"/>
    <col min="15669" max="15669" width="6.81640625" style="3" bestFit="1" customWidth="1"/>
    <col min="15670" max="15670" width="23.54296875" style="3" bestFit="1" customWidth="1"/>
    <col min="15671" max="15671" width="6.81640625" style="3" bestFit="1" customWidth="1"/>
    <col min="15672" max="15672" width="23.54296875" style="3" bestFit="1" customWidth="1"/>
    <col min="15673" max="15673" width="6.81640625" style="3" bestFit="1" customWidth="1"/>
    <col min="15674" max="15674" width="23.54296875" style="3" bestFit="1" customWidth="1"/>
    <col min="15675" max="15675" width="6.81640625" style="3" bestFit="1" customWidth="1"/>
    <col min="15676" max="15676" width="23.54296875" style="3" bestFit="1" customWidth="1"/>
    <col min="15677" max="15677" width="6.81640625" style="3" bestFit="1" customWidth="1"/>
    <col min="15678" max="15678" width="23.54296875" style="3" bestFit="1" customWidth="1"/>
    <col min="15679" max="15679" width="6.81640625" style="3" bestFit="1" customWidth="1"/>
    <col min="15680" max="15680" width="23.54296875" style="3" bestFit="1" customWidth="1"/>
    <col min="15681" max="15681" width="6.81640625" style="3" bestFit="1" customWidth="1"/>
    <col min="15682" max="15682" width="23.54296875" style="3" bestFit="1" customWidth="1"/>
    <col min="15683" max="15683" width="6.81640625" style="3" bestFit="1" customWidth="1"/>
    <col min="15684" max="15684" width="23.54296875" style="3" bestFit="1" customWidth="1"/>
    <col min="15685" max="15685" width="6.81640625" style="3" bestFit="1" customWidth="1"/>
    <col min="15686" max="15686" width="23.54296875" style="3" bestFit="1" customWidth="1"/>
    <col min="15687" max="15687" width="6.81640625" style="3" bestFit="1" customWidth="1"/>
    <col min="15688" max="15688" width="23.54296875" style="3" bestFit="1" customWidth="1"/>
    <col min="15689" max="15689" width="6.81640625" style="3" bestFit="1" customWidth="1"/>
    <col min="15690" max="15690" width="23.54296875" style="3" bestFit="1" customWidth="1"/>
    <col min="15691" max="15691" width="6.81640625" style="3" bestFit="1" customWidth="1"/>
    <col min="15692" max="15692" width="23.54296875" style="3" bestFit="1" customWidth="1"/>
    <col min="15693" max="15693" width="6.81640625" style="3" bestFit="1" customWidth="1"/>
    <col min="15694" max="15694" width="23.54296875" style="3" bestFit="1" customWidth="1"/>
    <col min="15695" max="15695" width="6.81640625" style="3" bestFit="1" customWidth="1"/>
    <col min="15696" max="15696" width="23.54296875" style="3" bestFit="1" customWidth="1"/>
    <col min="15697" max="15697" width="6.81640625" style="3" bestFit="1" customWidth="1"/>
    <col min="15698" max="15698" width="23.54296875" style="3" bestFit="1" customWidth="1"/>
    <col min="15699" max="15699" width="6.81640625" style="3" bestFit="1" customWidth="1"/>
    <col min="15700" max="15700" width="23.54296875" style="3" bestFit="1" customWidth="1"/>
    <col min="15701" max="15701" width="6.453125" style="3" bestFit="1" customWidth="1"/>
    <col min="15702" max="15702" width="23.54296875" style="3" bestFit="1" customWidth="1"/>
    <col min="15703" max="15703" width="6.453125" style="3" bestFit="1" customWidth="1"/>
    <col min="15704" max="15704" width="23.54296875" style="3" bestFit="1" customWidth="1"/>
    <col min="15705" max="15705" width="6.81640625" style="3" bestFit="1" customWidth="1"/>
    <col min="15706" max="15706" width="23.54296875" style="3" bestFit="1" customWidth="1"/>
    <col min="15707" max="15707" width="6.81640625" style="3" bestFit="1" customWidth="1"/>
    <col min="15708" max="15708" width="23.54296875" style="3" bestFit="1" customWidth="1"/>
    <col min="15709" max="15709" width="6.81640625" style="3" bestFit="1" customWidth="1"/>
    <col min="15710" max="15710" width="23.54296875" style="3" bestFit="1" customWidth="1"/>
    <col min="15711" max="15711" width="6.81640625" style="3" bestFit="1" customWidth="1"/>
    <col min="15712" max="15712" width="23.54296875" style="3" bestFit="1" customWidth="1"/>
    <col min="15713" max="15713" width="6.81640625" style="3" bestFit="1" customWidth="1"/>
    <col min="15714" max="15714" width="23.54296875" style="3" bestFit="1" customWidth="1"/>
    <col min="15715" max="15715" width="6.81640625" style="3" bestFit="1" customWidth="1"/>
    <col min="15716" max="15716" width="23.54296875" style="3" bestFit="1" customWidth="1"/>
    <col min="15717" max="15717" width="6.81640625" style="3" bestFit="1" customWidth="1"/>
    <col min="15718" max="15718" width="23.54296875" style="3" bestFit="1" customWidth="1"/>
    <col min="15719" max="15719" width="6.81640625" style="3" bestFit="1" customWidth="1"/>
    <col min="15720" max="15720" width="23.54296875" style="3" bestFit="1" customWidth="1"/>
    <col min="15721" max="15721" width="6.81640625" style="3" bestFit="1" customWidth="1"/>
    <col min="15722" max="15722" width="23.54296875" style="3" bestFit="1" customWidth="1"/>
    <col min="15723" max="15723" width="6.81640625" style="3" bestFit="1" customWidth="1"/>
    <col min="15724" max="15724" width="23.54296875" style="3" bestFit="1" customWidth="1"/>
    <col min="15725" max="15725" width="6.81640625" style="3" bestFit="1" customWidth="1"/>
    <col min="15726" max="15726" width="23.54296875" style="3" bestFit="1" customWidth="1"/>
    <col min="15727" max="15727" width="6.81640625" style="3" bestFit="1" customWidth="1"/>
    <col min="15728" max="15728" width="23.54296875" style="3" bestFit="1" customWidth="1"/>
    <col min="15729" max="15729" width="6.81640625" style="3" bestFit="1" customWidth="1"/>
    <col min="15730" max="15730" width="23.54296875" style="3" bestFit="1" customWidth="1"/>
    <col min="15731" max="15731" width="6.81640625" style="3" bestFit="1" customWidth="1"/>
    <col min="15732" max="15732" width="23.54296875" style="3" bestFit="1" customWidth="1"/>
    <col min="15733" max="15733" width="6.81640625" style="3" bestFit="1" customWidth="1"/>
    <col min="15734" max="15772" width="9.1796875" style="3"/>
    <col min="15773" max="15773" width="33.54296875" style="3" customWidth="1"/>
    <col min="15774" max="15774" width="11.7265625" style="3" customWidth="1"/>
    <col min="15775" max="15775" width="6.7265625" style="3" customWidth="1"/>
    <col min="15776" max="15776" width="11.7265625" style="3" customWidth="1"/>
    <col min="15777" max="15777" width="6.7265625" style="3" customWidth="1"/>
    <col min="15778" max="15778" width="11.7265625" style="3" customWidth="1"/>
    <col min="15779" max="15779" width="6.7265625" style="3" customWidth="1"/>
    <col min="15780" max="15780" width="11.7265625" style="3" customWidth="1"/>
    <col min="15781" max="15781" width="6.7265625" style="3" customWidth="1"/>
    <col min="15782" max="15782" width="12.26953125" style="3" bestFit="1" customWidth="1"/>
    <col min="15783" max="15783" width="6.7265625" style="3" bestFit="1" customWidth="1"/>
    <col min="15784" max="15784" width="12.26953125" style="3" bestFit="1" customWidth="1"/>
    <col min="15785" max="15785" width="6.7265625" style="3" bestFit="1" customWidth="1"/>
    <col min="15786" max="15786" width="11.7265625" style="3" bestFit="1" customWidth="1"/>
    <col min="15787" max="15787" width="6" style="3" bestFit="1" customWidth="1"/>
    <col min="15788" max="15788" width="11.7265625" style="3" bestFit="1" customWidth="1"/>
    <col min="15789" max="15789" width="6" style="3" bestFit="1" customWidth="1"/>
    <col min="15790" max="15790" width="11.7265625" style="3" bestFit="1" customWidth="1"/>
    <col min="15791" max="15791" width="6" style="3" bestFit="1" customWidth="1"/>
    <col min="15792" max="15792" width="11.7265625" style="3" bestFit="1" customWidth="1"/>
    <col min="15793" max="15793" width="6" style="3" bestFit="1" customWidth="1"/>
    <col min="15794" max="15794" width="11.7265625" style="3" bestFit="1" customWidth="1"/>
    <col min="15795" max="15795" width="6" style="3" bestFit="1" customWidth="1"/>
    <col min="15796" max="15796" width="11.7265625" style="3" bestFit="1" customWidth="1"/>
    <col min="15797" max="15797" width="6" style="3" bestFit="1" customWidth="1"/>
    <col min="15798" max="15798" width="11.7265625" style="3" bestFit="1" customWidth="1"/>
    <col min="15799" max="15799" width="6" style="3" bestFit="1" customWidth="1"/>
    <col min="15800" max="15800" width="11.7265625" style="3" bestFit="1" customWidth="1"/>
    <col min="15801" max="15801" width="5.26953125" style="3" bestFit="1" customWidth="1"/>
    <col min="15802" max="15802" width="16.453125" style="3" bestFit="1" customWidth="1"/>
    <col min="15803" max="15803" width="6.453125" style="3" customWidth="1"/>
    <col min="15804" max="15804" width="15" style="3" customWidth="1"/>
    <col min="15805" max="15805" width="8" style="3" customWidth="1"/>
    <col min="15806" max="15806" width="15.453125" style="3" customWidth="1"/>
    <col min="15807" max="15807" width="8.453125" style="3" customWidth="1"/>
    <col min="15808" max="15808" width="17.54296875" style="3" customWidth="1"/>
    <col min="15809" max="15809" width="6" style="3" bestFit="1" customWidth="1"/>
    <col min="15810" max="15810" width="15.81640625" style="3" bestFit="1" customWidth="1"/>
    <col min="15811" max="15811" width="6" style="3" bestFit="1" customWidth="1"/>
    <col min="15812" max="15812" width="16.81640625" style="3" bestFit="1" customWidth="1"/>
    <col min="15813" max="15813" width="6" style="3" bestFit="1" customWidth="1"/>
    <col min="15814" max="15814" width="17.453125" style="3" customWidth="1"/>
    <col min="15815" max="15815" width="7.7265625" style="3" bestFit="1" customWidth="1"/>
    <col min="15816" max="15816" width="17.453125" style="3" customWidth="1"/>
    <col min="15817" max="15817" width="7.7265625" style="3" bestFit="1" customWidth="1"/>
    <col min="15818" max="15818" width="17.453125" style="3" customWidth="1"/>
    <col min="15819" max="15819" width="9" style="3" customWidth="1"/>
    <col min="15820" max="15820" width="22.54296875" style="3" customWidth="1"/>
    <col min="15821" max="15821" width="8.1796875" style="3" customWidth="1"/>
    <col min="15822" max="15822" width="22.54296875" style="3" customWidth="1"/>
    <col min="15823" max="15823" width="8.1796875" style="3" customWidth="1"/>
    <col min="15824" max="15824" width="23.54296875" style="3" customWidth="1"/>
    <col min="15825" max="15825" width="8.1796875" style="3" customWidth="1"/>
    <col min="15826" max="15826" width="22.54296875" style="3" customWidth="1"/>
    <col min="15827" max="15827" width="8.1796875" style="3" bestFit="1" customWidth="1"/>
    <col min="15828" max="15828" width="22.54296875" style="3" customWidth="1"/>
    <col min="15829" max="15829" width="9.54296875" style="3" customWidth="1"/>
    <col min="15830" max="15830" width="22.54296875" style="3" customWidth="1"/>
    <col min="15831" max="15831" width="9.54296875" style="3" customWidth="1"/>
    <col min="15832" max="15832" width="22.54296875" style="3" customWidth="1"/>
    <col min="15833" max="15833" width="12.453125" style="3" customWidth="1"/>
    <col min="15834" max="15834" width="22.54296875" style="3" customWidth="1"/>
    <col min="15835" max="15835" width="8.7265625" style="3" bestFit="1" customWidth="1"/>
    <col min="15836" max="15836" width="21" style="3" customWidth="1"/>
    <col min="15837" max="15837" width="8.7265625" style="3" bestFit="1" customWidth="1"/>
    <col min="15838" max="15838" width="23.54296875" style="3" bestFit="1" customWidth="1"/>
    <col min="15839" max="15839" width="11.81640625" style="3" customWidth="1"/>
    <col min="15840" max="15840" width="23.54296875" style="3" bestFit="1" customWidth="1"/>
    <col min="15841" max="15841" width="11.26953125" style="3" customWidth="1"/>
    <col min="15842" max="15842" width="23.1796875" style="3" customWidth="1"/>
    <col min="15843" max="15843" width="11.453125" style="3" bestFit="1" customWidth="1"/>
    <col min="15844" max="15844" width="23.54296875" style="3" bestFit="1" customWidth="1"/>
    <col min="15845" max="15845" width="10.1796875" style="3" customWidth="1"/>
    <col min="15846" max="15846" width="23.54296875" style="3" bestFit="1" customWidth="1"/>
    <col min="15847" max="15847" width="10.1796875" style="3" customWidth="1"/>
    <col min="15848" max="15848" width="23.54296875" style="3" bestFit="1" customWidth="1"/>
    <col min="15849" max="15849" width="11.453125" style="3" bestFit="1" customWidth="1"/>
    <col min="15850" max="15850" width="23.54296875" style="3" bestFit="1" customWidth="1"/>
    <col min="15851" max="15851" width="11.453125" style="3" bestFit="1" customWidth="1"/>
    <col min="15852" max="15852" width="23.54296875" style="3" bestFit="1" customWidth="1"/>
    <col min="15853" max="15853" width="7.7265625" style="3" bestFit="1" customWidth="1"/>
    <col min="15854" max="15854" width="23.54296875" style="3" bestFit="1" customWidth="1"/>
    <col min="15855" max="15855" width="6.81640625" style="3" bestFit="1" customWidth="1"/>
    <col min="15856" max="15856" width="23.54296875" style="3" bestFit="1" customWidth="1"/>
    <col min="15857" max="15857" width="6.81640625" style="3" bestFit="1" customWidth="1"/>
    <col min="15858" max="15858" width="23.54296875" style="3" bestFit="1" customWidth="1"/>
    <col min="15859" max="15859" width="6.81640625" style="3" bestFit="1" customWidth="1"/>
    <col min="15860" max="15860" width="23.54296875" style="3" bestFit="1" customWidth="1"/>
    <col min="15861" max="15861" width="6.81640625" style="3" bestFit="1" customWidth="1"/>
    <col min="15862" max="15862" width="23.54296875" style="3" bestFit="1" customWidth="1"/>
    <col min="15863" max="15863" width="6.453125" style="3" bestFit="1" customWidth="1"/>
    <col min="15864" max="15864" width="23.54296875" style="3" bestFit="1" customWidth="1"/>
    <col min="15865" max="15865" width="6.453125" style="3" bestFit="1" customWidth="1"/>
    <col min="15866" max="15866" width="23.54296875" style="3" bestFit="1" customWidth="1"/>
    <col min="15867" max="15867" width="6.81640625" style="3" bestFit="1" customWidth="1"/>
    <col min="15868" max="15868" width="23.54296875" style="3" bestFit="1" customWidth="1"/>
    <col min="15869" max="15869" width="6.81640625" style="3" bestFit="1" customWidth="1"/>
    <col min="15870" max="15870" width="23.54296875" style="3" bestFit="1" customWidth="1"/>
    <col min="15871" max="15871" width="6.81640625" style="3" bestFit="1" customWidth="1"/>
    <col min="15872" max="15872" width="23.54296875" style="3" bestFit="1" customWidth="1"/>
    <col min="15873" max="15873" width="6.81640625" style="3" bestFit="1" customWidth="1"/>
    <col min="15874" max="15874" width="23.54296875" style="3" bestFit="1" customWidth="1"/>
    <col min="15875" max="15875" width="6.81640625" style="3" bestFit="1" customWidth="1"/>
    <col min="15876" max="15876" width="23.54296875" style="3" bestFit="1" customWidth="1"/>
    <col min="15877" max="15877" width="11.54296875" style="3" bestFit="1" customWidth="1"/>
    <col min="15878" max="15878" width="23.54296875" style="3" bestFit="1" customWidth="1"/>
    <col min="15879" max="15879" width="6.81640625" style="3" bestFit="1" customWidth="1"/>
    <col min="15880" max="15880" width="23.54296875" style="3" bestFit="1" customWidth="1"/>
    <col min="15881" max="15881" width="6.81640625" style="3" bestFit="1" customWidth="1"/>
    <col min="15882" max="15882" width="23.54296875" style="3" bestFit="1" customWidth="1"/>
    <col min="15883" max="15883" width="6.81640625" style="3" bestFit="1" customWidth="1"/>
    <col min="15884" max="15884" width="23.54296875" style="3" bestFit="1" customWidth="1"/>
    <col min="15885" max="15885" width="6.81640625" style="3" bestFit="1" customWidth="1"/>
    <col min="15886" max="15886" width="23.54296875" style="3" bestFit="1" customWidth="1"/>
    <col min="15887" max="15887" width="6.81640625" style="3" bestFit="1" customWidth="1"/>
    <col min="15888" max="15888" width="23.54296875" style="3" bestFit="1" customWidth="1"/>
    <col min="15889" max="15889" width="6.81640625" style="3" bestFit="1" customWidth="1"/>
    <col min="15890" max="15890" width="23.54296875" style="3" bestFit="1" customWidth="1"/>
    <col min="15891" max="15891" width="6.81640625" style="3" bestFit="1" customWidth="1"/>
    <col min="15892" max="15892" width="23.54296875" style="3" bestFit="1" customWidth="1"/>
    <col min="15893" max="15893" width="6.81640625" style="3" bestFit="1" customWidth="1"/>
    <col min="15894" max="15894" width="23.54296875" style="3" bestFit="1" customWidth="1"/>
    <col min="15895" max="15895" width="6.81640625" style="3" bestFit="1" customWidth="1"/>
    <col min="15896" max="15896" width="23.54296875" style="3" bestFit="1" customWidth="1"/>
    <col min="15897" max="15897" width="6.81640625" style="3" bestFit="1" customWidth="1"/>
    <col min="15898" max="15898" width="23.54296875" style="3" bestFit="1" customWidth="1"/>
    <col min="15899" max="15899" width="6.81640625" style="3" bestFit="1" customWidth="1"/>
    <col min="15900" max="15900" width="23.54296875" style="3" bestFit="1" customWidth="1"/>
    <col min="15901" max="15901" width="6.81640625" style="3" bestFit="1" customWidth="1"/>
    <col min="15902" max="15902" width="23.54296875" style="3" bestFit="1" customWidth="1"/>
    <col min="15903" max="15903" width="6.81640625" style="3" bestFit="1" customWidth="1"/>
    <col min="15904" max="15904" width="23.54296875" style="3" bestFit="1" customWidth="1"/>
    <col min="15905" max="15905" width="6.81640625" style="3" bestFit="1" customWidth="1"/>
    <col min="15906" max="15906" width="23.54296875" style="3" bestFit="1" customWidth="1"/>
    <col min="15907" max="15907" width="6.81640625" style="3" bestFit="1" customWidth="1"/>
    <col min="15908" max="15908" width="23.54296875" style="3" bestFit="1" customWidth="1"/>
    <col min="15909" max="15909" width="6.81640625" style="3" bestFit="1" customWidth="1"/>
    <col min="15910" max="15910" width="23.54296875" style="3" bestFit="1" customWidth="1"/>
    <col min="15911" max="15911" width="6.81640625" style="3" bestFit="1" customWidth="1"/>
    <col min="15912" max="15912" width="23.54296875" style="3" bestFit="1" customWidth="1"/>
    <col min="15913" max="15913" width="6.81640625" style="3" bestFit="1" customWidth="1"/>
    <col min="15914" max="15914" width="23.54296875" style="3" bestFit="1" customWidth="1"/>
    <col min="15915" max="15915" width="6.81640625" style="3" bestFit="1" customWidth="1"/>
    <col min="15916" max="15916" width="23.54296875" style="3" bestFit="1" customWidth="1"/>
    <col min="15917" max="15917" width="6.81640625" style="3" bestFit="1" customWidth="1"/>
    <col min="15918" max="15918" width="23.54296875" style="3" bestFit="1" customWidth="1"/>
    <col min="15919" max="15919" width="6.81640625" style="3" bestFit="1" customWidth="1"/>
    <col min="15920" max="15920" width="23.54296875" style="3" bestFit="1" customWidth="1"/>
    <col min="15921" max="15921" width="6.81640625" style="3" bestFit="1" customWidth="1"/>
    <col min="15922" max="15922" width="23.54296875" style="3" bestFit="1" customWidth="1"/>
    <col min="15923" max="15923" width="6.81640625" style="3" bestFit="1" customWidth="1"/>
    <col min="15924" max="15924" width="23.54296875" style="3" bestFit="1" customWidth="1"/>
    <col min="15925" max="15925" width="6.81640625" style="3" bestFit="1" customWidth="1"/>
    <col min="15926" max="15926" width="23.54296875" style="3" bestFit="1" customWidth="1"/>
    <col min="15927" max="15927" width="6.81640625" style="3" bestFit="1" customWidth="1"/>
    <col min="15928" max="15928" width="23.54296875" style="3" bestFit="1" customWidth="1"/>
    <col min="15929" max="15929" width="6.81640625" style="3" bestFit="1" customWidth="1"/>
    <col min="15930" max="15930" width="23.54296875" style="3" bestFit="1" customWidth="1"/>
    <col min="15931" max="15931" width="6.81640625" style="3" bestFit="1" customWidth="1"/>
    <col min="15932" max="15932" width="23.54296875" style="3" bestFit="1" customWidth="1"/>
    <col min="15933" max="15933" width="6.81640625" style="3" bestFit="1" customWidth="1"/>
    <col min="15934" max="15934" width="23.54296875" style="3" bestFit="1" customWidth="1"/>
    <col min="15935" max="15935" width="6.81640625" style="3" bestFit="1" customWidth="1"/>
    <col min="15936" max="15936" width="23.54296875" style="3" bestFit="1" customWidth="1"/>
    <col min="15937" max="15937" width="6.81640625" style="3" bestFit="1" customWidth="1"/>
    <col min="15938" max="15938" width="23.54296875" style="3" bestFit="1" customWidth="1"/>
    <col min="15939" max="15939" width="6.81640625" style="3" bestFit="1" customWidth="1"/>
    <col min="15940" max="15940" width="23.54296875" style="3" bestFit="1" customWidth="1"/>
    <col min="15941" max="15941" width="6.81640625" style="3" bestFit="1" customWidth="1"/>
    <col min="15942" max="15942" width="23.54296875" style="3" bestFit="1" customWidth="1"/>
    <col min="15943" max="15943" width="6.81640625" style="3" bestFit="1" customWidth="1"/>
    <col min="15944" max="15944" width="23.54296875" style="3" bestFit="1" customWidth="1"/>
    <col min="15945" max="15945" width="6.81640625" style="3" bestFit="1" customWidth="1"/>
    <col min="15946" max="15946" width="23.54296875" style="3" bestFit="1" customWidth="1"/>
    <col min="15947" max="15947" width="6.81640625" style="3" bestFit="1" customWidth="1"/>
    <col min="15948" max="15948" width="23.54296875" style="3" bestFit="1" customWidth="1"/>
    <col min="15949" max="15949" width="6.81640625" style="3" bestFit="1" customWidth="1"/>
    <col min="15950" max="15950" width="23.54296875" style="3" bestFit="1" customWidth="1"/>
    <col min="15951" max="15951" width="6.81640625" style="3" bestFit="1" customWidth="1"/>
    <col min="15952" max="15952" width="23.54296875" style="3" bestFit="1" customWidth="1"/>
    <col min="15953" max="15953" width="6.81640625" style="3" bestFit="1" customWidth="1"/>
    <col min="15954" max="15954" width="23.54296875" style="3" bestFit="1" customWidth="1"/>
    <col min="15955" max="15955" width="6.81640625" style="3" bestFit="1" customWidth="1"/>
    <col min="15956" max="15956" width="23.54296875" style="3" bestFit="1" customWidth="1"/>
    <col min="15957" max="15957" width="6.453125" style="3" bestFit="1" customWidth="1"/>
    <col min="15958" max="15958" width="23.54296875" style="3" bestFit="1" customWidth="1"/>
    <col min="15959" max="15959" width="6.453125" style="3" bestFit="1" customWidth="1"/>
    <col min="15960" max="15960" width="23.54296875" style="3" bestFit="1" customWidth="1"/>
    <col min="15961" max="15961" width="6.81640625" style="3" bestFit="1" customWidth="1"/>
    <col min="15962" max="15962" width="23.54296875" style="3" bestFit="1" customWidth="1"/>
    <col min="15963" max="15963" width="6.81640625" style="3" bestFit="1" customWidth="1"/>
    <col min="15964" max="15964" width="23.54296875" style="3" bestFit="1" customWidth="1"/>
    <col min="15965" max="15965" width="6.81640625" style="3" bestFit="1" customWidth="1"/>
    <col min="15966" max="15966" width="23.54296875" style="3" bestFit="1" customWidth="1"/>
    <col min="15967" max="15967" width="6.81640625" style="3" bestFit="1" customWidth="1"/>
    <col min="15968" max="15968" width="23.54296875" style="3" bestFit="1" customWidth="1"/>
    <col min="15969" max="15969" width="6.81640625" style="3" bestFit="1" customWidth="1"/>
    <col min="15970" max="15970" width="23.54296875" style="3" bestFit="1" customWidth="1"/>
    <col min="15971" max="15971" width="6.81640625" style="3" bestFit="1" customWidth="1"/>
    <col min="15972" max="15972" width="23.54296875" style="3" bestFit="1" customWidth="1"/>
    <col min="15973" max="15973" width="6.81640625" style="3" bestFit="1" customWidth="1"/>
    <col min="15974" max="15974" width="23.54296875" style="3" bestFit="1" customWidth="1"/>
    <col min="15975" max="15975" width="6.81640625" style="3" bestFit="1" customWidth="1"/>
    <col min="15976" max="15976" width="23.54296875" style="3" bestFit="1" customWidth="1"/>
    <col min="15977" max="15977" width="6.81640625" style="3" bestFit="1" customWidth="1"/>
    <col min="15978" max="15978" width="23.54296875" style="3" bestFit="1" customWidth="1"/>
    <col min="15979" max="15979" width="6.81640625" style="3" bestFit="1" customWidth="1"/>
    <col min="15980" max="15980" width="23.54296875" style="3" bestFit="1" customWidth="1"/>
    <col min="15981" max="15981" width="6.81640625" style="3" bestFit="1" customWidth="1"/>
    <col min="15982" max="15982" width="23.54296875" style="3" bestFit="1" customWidth="1"/>
    <col min="15983" max="15983" width="6.81640625" style="3" bestFit="1" customWidth="1"/>
    <col min="15984" max="15984" width="23.54296875" style="3" bestFit="1" customWidth="1"/>
    <col min="15985" max="15985" width="6.81640625" style="3" bestFit="1" customWidth="1"/>
    <col min="15986" max="15986" width="23.54296875" style="3" bestFit="1" customWidth="1"/>
    <col min="15987" max="15987" width="6.81640625" style="3" bestFit="1" customWidth="1"/>
    <col min="15988" max="15988" width="23.54296875" style="3" bestFit="1" customWidth="1"/>
    <col min="15989" max="15989" width="6.81640625" style="3" bestFit="1" customWidth="1"/>
    <col min="15990" max="16028" width="9.1796875" style="3"/>
    <col min="16029" max="16029" width="33.54296875" style="3" customWidth="1"/>
    <col min="16030" max="16030" width="11.7265625" style="3" customWidth="1"/>
    <col min="16031" max="16031" width="6.7265625" style="3" customWidth="1"/>
    <col min="16032" max="16032" width="11.7265625" style="3" customWidth="1"/>
    <col min="16033" max="16033" width="6.7265625" style="3" customWidth="1"/>
    <col min="16034" max="16034" width="11.7265625" style="3" customWidth="1"/>
    <col min="16035" max="16035" width="6.7265625" style="3" customWidth="1"/>
    <col min="16036" max="16036" width="11.7265625" style="3" customWidth="1"/>
    <col min="16037" max="16037" width="6.7265625" style="3" customWidth="1"/>
    <col min="16038" max="16038" width="12.26953125" style="3" bestFit="1" customWidth="1"/>
    <col min="16039" max="16039" width="6.7265625" style="3" bestFit="1" customWidth="1"/>
    <col min="16040" max="16040" width="12.26953125" style="3" bestFit="1" customWidth="1"/>
    <col min="16041" max="16041" width="6.7265625" style="3" bestFit="1" customWidth="1"/>
    <col min="16042" max="16042" width="11.7265625" style="3" bestFit="1" customWidth="1"/>
    <col min="16043" max="16043" width="6" style="3" bestFit="1" customWidth="1"/>
    <col min="16044" max="16044" width="11.7265625" style="3" bestFit="1" customWidth="1"/>
    <col min="16045" max="16045" width="6" style="3" bestFit="1" customWidth="1"/>
    <col min="16046" max="16046" width="11.7265625" style="3" bestFit="1" customWidth="1"/>
    <col min="16047" max="16047" width="6" style="3" bestFit="1" customWidth="1"/>
    <col min="16048" max="16048" width="11.7265625" style="3" bestFit="1" customWidth="1"/>
    <col min="16049" max="16049" width="6" style="3" bestFit="1" customWidth="1"/>
    <col min="16050" max="16050" width="11.7265625" style="3" bestFit="1" customWidth="1"/>
    <col min="16051" max="16051" width="6" style="3" bestFit="1" customWidth="1"/>
    <col min="16052" max="16052" width="11.7265625" style="3" bestFit="1" customWidth="1"/>
    <col min="16053" max="16053" width="6" style="3" bestFit="1" customWidth="1"/>
    <col min="16054" max="16054" width="11.7265625" style="3" bestFit="1" customWidth="1"/>
    <col min="16055" max="16055" width="6" style="3" bestFit="1" customWidth="1"/>
    <col min="16056" max="16056" width="11.7265625" style="3" bestFit="1" customWidth="1"/>
    <col min="16057" max="16057" width="5.26953125" style="3" bestFit="1" customWidth="1"/>
    <col min="16058" max="16058" width="16.453125" style="3" bestFit="1" customWidth="1"/>
    <col min="16059" max="16059" width="6.453125" style="3" customWidth="1"/>
    <col min="16060" max="16060" width="15" style="3" customWidth="1"/>
    <col min="16061" max="16061" width="8" style="3" customWidth="1"/>
    <col min="16062" max="16062" width="15.453125" style="3" customWidth="1"/>
    <col min="16063" max="16063" width="8.453125" style="3" customWidth="1"/>
    <col min="16064" max="16064" width="17.54296875" style="3" customWidth="1"/>
    <col min="16065" max="16065" width="6" style="3" bestFit="1" customWidth="1"/>
    <col min="16066" max="16066" width="15.81640625" style="3" bestFit="1" customWidth="1"/>
    <col min="16067" max="16067" width="6" style="3" bestFit="1" customWidth="1"/>
    <col min="16068" max="16068" width="16.81640625" style="3" bestFit="1" customWidth="1"/>
    <col min="16069" max="16069" width="6" style="3" bestFit="1" customWidth="1"/>
    <col min="16070" max="16070" width="17.453125" style="3" customWidth="1"/>
    <col min="16071" max="16071" width="7.7265625" style="3" bestFit="1" customWidth="1"/>
    <col min="16072" max="16072" width="17.453125" style="3" customWidth="1"/>
    <col min="16073" max="16073" width="7.7265625" style="3" bestFit="1" customWidth="1"/>
    <col min="16074" max="16074" width="17.453125" style="3" customWidth="1"/>
    <col min="16075" max="16075" width="9" style="3" customWidth="1"/>
    <col min="16076" max="16076" width="22.54296875" style="3" customWidth="1"/>
    <col min="16077" max="16077" width="8.1796875" style="3" customWidth="1"/>
    <col min="16078" max="16078" width="22.54296875" style="3" customWidth="1"/>
    <col min="16079" max="16079" width="8.1796875" style="3" customWidth="1"/>
    <col min="16080" max="16080" width="23.54296875" style="3" customWidth="1"/>
    <col min="16081" max="16081" width="8.1796875" style="3" customWidth="1"/>
    <col min="16082" max="16082" width="22.54296875" style="3" customWidth="1"/>
    <col min="16083" max="16083" width="8.1796875" style="3" bestFit="1" customWidth="1"/>
    <col min="16084" max="16084" width="22.54296875" style="3" customWidth="1"/>
    <col min="16085" max="16085" width="9.54296875" style="3" customWidth="1"/>
    <col min="16086" max="16086" width="22.54296875" style="3" customWidth="1"/>
    <col min="16087" max="16087" width="9.54296875" style="3" customWidth="1"/>
    <col min="16088" max="16088" width="22.54296875" style="3" customWidth="1"/>
    <col min="16089" max="16089" width="12.453125" style="3" customWidth="1"/>
    <col min="16090" max="16090" width="22.54296875" style="3" customWidth="1"/>
    <col min="16091" max="16091" width="8.7265625" style="3" bestFit="1" customWidth="1"/>
    <col min="16092" max="16092" width="21" style="3" customWidth="1"/>
    <col min="16093" max="16093" width="8.7265625" style="3" bestFit="1" customWidth="1"/>
    <col min="16094" max="16094" width="23.54296875" style="3" bestFit="1" customWidth="1"/>
    <col min="16095" max="16095" width="11.81640625" style="3" customWidth="1"/>
    <col min="16096" max="16096" width="23.54296875" style="3" bestFit="1" customWidth="1"/>
    <col min="16097" max="16097" width="11.26953125" style="3" customWidth="1"/>
    <col min="16098" max="16098" width="23.1796875" style="3" customWidth="1"/>
    <col min="16099" max="16099" width="11.453125" style="3" bestFit="1" customWidth="1"/>
    <col min="16100" max="16100" width="23.54296875" style="3" bestFit="1" customWidth="1"/>
    <col min="16101" max="16101" width="10.1796875" style="3" customWidth="1"/>
    <col min="16102" max="16102" width="23.54296875" style="3" bestFit="1" customWidth="1"/>
    <col min="16103" max="16103" width="10.1796875" style="3" customWidth="1"/>
    <col min="16104" max="16104" width="23.54296875" style="3" bestFit="1" customWidth="1"/>
    <col min="16105" max="16105" width="11.453125" style="3" bestFit="1" customWidth="1"/>
    <col min="16106" max="16106" width="23.54296875" style="3" bestFit="1" customWidth="1"/>
    <col min="16107" max="16107" width="11.453125" style="3" bestFit="1" customWidth="1"/>
    <col min="16108" max="16108" width="23.54296875" style="3" bestFit="1" customWidth="1"/>
    <col min="16109" max="16109" width="7.7265625" style="3" bestFit="1" customWidth="1"/>
    <col min="16110" max="16110" width="23.54296875" style="3" bestFit="1" customWidth="1"/>
    <col min="16111" max="16111" width="6.81640625" style="3" bestFit="1" customWidth="1"/>
    <col min="16112" max="16112" width="23.54296875" style="3" bestFit="1" customWidth="1"/>
    <col min="16113" max="16113" width="6.81640625" style="3" bestFit="1" customWidth="1"/>
    <col min="16114" max="16114" width="23.54296875" style="3" bestFit="1" customWidth="1"/>
    <col min="16115" max="16115" width="6.81640625" style="3" bestFit="1" customWidth="1"/>
    <col min="16116" max="16116" width="23.54296875" style="3" bestFit="1" customWidth="1"/>
    <col min="16117" max="16117" width="6.81640625" style="3" bestFit="1" customWidth="1"/>
    <col min="16118" max="16118" width="23.54296875" style="3" bestFit="1" customWidth="1"/>
    <col min="16119" max="16119" width="6.453125" style="3" bestFit="1" customWidth="1"/>
    <col min="16120" max="16120" width="23.54296875" style="3" bestFit="1" customWidth="1"/>
    <col min="16121" max="16121" width="6.453125" style="3" bestFit="1" customWidth="1"/>
    <col min="16122" max="16122" width="23.54296875" style="3" bestFit="1" customWidth="1"/>
    <col min="16123" max="16123" width="6.81640625" style="3" bestFit="1" customWidth="1"/>
    <col min="16124" max="16124" width="23.54296875" style="3" bestFit="1" customWidth="1"/>
    <col min="16125" max="16125" width="6.81640625" style="3" bestFit="1" customWidth="1"/>
    <col min="16126" max="16126" width="23.54296875" style="3" bestFit="1" customWidth="1"/>
    <col min="16127" max="16127" width="6.81640625" style="3" bestFit="1" customWidth="1"/>
    <col min="16128" max="16128" width="23.54296875" style="3" bestFit="1" customWidth="1"/>
    <col min="16129" max="16129" width="6.81640625" style="3" bestFit="1" customWidth="1"/>
    <col min="16130" max="16130" width="23.54296875" style="3" bestFit="1" customWidth="1"/>
    <col min="16131" max="16131" width="6.81640625" style="3" bestFit="1" customWidth="1"/>
    <col min="16132" max="16132" width="23.54296875" style="3" bestFit="1" customWidth="1"/>
    <col min="16133" max="16133" width="11.54296875" style="3" bestFit="1" customWidth="1"/>
    <col min="16134" max="16134" width="23.54296875" style="3" bestFit="1" customWidth="1"/>
    <col min="16135" max="16135" width="6.81640625" style="3" bestFit="1" customWidth="1"/>
    <col min="16136" max="16136" width="23.54296875" style="3" bestFit="1" customWidth="1"/>
    <col min="16137" max="16137" width="6.81640625" style="3" bestFit="1" customWidth="1"/>
    <col min="16138" max="16138" width="23.54296875" style="3" bestFit="1" customWidth="1"/>
    <col min="16139" max="16139" width="6.81640625" style="3" bestFit="1" customWidth="1"/>
    <col min="16140" max="16140" width="23.54296875" style="3" bestFit="1" customWidth="1"/>
    <col min="16141" max="16141" width="6.81640625" style="3" bestFit="1" customWidth="1"/>
    <col min="16142" max="16142" width="23.54296875" style="3" bestFit="1" customWidth="1"/>
    <col min="16143" max="16143" width="6.81640625" style="3" bestFit="1" customWidth="1"/>
    <col min="16144" max="16144" width="23.54296875" style="3" bestFit="1" customWidth="1"/>
    <col min="16145" max="16145" width="6.81640625" style="3" bestFit="1" customWidth="1"/>
    <col min="16146" max="16146" width="23.54296875" style="3" bestFit="1" customWidth="1"/>
    <col min="16147" max="16147" width="6.81640625" style="3" bestFit="1" customWidth="1"/>
    <col min="16148" max="16148" width="23.54296875" style="3" bestFit="1" customWidth="1"/>
    <col min="16149" max="16149" width="6.81640625" style="3" bestFit="1" customWidth="1"/>
    <col min="16150" max="16150" width="23.54296875" style="3" bestFit="1" customWidth="1"/>
    <col min="16151" max="16151" width="6.81640625" style="3" bestFit="1" customWidth="1"/>
    <col min="16152" max="16152" width="23.54296875" style="3" bestFit="1" customWidth="1"/>
    <col min="16153" max="16153" width="6.81640625" style="3" bestFit="1" customWidth="1"/>
    <col min="16154" max="16154" width="23.54296875" style="3" bestFit="1" customWidth="1"/>
    <col min="16155" max="16155" width="6.81640625" style="3" bestFit="1" customWidth="1"/>
    <col min="16156" max="16156" width="23.54296875" style="3" bestFit="1" customWidth="1"/>
    <col min="16157" max="16157" width="6.81640625" style="3" bestFit="1" customWidth="1"/>
    <col min="16158" max="16158" width="23.54296875" style="3" bestFit="1" customWidth="1"/>
    <col min="16159" max="16159" width="6.81640625" style="3" bestFit="1" customWidth="1"/>
    <col min="16160" max="16160" width="23.54296875" style="3" bestFit="1" customWidth="1"/>
    <col min="16161" max="16161" width="6.81640625" style="3" bestFit="1" customWidth="1"/>
    <col min="16162" max="16162" width="23.54296875" style="3" bestFit="1" customWidth="1"/>
    <col min="16163" max="16163" width="6.81640625" style="3" bestFit="1" customWidth="1"/>
    <col min="16164" max="16164" width="23.54296875" style="3" bestFit="1" customWidth="1"/>
    <col min="16165" max="16165" width="6.81640625" style="3" bestFit="1" customWidth="1"/>
    <col min="16166" max="16166" width="23.54296875" style="3" bestFit="1" customWidth="1"/>
    <col min="16167" max="16167" width="6.81640625" style="3" bestFit="1" customWidth="1"/>
    <col min="16168" max="16168" width="23.54296875" style="3" bestFit="1" customWidth="1"/>
    <col min="16169" max="16169" width="6.81640625" style="3" bestFit="1" customWidth="1"/>
    <col min="16170" max="16170" width="23.54296875" style="3" bestFit="1" customWidth="1"/>
    <col min="16171" max="16171" width="6.81640625" style="3" bestFit="1" customWidth="1"/>
    <col min="16172" max="16172" width="23.54296875" style="3" bestFit="1" customWidth="1"/>
    <col min="16173" max="16173" width="6.81640625" style="3" bestFit="1" customWidth="1"/>
    <col min="16174" max="16174" width="23.54296875" style="3" bestFit="1" customWidth="1"/>
    <col min="16175" max="16175" width="6.81640625" style="3" bestFit="1" customWidth="1"/>
    <col min="16176" max="16176" width="23.54296875" style="3" bestFit="1" customWidth="1"/>
    <col min="16177" max="16177" width="6.81640625" style="3" bestFit="1" customWidth="1"/>
    <col min="16178" max="16178" width="23.54296875" style="3" bestFit="1" customWidth="1"/>
    <col min="16179" max="16179" width="6.81640625" style="3" bestFit="1" customWidth="1"/>
    <col min="16180" max="16180" width="23.54296875" style="3" bestFit="1" customWidth="1"/>
    <col min="16181" max="16181" width="6.81640625" style="3" bestFit="1" customWidth="1"/>
    <col min="16182" max="16182" width="23.54296875" style="3" bestFit="1" customWidth="1"/>
    <col min="16183" max="16183" width="6.81640625" style="3" bestFit="1" customWidth="1"/>
    <col min="16184" max="16184" width="23.54296875" style="3" bestFit="1" customWidth="1"/>
    <col min="16185" max="16185" width="6.81640625" style="3" bestFit="1" customWidth="1"/>
    <col min="16186" max="16186" width="23.54296875" style="3" bestFit="1" customWidth="1"/>
    <col min="16187" max="16187" width="6.81640625" style="3" bestFit="1" customWidth="1"/>
    <col min="16188" max="16188" width="23.54296875" style="3" bestFit="1" customWidth="1"/>
    <col min="16189" max="16189" width="6.81640625" style="3" bestFit="1" customWidth="1"/>
    <col min="16190" max="16190" width="23.54296875" style="3" bestFit="1" customWidth="1"/>
    <col min="16191" max="16191" width="6.81640625" style="3" bestFit="1" customWidth="1"/>
    <col min="16192" max="16192" width="23.54296875" style="3" bestFit="1" customWidth="1"/>
    <col min="16193" max="16193" width="6.81640625" style="3" bestFit="1" customWidth="1"/>
    <col min="16194" max="16194" width="23.54296875" style="3" bestFit="1" customWidth="1"/>
    <col min="16195" max="16195" width="6.81640625" style="3" bestFit="1" customWidth="1"/>
    <col min="16196" max="16196" width="23.54296875" style="3" bestFit="1" customWidth="1"/>
    <col min="16197" max="16197" width="6.81640625" style="3" bestFit="1" customWidth="1"/>
    <col min="16198" max="16198" width="23.54296875" style="3" bestFit="1" customWidth="1"/>
    <col min="16199" max="16199" width="6.81640625" style="3" bestFit="1" customWidth="1"/>
    <col min="16200" max="16200" width="23.54296875" style="3" bestFit="1" customWidth="1"/>
    <col min="16201" max="16201" width="6.81640625" style="3" bestFit="1" customWidth="1"/>
    <col min="16202" max="16202" width="23.54296875" style="3" bestFit="1" customWidth="1"/>
    <col min="16203" max="16203" width="6.81640625" style="3" bestFit="1" customWidth="1"/>
    <col min="16204" max="16204" width="23.54296875" style="3" bestFit="1" customWidth="1"/>
    <col min="16205" max="16205" width="6.81640625" style="3" bestFit="1" customWidth="1"/>
    <col min="16206" max="16206" width="23.54296875" style="3" bestFit="1" customWidth="1"/>
    <col min="16207" max="16207" width="6.81640625" style="3" bestFit="1" customWidth="1"/>
    <col min="16208" max="16208" width="23.54296875" style="3" bestFit="1" customWidth="1"/>
    <col min="16209" max="16209" width="6.81640625" style="3" bestFit="1" customWidth="1"/>
    <col min="16210" max="16210" width="23.54296875" style="3" bestFit="1" customWidth="1"/>
    <col min="16211" max="16211" width="6.81640625" style="3" bestFit="1" customWidth="1"/>
    <col min="16212" max="16212" width="23.54296875" style="3" bestFit="1" customWidth="1"/>
    <col min="16213" max="16213" width="6.453125" style="3" bestFit="1" customWidth="1"/>
    <col min="16214" max="16214" width="23.54296875" style="3" bestFit="1" customWidth="1"/>
    <col min="16215" max="16215" width="6.453125" style="3" bestFit="1" customWidth="1"/>
    <col min="16216" max="16216" width="23.54296875" style="3" bestFit="1" customWidth="1"/>
    <col min="16217" max="16217" width="6.81640625" style="3" bestFit="1" customWidth="1"/>
    <col min="16218" max="16218" width="23.54296875" style="3" bestFit="1" customWidth="1"/>
    <col min="16219" max="16219" width="6.81640625" style="3" bestFit="1" customWidth="1"/>
    <col min="16220" max="16220" width="23.54296875" style="3" bestFit="1" customWidth="1"/>
    <col min="16221" max="16221" width="6.81640625" style="3" bestFit="1" customWidth="1"/>
    <col min="16222" max="16222" width="23.54296875" style="3" bestFit="1" customWidth="1"/>
    <col min="16223" max="16223" width="6.81640625" style="3" bestFit="1" customWidth="1"/>
    <col min="16224" max="16224" width="23.54296875" style="3" bestFit="1" customWidth="1"/>
    <col min="16225" max="16225" width="6.81640625" style="3" bestFit="1" customWidth="1"/>
    <col min="16226" max="16226" width="23.54296875" style="3" bestFit="1" customWidth="1"/>
    <col min="16227" max="16227" width="6.81640625" style="3" bestFit="1" customWidth="1"/>
    <col min="16228" max="16228" width="23.54296875" style="3" bestFit="1" customWidth="1"/>
    <col min="16229" max="16229" width="6.81640625" style="3" bestFit="1" customWidth="1"/>
    <col min="16230" max="16230" width="23.54296875" style="3" bestFit="1" customWidth="1"/>
    <col min="16231" max="16231" width="6.81640625" style="3" bestFit="1" customWidth="1"/>
    <col min="16232" max="16232" width="23.54296875" style="3" bestFit="1" customWidth="1"/>
    <col min="16233" max="16233" width="6.81640625" style="3" bestFit="1" customWidth="1"/>
    <col min="16234" max="16234" width="23.54296875" style="3" bestFit="1" customWidth="1"/>
    <col min="16235" max="16235" width="6.81640625" style="3" bestFit="1" customWidth="1"/>
    <col min="16236" max="16236" width="23.54296875" style="3" bestFit="1" customWidth="1"/>
    <col min="16237" max="16237" width="6.81640625" style="3" bestFit="1" customWidth="1"/>
    <col min="16238" max="16238" width="23.54296875" style="3" bestFit="1" customWidth="1"/>
    <col min="16239" max="16239" width="6.81640625" style="3" bestFit="1" customWidth="1"/>
    <col min="16240" max="16240" width="23.54296875" style="3" bestFit="1" customWidth="1"/>
    <col min="16241" max="16241" width="6.81640625" style="3" bestFit="1" customWidth="1"/>
    <col min="16242" max="16242" width="23.54296875" style="3" bestFit="1" customWidth="1"/>
    <col min="16243" max="16243" width="6.81640625" style="3" bestFit="1" customWidth="1"/>
    <col min="16244" max="16244" width="23.54296875" style="3" bestFit="1" customWidth="1"/>
    <col min="16245" max="16245" width="6.81640625" style="3" bestFit="1" customWidth="1"/>
    <col min="16246" max="16284" width="9.1796875" style="3"/>
    <col min="16285" max="16285" width="33.54296875" style="3" customWidth="1"/>
    <col min="16286" max="16286" width="11.7265625" style="3" customWidth="1"/>
    <col min="16287" max="16287" width="6.7265625" style="3" customWidth="1"/>
    <col min="16288" max="16288" width="11.7265625" style="3" customWidth="1"/>
    <col min="16289" max="16289" width="6.7265625" style="3" customWidth="1"/>
    <col min="16290" max="16290" width="11.7265625" style="3" customWidth="1"/>
    <col min="16291" max="16291" width="6.7265625" style="3" customWidth="1"/>
    <col min="16292" max="16292" width="11.7265625" style="3" customWidth="1"/>
    <col min="16293" max="16293" width="6.7265625" style="3" customWidth="1"/>
    <col min="16294" max="16294" width="12.26953125" style="3" bestFit="1" customWidth="1"/>
    <col min="16295" max="16295" width="6.7265625" style="3" bestFit="1" customWidth="1"/>
    <col min="16296" max="16296" width="12.26953125" style="3" bestFit="1" customWidth="1"/>
    <col min="16297" max="16297" width="6.7265625" style="3" bestFit="1" customWidth="1"/>
    <col min="16298" max="16298" width="11.7265625" style="3" bestFit="1" customWidth="1"/>
    <col min="16299" max="16299" width="6" style="3" bestFit="1" customWidth="1"/>
    <col min="16300" max="16300" width="11.7265625" style="3" bestFit="1" customWidth="1"/>
    <col min="16301" max="16301" width="6" style="3" bestFit="1" customWidth="1"/>
    <col min="16302" max="16302" width="11.7265625" style="3" bestFit="1" customWidth="1"/>
    <col min="16303" max="16303" width="6" style="3" bestFit="1" customWidth="1"/>
    <col min="16304" max="16304" width="11.7265625" style="3" bestFit="1" customWidth="1"/>
    <col min="16305" max="16305" width="6" style="3" bestFit="1" customWidth="1"/>
    <col min="16306" max="16306" width="11.7265625" style="3" bestFit="1" customWidth="1"/>
    <col min="16307" max="16307" width="6" style="3" bestFit="1" customWidth="1"/>
    <col min="16308" max="16308" width="11.7265625" style="3" bestFit="1" customWidth="1"/>
    <col min="16309" max="16309" width="6" style="3" bestFit="1" customWidth="1"/>
    <col min="16310" max="16310" width="11.7265625" style="3" bestFit="1" customWidth="1"/>
    <col min="16311" max="16311" width="6" style="3" bestFit="1" customWidth="1"/>
    <col min="16312" max="16312" width="11.7265625" style="3" bestFit="1" customWidth="1"/>
    <col min="16313" max="16313" width="5.26953125" style="3" bestFit="1" customWidth="1"/>
    <col min="16314" max="16314" width="16.453125" style="3" bestFit="1" customWidth="1"/>
    <col min="16315" max="16315" width="6.453125" style="3" customWidth="1"/>
    <col min="16316" max="16316" width="15" style="3" customWidth="1"/>
    <col min="16317" max="16317" width="8" style="3" customWidth="1"/>
    <col min="16318" max="16318" width="15.453125" style="3" customWidth="1"/>
    <col min="16319" max="16319" width="8.453125" style="3" customWidth="1"/>
    <col min="16320" max="16320" width="17.54296875" style="3" customWidth="1"/>
    <col min="16321" max="16321" width="6" style="3" bestFit="1" customWidth="1"/>
    <col min="16322" max="16322" width="15.81640625" style="3" bestFit="1" customWidth="1"/>
    <col min="16323" max="16323" width="6" style="3" bestFit="1" customWidth="1"/>
    <col min="16324" max="16324" width="16.81640625" style="3" bestFit="1" customWidth="1"/>
    <col min="16325" max="16325" width="6" style="3" bestFit="1" customWidth="1"/>
    <col min="16326" max="16326" width="17.453125" style="3" customWidth="1"/>
    <col min="16327" max="16327" width="7.7265625" style="3" bestFit="1" customWidth="1"/>
    <col min="16328" max="16328" width="17.453125" style="3" customWidth="1"/>
    <col min="16329" max="16329" width="7.7265625" style="3" bestFit="1" customWidth="1"/>
    <col min="16330" max="16330" width="17.453125" style="3" customWidth="1"/>
    <col min="16331" max="16331" width="9" style="3" customWidth="1"/>
    <col min="16332" max="16332" width="22.54296875" style="3" customWidth="1"/>
    <col min="16333" max="16333" width="8.1796875" style="3" customWidth="1"/>
    <col min="16334" max="16334" width="22.54296875" style="3" customWidth="1"/>
    <col min="16335" max="16335" width="8.1796875" style="3" customWidth="1"/>
    <col min="16336" max="16336" width="23.54296875" style="3" customWidth="1"/>
    <col min="16337" max="16337" width="8.1796875" style="3" customWidth="1"/>
    <col min="16338" max="16338" width="22.54296875" style="3" customWidth="1"/>
    <col min="16339" max="16339" width="8.1796875" style="3" bestFit="1" customWidth="1"/>
    <col min="16340" max="16340" width="22.54296875" style="3" customWidth="1"/>
    <col min="16341" max="16341" width="9.54296875" style="3" customWidth="1"/>
    <col min="16342" max="16342" width="22.54296875" style="3" customWidth="1"/>
    <col min="16343" max="16343" width="9.54296875" style="3" customWidth="1"/>
    <col min="16344" max="16344" width="22.54296875" style="3" customWidth="1"/>
    <col min="16345" max="16345" width="12.453125" style="3" customWidth="1"/>
    <col min="16346" max="16346" width="22.54296875" style="3" customWidth="1"/>
    <col min="16347" max="16347" width="8.7265625" style="3" bestFit="1" customWidth="1"/>
    <col min="16348" max="16348" width="21" style="3" customWidth="1"/>
    <col min="16349" max="16349" width="8.7265625" style="3" bestFit="1" customWidth="1"/>
    <col min="16350" max="16350" width="23.54296875" style="3" bestFit="1" customWidth="1"/>
    <col min="16351" max="16351" width="11.81640625" style="3" customWidth="1"/>
    <col min="16352" max="16352" width="23.54296875" style="3" bestFit="1" customWidth="1"/>
    <col min="16353" max="16353" width="11.26953125" style="3" customWidth="1"/>
    <col min="16354" max="16354" width="23.1796875" style="3" customWidth="1"/>
    <col min="16355" max="16355" width="11.453125" style="3" bestFit="1" customWidth="1"/>
    <col min="16356" max="16356" width="23.54296875" style="3" bestFit="1" customWidth="1"/>
    <col min="16357" max="16357" width="10.1796875" style="3" customWidth="1"/>
    <col min="16358" max="16358" width="23.54296875" style="3" bestFit="1" customWidth="1"/>
    <col min="16359" max="16359" width="10.1796875" style="3" customWidth="1"/>
    <col min="16360" max="16360" width="23.54296875" style="3" bestFit="1" customWidth="1"/>
    <col min="16361" max="16361" width="11.453125" style="3" bestFit="1" customWidth="1"/>
    <col min="16362" max="16362" width="23.54296875" style="3" bestFit="1" customWidth="1"/>
    <col min="16363" max="16363" width="11.453125" style="3" bestFit="1" customWidth="1"/>
    <col min="16364" max="16364" width="23.54296875" style="3" bestFit="1" customWidth="1"/>
    <col min="16365" max="16365" width="7.7265625" style="3" bestFit="1" customWidth="1"/>
    <col min="16366" max="16366" width="23.54296875" style="3" bestFit="1" customWidth="1"/>
    <col min="16367" max="16367" width="6.81640625" style="3" bestFit="1" customWidth="1"/>
    <col min="16368" max="16368" width="23.54296875" style="3" bestFit="1" customWidth="1"/>
    <col min="16369" max="16369" width="6.81640625" style="3" bestFit="1" customWidth="1"/>
    <col min="16370" max="16370" width="23.54296875" style="3" bestFit="1" customWidth="1"/>
    <col min="16371" max="16371" width="6.81640625" style="3" bestFit="1" customWidth="1"/>
    <col min="16372" max="16372" width="23.54296875" style="3" bestFit="1" customWidth="1"/>
    <col min="16373" max="16373" width="6.81640625" style="3" bestFit="1" customWidth="1"/>
    <col min="16374" max="16374" width="23.54296875" style="3" bestFit="1" customWidth="1"/>
    <col min="16375" max="16375" width="6.453125" style="3" bestFit="1" customWidth="1"/>
    <col min="16376" max="16376" width="23.54296875" style="3" bestFit="1" customWidth="1"/>
    <col min="16377" max="16377" width="6.453125" style="3" bestFit="1" customWidth="1"/>
    <col min="16378" max="16378" width="23.54296875" style="3" bestFit="1" customWidth="1"/>
    <col min="16379" max="16379" width="6.81640625" style="3" bestFit="1" customWidth="1"/>
    <col min="16380" max="16380" width="23.54296875" style="3" bestFit="1" customWidth="1"/>
    <col min="16381" max="16381" width="6.81640625" style="3" bestFit="1" customWidth="1"/>
    <col min="16382" max="16382" width="23.54296875" style="3" bestFit="1" customWidth="1"/>
    <col min="16383" max="16383" width="6.81640625" style="3" bestFit="1" customWidth="1"/>
    <col min="16384" max="16384" width="23.54296875" style="3" bestFit="1" customWidth="1"/>
  </cols>
  <sheetData>
    <row r="1" spans="1:241" s="25" customFormat="1" ht="19.5" customHeight="1" x14ac:dyDescent="0.25">
      <c r="A1" s="53" t="s">
        <v>0</v>
      </c>
      <c r="B1" s="88" t="s">
        <v>518</v>
      </c>
      <c r="C1" s="89" t="s">
        <v>2</v>
      </c>
      <c r="D1" s="88" t="s">
        <v>519</v>
      </c>
      <c r="E1" s="89" t="s">
        <v>2</v>
      </c>
      <c r="F1" s="88" t="s">
        <v>520</v>
      </c>
      <c r="G1" s="89" t="s">
        <v>2</v>
      </c>
      <c r="H1" s="88" t="s">
        <v>521</v>
      </c>
      <c r="I1" s="89" t="s">
        <v>2</v>
      </c>
      <c r="J1" s="88" t="s">
        <v>522</v>
      </c>
      <c r="K1" s="89" t="s">
        <v>2</v>
      </c>
      <c r="L1" s="88" t="s">
        <v>523</v>
      </c>
      <c r="M1" s="89" t="s">
        <v>2</v>
      </c>
      <c r="N1" s="88" t="s">
        <v>524</v>
      </c>
      <c r="O1" s="89" t="s">
        <v>2</v>
      </c>
      <c r="P1" s="88" t="s">
        <v>525</v>
      </c>
      <c r="Q1" s="89" t="s">
        <v>2</v>
      </c>
      <c r="R1" s="88" t="s">
        <v>526</v>
      </c>
      <c r="S1" s="89" t="s">
        <v>2</v>
      </c>
      <c r="T1" s="88" t="s">
        <v>527</v>
      </c>
      <c r="U1" s="89" t="s">
        <v>2</v>
      </c>
      <c r="V1" s="88" t="s">
        <v>528</v>
      </c>
      <c r="W1" s="89" t="s">
        <v>2</v>
      </c>
      <c r="X1" s="88" t="s">
        <v>529</v>
      </c>
      <c r="Y1" s="89" t="s">
        <v>2</v>
      </c>
      <c r="Z1" s="72" t="s">
        <v>1</v>
      </c>
      <c r="AA1" s="73" t="s">
        <v>2</v>
      </c>
      <c r="AB1" s="72" t="s">
        <v>3</v>
      </c>
      <c r="AC1" s="73" t="s">
        <v>2</v>
      </c>
      <c r="AD1" s="72" t="s">
        <v>4</v>
      </c>
      <c r="AE1" s="73" t="s">
        <v>2</v>
      </c>
      <c r="AF1" s="72" t="s">
        <v>5</v>
      </c>
      <c r="AG1" s="73" t="s">
        <v>2</v>
      </c>
      <c r="AH1" s="72" t="s">
        <v>6</v>
      </c>
      <c r="AI1" s="73" t="s">
        <v>2</v>
      </c>
      <c r="AJ1" s="72" t="s">
        <v>7</v>
      </c>
      <c r="AK1" s="73" t="s">
        <v>2</v>
      </c>
      <c r="AL1" s="72" t="s">
        <v>8</v>
      </c>
      <c r="AM1" s="73" t="s">
        <v>2</v>
      </c>
      <c r="AN1" s="72" t="s">
        <v>9</v>
      </c>
      <c r="AO1" s="73" t="s">
        <v>2</v>
      </c>
      <c r="AP1" s="72" t="s">
        <v>10</v>
      </c>
      <c r="AQ1" s="73" t="s">
        <v>2</v>
      </c>
      <c r="AR1" s="72" t="s">
        <v>11</v>
      </c>
      <c r="AS1" s="73" t="s">
        <v>2</v>
      </c>
      <c r="AT1" s="72" t="s">
        <v>12</v>
      </c>
      <c r="AU1" s="73" t="s">
        <v>2</v>
      </c>
      <c r="AV1" s="72" t="s">
        <v>13</v>
      </c>
      <c r="AW1" s="73" t="s">
        <v>2</v>
      </c>
      <c r="AX1" s="57" t="s">
        <v>14</v>
      </c>
      <c r="AY1" s="58" t="s">
        <v>2</v>
      </c>
      <c r="AZ1" s="57" t="s">
        <v>15</v>
      </c>
      <c r="BA1" s="58" t="s">
        <v>2</v>
      </c>
      <c r="BB1" s="57" t="s">
        <v>16</v>
      </c>
      <c r="BC1" s="58" t="s">
        <v>2</v>
      </c>
      <c r="BD1" s="57" t="s">
        <v>17</v>
      </c>
      <c r="BE1" s="58" t="s">
        <v>2</v>
      </c>
      <c r="BF1" s="57" t="s">
        <v>18</v>
      </c>
      <c r="BG1" s="58" t="s">
        <v>2</v>
      </c>
      <c r="BH1" s="57" t="s">
        <v>19</v>
      </c>
      <c r="BI1" s="58" t="s">
        <v>2</v>
      </c>
      <c r="BJ1" s="57" t="s">
        <v>20</v>
      </c>
      <c r="BK1" s="58" t="s">
        <v>2</v>
      </c>
      <c r="BL1" s="57" t="s">
        <v>21</v>
      </c>
      <c r="BM1" s="58" t="s">
        <v>2</v>
      </c>
      <c r="BN1" s="57" t="s">
        <v>22</v>
      </c>
      <c r="BO1" s="58" t="s">
        <v>2</v>
      </c>
      <c r="BP1" s="57" t="s">
        <v>23</v>
      </c>
      <c r="BQ1" s="58" t="s">
        <v>2</v>
      </c>
      <c r="BR1" s="57" t="s">
        <v>24</v>
      </c>
      <c r="BS1" s="58" t="s">
        <v>2</v>
      </c>
      <c r="BT1" s="57" t="s">
        <v>25</v>
      </c>
      <c r="BU1" s="58" t="s">
        <v>2</v>
      </c>
      <c r="BV1" s="30" t="s">
        <v>26</v>
      </c>
      <c r="BW1" s="31" t="s">
        <v>2</v>
      </c>
      <c r="BX1" s="30" t="s">
        <v>27</v>
      </c>
      <c r="BY1" s="31" t="s">
        <v>2</v>
      </c>
      <c r="BZ1" s="30" t="s">
        <v>28</v>
      </c>
      <c r="CA1" s="31" t="s">
        <v>2</v>
      </c>
      <c r="CB1" s="30" t="s">
        <v>29</v>
      </c>
      <c r="CC1" s="31" t="s">
        <v>2</v>
      </c>
      <c r="CD1" s="30" t="s">
        <v>30</v>
      </c>
      <c r="CE1" s="31" t="s">
        <v>2</v>
      </c>
      <c r="CF1" s="30" t="s">
        <v>31</v>
      </c>
      <c r="CG1" s="31" t="s">
        <v>2</v>
      </c>
      <c r="CH1" s="30" t="s">
        <v>32</v>
      </c>
      <c r="CI1" s="31" t="s">
        <v>2</v>
      </c>
      <c r="CJ1" s="30" t="s">
        <v>33</v>
      </c>
      <c r="CK1" s="31" t="s">
        <v>2</v>
      </c>
      <c r="CL1" s="30" t="s">
        <v>34</v>
      </c>
      <c r="CM1" s="31" t="s">
        <v>2</v>
      </c>
      <c r="CN1" s="30" t="s">
        <v>35</v>
      </c>
      <c r="CO1" s="31" t="s">
        <v>2</v>
      </c>
      <c r="CP1" s="30" t="s">
        <v>36</v>
      </c>
      <c r="CQ1" s="31" t="s">
        <v>2</v>
      </c>
      <c r="CR1" s="30" t="s">
        <v>37</v>
      </c>
      <c r="CS1" s="31" t="s">
        <v>2</v>
      </c>
      <c r="CT1" s="30" t="s">
        <v>38</v>
      </c>
      <c r="CU1" s="31" t="s">
        <v>2</v>
      </c>
      <c r="CV1" s="30" t="s">
        <v>39</v>
      </c>
      <c r="CW1" s="31" t="s">
        <v>2</v>
      </c>
      <c r="CX1" s="30" t="s">
        <v>40</v>
      </c>
      <c r="CY1" s="31" t="s">
        <v>2</v>
      </c>
      <c r="CZ1" s="30" t="s">
        <v>41</v>
      </c>
      <c r="DA1" s="31" t="s">
        <v>2</v>
      </c>
      <c r="DB1" s="30" t="s">
        <v>42</v>
      </c>
      <c r="DC1" s="31" t="s">
        <v>2</v>
      </c>
      <c r="DD1" s="30" t="s">
        <v>43</v>
      </c>
      <c r="DE1" s="31" t="s">
        <v>2</v>
      </c>
      <c r="DF1" s="30" t="s">
        <v>44</v>
      </c>
      <c r="DG1" s="31" t="s">
        <v>2</v>
      </c>
      <c r="DH1" s="30" t="s">
        <v>45</v>
      </c>
      <c r="DI1" s="31" t="s">
        <v>2</v>
      </c>
      <c r="DJ1" s="30" t="s">
        <v>46</v>
      </c>
      <c r="DK1" s="31" t="s">
        <v>2</v>
      </c>
      <c r="DL1" s="30" t="s">
        <v>47</v>
      </c>
      <c r="DM1" s="31" t="s">
        <v>2</v>
      </c>
      <c r="DN1" s="30" t="s">
        <v>48</v>
      </c>
      <c r="DO1" s="31" t="s">
        <v>2</v>
      </c>
      <c r="DP1" s="30" t="s">
        <v>49</v>
      </c>
      <c r="DQ1" s="31" t="s">
        <v>2</v>
      </c>
      <c r="DR1" s="28" t="s">
        <v>50</v>
      </c>
      <c r="DS1" s="29" t="s">
        <v>2</v>
      </c>
      <c r="DT1" s="28" t="s">
        <v>51</v>
      </c>
      <c r="DU1" s="29" t="s">
        <v>2</v>
      </c>
      <c r="DV1" s="28" t="s">
        <v>52</v>
      </c>
      <c r="DW1" s="29" t="s">
        <v>2</v>
      </c>
      <c r="DX1" s="28" t="s">
        <v>53</v>
      </c>
      <c r="DY1" s="29" t="s">
        <v>2</v>
      </c>
      <c r="DZ1" s="28" t="s">
        <v>54</v>
      </c>
      <c r="EA1" s="29" t="s">
        <v>2</v>
      </c>
      <c r="EB1" s="28" t="s">
        <v>55</v>
      </c>
      <c r="EC1" s="29" t="s">
        <v>2</v>
      </c>
      <c r="ED1" s="28">
        <v>44377</v>
      </c>
      <c r="EE1" s="29" t="s">
        <v>2</v>
      </c>
      <c r="EF1" s="28">
        <v>44347</v>
      </c>
      <c r="EG1" s="29" t="s">
        <v>2</v>
      </c>
      <c r="EH1" s="28">
        <v>44316</v>
      </c>
      <c r="EI1" s="29" t="s">
        <v>2</v>
      </c>
      <c r="EJ1" s="28">
        <v>44286</v>
      </c>
      <c r="EK1" s="29" t="s">
        <v>2</v>
      </c>
      <c r="EL1" s="28">
        <v>44224</v>
      </c>
      <c r="EM1" s="29" t="s">
        <v>2</v>
      </c>
      <c r="EN1" s="28">
        <v>44227</v>
      </c>
      <c r="EO1" s="29" t="s">
        <v>2</v>
      </c>
      <c r="EP1" s="23">
        <v>44196</v>
      </c>
      <c r="EQ1" s="24" t="s">
        <v>2</v>
      </c>
      <c r="ER1" s="23">
        <v>44165</v>
      </c>
      <c r="ES1" s="24" t="s">
        <v>2</v>
      </c>
      <c r="ET1" s="23">
        <v>44135</v>
      </c>
      <c r="EU1" s="24" t="s">
        <v>2</v>
      </c>
      <c r="EV1" s="23">
        <v>44104</v>
      </c>
      <c r="EW1" s="24"/>
      <c r="EX1" s="23">
        <v>44074</v>
      </c>
      <c r="EY1" s="24" t="s">
        <v>2</v>
      </c>
      <c r="EZ1" s="23">
        <v>44043</v>
      </c>
      <c r="FA1" s="24" t="s">
        <v>2</v>
      </c>
      <c r="FB1" s="23">
        <v>44012</v>
      </c>
      <c r="FC1" s="24" t="s">
        <v>2</v>
      </c>
      <c r="FD1" s="23">
        <v>43982</v>
      </c>
      <c r="FE1" s="24" t="s">
        <v>2</v>
      </c>
      <c r="FF1" s="23">
        <v>43951</v>
      </c>
      <c r="FG1" s="24" t="s">
        <v>2</v>
      </c>
      <c r="FH1" s="23">
        <v>43921</v>
      </c>
      <c r="FI1" s="24" t="s">
        <v>2</v>
      </c>
      <c r="FJ1" s="23">
        <v>43889</v>
      </c>
      <c r="FK1" s="24" t="s">
        <v>2</v>
      </c>
      <c r="FL1" s="23">
        <v>43861</v>
      </c>
      <c r="FM1" s="24" t="s">
        <v>2</v>
      </c>
      <c r="FN1" s="19">
        <v>43830</v>
      </c>
      <c r="FO1" s="20" t="s">
        <v>2</v>
      </c>
      <c r="FP1" s="19">
        <v>43799</v>
      </c>
      <c r="FQ1" s="20" t="s">
        <v>2</v>
      </c>
      <c r="FR1" s="19">
        <v>43769</v>
      </c>
      <c r="FS1" s="20" t="s">
        <v>2</v>
      </c>
      <c r="FT1" s="19">
        <v>43738</v>
      </c>
      <c r="FU1" s="20" t="s">
        <v>2</v>
      </c>
      <c r="FV1" s="19">
        <v>43708</v>
      </c>
      <c r="FW1" s="20" t="s">
        <v>2</v>
      </c>
      <c r="FX1" s="19">
        <v>43677</v>
      </c>
      <c r="FY1" s="20" t="s">
        <v>2</v>
      </c>
      <c r="FZ1" s="19">
        <v>43646</v>
      </c>
      <c r="GA1" s="20" t="s">
        <v>2</v>
      </c>
      <c r="GB1" s="19">
        <v>43616</v>
      </c>
      <c r="GC1" s="20" t="s">
        <v>2</v>
      </c>
      <c r="GD1" s="19">
        <v>43585</v>
      </c>
      <c r="GE1" s="20" t="s">
        <v>2</v>
      </c>
      <c r="GF1" s="19">
        <v>43555</v>
      </c>
      <c r="GG1" s="20" t="s">
        <v>2</v>
      </c>
      <c r="GH1" s="19">
        <v>43524</v>
      </c>
      <c r="GI1" s="20" t="s">
        <v>2</v>
      </c>
      <c r="GJ1" s="19">
        <v>43496</v>
      </c>
      <c r="GK1" s="20" t="s">
        <v>2</v>
      </c>
      <c r="GL1" s="21">
        <v>43465</v>
      </c>
      <c r="GM1" s="22" t="s">
        <v>2</v>
      </c>
      <c r="GN1" s="21">
        <v>43434</v>
      </c>
      <c r="GO1" s="22" t="s">
        <v>2</v>
      </c>
      <c r="GP1" s="21">
        <v>43404</v>
      </c>
      <c r="GQ1" s="22" t="s">
        <v>2</v>
      </c>
      <c r="GR1" s="21">
        <v>43373</v>
      </c>
      <c r="GS1" s="22" t="s">
        <v>2</v>
      </c>
      <c r="GT1" s="21">
        <v>43343</v>
      </c>
      <c r="GU1" s="22" t="s">
        <v>2</v>
      </c>
      <c r="GV1" s="21" t="s">
        <v>56</v>
      </c>
      <c r="GW1" s="22" t="s">
        <v>2</v>
      </c>
      <c r="GX1" s="21" t="s">
        <v>57</v>
      </c>
      <c r="GY1" s="22" t="s">
        <v>2</v>
      </c>
      <c r="GZ1" s="21" t="s">
        <v>58</v>
      </c>
      <c r="HA1" s="22" t="s">
        <v>2</v>
      </c>
      <c r="HB1" s="21" t="s">
        <v>59</v>
      </c>
      <c r="HC1" s="22" t="s">
        <v>2</v>
      </c>
      <c r="HD1" s="21" t="s">
        <v>60</v>
      </c>
      <c r="HE1" s="22" t="s">
        <v>2</v>
      </c>
      <c r="HF1" s="21" t="s">
        <v>61</v>
      </c>
      <c r="HG1" s="22" t="s">
        <v>2</v>
      </c>
      <c r="HH1" s="21" t="s">
        <v>62</v>
      </c>
      <c r="HI1" s="22" t="s">
        <v>2</v>
      </c>
      <c r="HJ1" s="1" t="s">
        <v>63</v>
      </c>
      <c r="HK1" s="2" t="s">
        <v>2</v>
      </c>
      <c r="HL1" s="1" t="s">
        <v>64</v>
      </c>
      <c r="HM1" s="2" t="s">
        <v>2</v>
      </c>
      <c r="HN1" s="1" t="s">
        <v>65</v>
      </c>
      <c r="HO1" s="2" t="s">
        <v>2</v>
      </c>
      <c r="HP1" s="1" t="s">
        <v>66</v>
      </c>
      <c r="HQ1" s="2" t="s">
        <v>2</v>
      </c>
      <c r="HR1" s="1" t="s">
        <v>67</v>
      </c>
      <c r="HS1" s="2" t="s">
        <v>2</v>
      </c>
      <c r="HT1" s="1" t="s">
        <v>68</v>
      </c>
      <c r="HU1" s="2" t="s">
        <v>2</v>
      </c>
      <c r="HV1" s="1" t="s">
        <v>69</v>
      </c>
      <c r="HW1" s="2" t="s">
        <v>2</v>
      </c>
      <c r="HX1" s="1" t="s">
        <v>70</v>
      </c>
      <c r="HY1" s="2" t="s">
        <v>2</v>
      </c>
      <c r="HZ1" s="1" t="s">
        <v>71</v>
      </c>
      <c r="IA1" s="2" t="s">
        <v>2</v>
      </c>
      <c r="IB1" s="1" t="s">
        <v>72</v>
      </c>
      <c r="IC1" s="2" t="s">
        <v>2</v>
      </c>
      <c r="ID1" s="1" t="s">
        <v>73</v>
      </c>
      <c r="IE1" s="2" t="s">
        <v>2</v>
      </c>
      <c r="IF1" s="1">
        <v>42766</v>
      </c>
      <c r="IG1" s="2" t="s">
        <v>2</v>
      </c>
    </row>
    <row r="2" spans="1:241" x14ac:dyDescent="0.25">
      <c r="A2" s="54" t="s">
        <v>74</v>
      </c>
      <c r="B2" s="42"/>
      <c r="C2" s="43"/>
      <c r="D2" s="42"/>
      <c r="E2" s="43"/>
      <c r="F2" s="42"/>
      <c r="G2" s="74"/>
      <c r="H2" s="42"/>
      <c r="I2" s="43"/>
      <c r="J2" s="42"/>
      <c r="K2" s="43"/>
      <c r="L2" s="42"/>
      <c r="M2" s="43"/>
      <c r="N2" s="42">
        <v>7442231382</v>
      </c>
      <c r="O2" s="43">
        <v>1</v>
      </c>
      <c r="P2" s="42">
        <v>7442231382</v>
      </c>
      <c r="Q2" s="74">
        <v>1</v>
      </c>
      <c r="R2" s="42">
        <v>7442231382</v>
      </c>
      <c r="S2" s="74">
        <v>1</v>
      </c>
      <c r="T2" s="42">
        <v>7442231382</v>
      </c>
      <c r="U2" s="43">
        <v>1</v>
      </c>
      <c r="V2" s="42">
        <v>7442231382</v>
      </c>
      <c r="W2" s="43">
        <v>1</v>
      </c>
      <c r="X2" s="42">
        <v>7442231382</v>
      </c>
      <c r="Y2" s="43">
        <v>1</v>
      </c>
      <c r="Z2" s="42">
        <v>7442231382</v>
      </c>
      <c r="AA2" s="43">
        <v>1</v>
      </c>
      <c r="AB2" s="42">
        <v>7442231382</v>
      </c>
      <c r="AC2" s="43">
        <v>1</v>
      </c>
      <c r="AD2" s="42">
        <v>7442231382</v>
      </c>
      <c r="AE2" s="74">
        <v>1</v>
      </c>
      <c r="AF2" s="42">
        <v>7442231382</v>
      </c>
      <c r="AG2" s="43">
        <v>1</v>
      </c>
      <c r="AH2" s="42">
        <v>7442231382</v>
      </c>
      <c r="AI2" s="43">
        <v>1</v>
      </c>
      <c r="AJ2" s="42">
        <v>7442231382</v>
      </c>
      <c r="AK2" s="43">
        <v>1</v>
      </c>
      <c r="AL2" s="42">
        <v>7442231382</v>
      </c>
      <c r="AM2" s="43">
        <v>1</v>
      </c>
      <c r="AN2" s="42">
        <v>7442231382</v>
      </c>
      <c r="AO2" s="74">
        <v>1</v>
      </c>
      <c r="AP2" s="42">
        <v>7442231382</v>
      </c>
      <c r="AQ2" s="74">
        <v>1</v>
      </c>
      <c r="AR2" s="42">
        <v>7442231382</v>
      </c>
      <c r="AS2" s="43">
        <v>1</v>
      </c>
      <c r="AT2" s="42">
        <v>7442231382</v>
      </c>
      <c r="AU2" s="43">
        <v>1</v>
      </c>
      <c r="AV2" s="42">
        <v>7442231382</v>
      </c>
      <c r="AW2" s="43">
        <v>1</v>
      </c>
      <c r="AX2" s="42">
        <v>7442454142</v>
      </c>
      <c r="AY2" s="43">
        <v>1</v>
      </c>
      <c r="AZ2" s="42">
        <v>7442454142</v>
      </c>
      <c r="BA2" s="43">
        <v>1</v>
      </c>
      <c r="BB2" s="42">
        <v>7442454142</v>
      </c>
      <c r="BC2" s="43">
        <v>1</v>
      </c>
      <c r="BD2" s="42">
        <v>7442454142</v>
      </c>
      <c r="BE2" s="43">
        <v>1</v>
      </c>
      <c r="BF2" s="42">
        <v>7442454142</v>
      </c>
      <c r="BG2" s="43">
        <v>1</v>
      </c>
      <c r="BH2" s="42">
        <v>7442454142</v>
      </c>
      <c r="BI2" s="43">
        <v>1</v>
      </c>
      <c r="BJ2" s="42">
        <v>7442454142</v>
      </c>
      <c r="BK2" s="43">
        <v>1</v>
      </c>
      <c r="BL2" s="42">
        <v>7442454142</v>
      </c>
      <c r="BM2" s="43">
        <v>1</v>
      </c>
      <c r="BN2" s="59">
        <v>7442454142</v>
      </c>
      <c r="BO2" s="60">
        <v>1</v>
      </c>
      <c r="BP2" s="42">
        <v>7442454142</v>
      </c>
      <c r="BQ2" s="43">
        <v>1</v>
      </c>
      <c r="BR2" s="42">
        <v>7442454142</v>
      </c>
      <c r="BS2" s="43">
        <v>1</v>
      </c>
      <c r="BT2" s="42">
        <v>7442454142</v>
      </c>
      <c r="BU2" s="43">
        <v>1</v>
      </c>
      <c r="BV2" s="42">
        <v>7442454142</v>
      </c>
      <c r="BW2" s="43">
        <v>1</v>
      </c>
      <c r="BX2" s="42">
        <v>7442454142</v>
      </c>
      <c r="BY2" s="43">
        <v>1</v>
      </c>
      <c r="BZ2" s="42">
        <v>7442454142</v>
      </c>
      <c r="CA2" s="43">
        <v>1</v>
      </c>
      <c r="CB2" s="42">
        <v>7442454142</v>
      </c>
      <c r="CC2" s="43">
        <v>1</v>
      </c>
      <c r="CD2" s="42">
        <v>7442454142</v>
      </c>
      <c r="CE2" s="43">
        <v>1</v>
      </c>
      <c r="CF2" s="42">
        <v>7442454142</v>
      </c>
      <c r="CG2" s="43">
        <v>1</v>
      </c>
      <c r="CH2" s="42">
        <v>7442454142</v>
      </c>
      <c r="CI2" s="43">
        <v>1</v>
      </c>
      <c r="CJ2" s="42">
        <v>7442454142</v>
      </c>
      <c r="CK2" s="43">
        <v>1</v>
      </c>
      <c r="CL2" s="42">
        <v>7442454142</v>
      </c>
      <c r="CM2" s="43">
        <v>1</v>
      </c>
      <c r="CN2" s="42">
        <v>7442454142</v>
      </c>
      <c r="CO2" s="43">
        <v>1</v>
      </c>
      <c r="CP2" s="42">
        <v>7442454142</v>
      </c>
      <c r="CQ2" s="43">
        <v>1</v>
      </c>
      <c r="CR2" s="42">
        <v>7442454142</v>
      </c>
      <c r="CS2" s="43">
        <v>1</v>
      </c>
      <c r="CT2" s="42">
        <v>7442454142</v>
      </c>
      <c r="CU2" s="43">
        <v>1</v>
      </c>
      <c r="CV2" s="42">
        <v>7442454142</v>
      </c>
      <c r="CW2" s="43">
        <v>1</v>
      </c>
      <c r="CX2" s="42">
        <v>7442454142</v>
      </c>
      <c r="CY2" s="43">
        <v>1</v>
      </c>
      <c r="CZ2" s="42">
        <v>7442454142</v>
      </c>
      <c r="DA2" s="43">
        <v>1</v>
      </c>
      <c r="DB2" s="42">
        <v>7442454142</v>
      </c>
      <c r="DC2" s="43">
        <v>1</v>
      </c>
      <c r="DD2" s="42">
        <v>7442454142</v>
      </c>
      <c r="DE2" s="43">
        <v>1</v>
      </c>
      <c r="DF2" s="42">
        <v>7442454142</v>
      </c>
      <c r="DG2" s="43">
        <v>1</v>
      </c>
      <c r="DH2" s="42">
        <v>7442454142</v>
      </c>
      <c r="DI2" s="43">
        <v>1</v>
      </c>
      <c r="DJ2" s="42">
        <v>7442454142</v>
      </c>
      <c r="DK2" s="43">
        <v>1</v>
      </c>
      <c r="DL2" s="42">
        <v>7442454142</v>
      </c>
      <c r="DM2" s="43">
        <v>1</v>
      </c>
      <c r="DN2" s="42">
        <v>7442454142</v>
      </c>
      <c r="DO2" s="43">
        <v>1</v>
      </c>
      <c r="DP2" s="42">
        <v>7442454142</v>
      </c>
      <c r="DQ2" s="43">
        <v>1</v>
      </c>
      <c r="DR2" s="42">
        <v>7442454142</v>
      </c>
      <c r="DS2" s="43">
        <v>1</v>
      </c>
      <c r="DT2" s="42">
        <v>7442454142</v>
      </c>
      <c r="DU2" s="43">
        <v>1</v>
      </c>
      <c r="DV2" s="42">
        <v>7442454142</v>
      </c>
      <c r="DW2" s="43">
        <v>1</v>
      </c>
      <c r="DX2" s="42">
        <v>7442454142</v>
      </c>
      <c r="DY2" s="43">
        <v>1</v>
      </c>
      <c r="DZ2" s="42">
        <v>7442454142</v>
      </c>
      <c r="EA2" s="43">
        <v>1</v>
      </c>
      <c r="EB2" s="42">
        <v>7442454142</v>
      </c>
      <c r="EC2" s="43">
        <v>1</v>
      </c>
      <c r="ED2" s="42">
        <v>7442454142</v>
      </c>
      <c r="EE2" s="43">
        <v>1</v>
      </c>
      <c r="EF2" s="42">
        <v>7442454142</v>
      </c>
      <c r="EG2" s="43">
        <v>1</v>
      </c>
      <c r="EH2" s="42">
        <v>7442454142</v>
      </c>
      <c r="EI2" s="43">
        <v>1</v>
      </c>
      <c r="EJ2" s="42">
        <v>7442454142</v>
      </c>
      <c r="EK2" s="43">
        <v>1</v>
      </c>
      <c r="EL2" s="42">
        <v>7442454142</v>
      </c>
      <c r="EM2" s="43">
        <f>SUM(EM3:EM12)</f>
        <v>0.99997006901275443</v>
      </c>
      <c r="EN2" s="42">
        <v>7442454142</v>
      </c>
      <c r="EO2" s="43">
        <v>1</v>
      </c>
      <c r="EP2" s="42">
        <v>7442454142</v>
      </c>
      <c r="EQ2" s="43">
        <v>1</v>
      </c>
      <c r="ER2" s="42">
        <v>7442454142</v>
      </c>
      <c r="ES2" s="43">
        <v>1</v>
      </c>
      <c r="ET2" s="42">
        <v>7442454142</v>
      </c>
      <c r="EU2" s="43">
        <v>1</v>
      </c>
      <c r="EV2" s="42">
        <v>7442454142</v>
      </c>
      <c r="EW2" s="43">
        <v>1</v>
      </c>
      <c r="EX2" s="42">
        <v>7442454142</v>
      </c>
      <c r="EY2" s="43">
        <v>1</v>
      </c>
      <c r="EZ2" s="42">
        <v>7442454142</v>
      </c>
      <c r="FA2" s="43">
        <v>1</v>
      </c>
      <c r="FB2" s="42">
        <v>7442454142</v>
      </c>
      <c r="FC2" s="43">
        <v>1</v>
      </c>
      <c r="FD2" s="42">
        <v>7442454142</v>
      </c>
      <c r="FE2" s="43">
        <v>1</v>
      </c>
      <c r="FF2" s="42">
        <v>7442454142</v>
      </c>
      <c r="FG2" s="43">
        <v>1</v>
      </c>
      <c r="FH2" s="42">
        <v>7442454142</v>
      </c>
      <c r="FI2" s="44">
        <v>1</v>
      </c>
      <c r="FJ2" s="45">
        <v>7442454142</v>
      </c>
      <c r="FK2" s="44">
        <v>1</v>
      </c>
      <c r="FL2" s="45">
        <v>7442454142</v>
      </c>
      <c r="FM2" s="44">
        <v>1</v>
      </c>
      <c r="FN2" s="4">
        <v>7442454142</v>
      </c>
      <c r="FO2" s="5">
        <v>1</v>
      </c>
      <c r="FP2" s="4">
        <v>7442454142</v>
      </c>
      <c r="FQ2" s="5">
        <v>1</v>
      </c>
      <c r="FR2" s="4">
        <v>7442454142</v>
      </c>
      <c r="FS2" s="5">
        <v>1</v>
      </c>
      <c r="FT2" s="4">
        <v>7442454142</v>
      </c>
      <c r="FU2" s="5">
        <v>1</v>
      </c>
      <c r="FV2" s="4">
        <v>7442454142</v>
      </c>
      <c r="FW2" s="5">
        <v>1</v>
      </c>
      <c r="FX2" s="4">
        <v>7442454142</v>
      </c>
      <c r="FY2" s="5">
        <v>1</v>
      </c>
      <c r="FZ2" s="4">
        <v>7442454142</v>
      </c>
      <c r="GA2" s="5">
        <v>1</v>
      </c>
      <c r="GB2" s="4">
        <v>7442454142</v>
      </c>
      <c r="GC2" s="5">
        <v>1</v>
      </c>
      <c r="GD2" s="4">
        <v>7442454142</v>
      </c>
      <c r="GE2" s="5">
        <v>1</v>
      </c>
      <c r="GF2" s="4">
        <v>7442454142</v>
      </c>
      <c r="GG2" s="5">
        <v>1</v>
      </c>
      <c r="GH2" s="4">
        <v>7442454142</v>
      </c>
      <c r="GI2" s="5">
        <v>1</v>
      </c>
      <c r="GJ2" s="4">
        <v>7442454142</v>
      </c>
      <c r="GK2" s="5">
        <v>1</v>
      </c>
      <c r="GL2" s="4">
        <v>7442454142</v>
      </c>
      <c r="GM2" s="5">
        <v>1</v>
      </c>
      <c r="GN2" s="4">
        <v>7442454142</v>
      </c>
      <c r="GO2" s="5">
        <v>1</v>
      </c>
      <c r="GP2" s="4">
        <v>7442454142</v>
      </c>
      <c r="GQ2" s="5">
        <v>1</v>
      </c>
      <c r="GR2" s="4">
        <v>7442454142</v>
      </c>
      <c r="GS2" s="5">
        <v>1</v>
      </c>
      <c r="GT2" s="4">
        <v>7442454142</v>
      </c>
      <c r="GU2" s="5">
        <v>1</v>
      </c>
      <c r="GV2" s="11" t="s">
        <v>75</v>
      </c>
      <c r="GW2" s="12">
        <v>1</v>
      </c>
      <c r="GX2" s="11" t="s">
        <v>75</v>
      </c>
      <c r="GY2" s="12">
        <v>1</v>
      </c>
      <c r="GZ2" s="11" t="s">
        <v>75</v>
      </c>
      <c r="HA2" s="12">
        <v>1</v>
      </c>
      <c r="HB2" s="11" t="s">
        <v>75</v>
      </c>
      <c r="HC2" s="12">
        <v>1</v>
      </c>
      <c r="HD2" s="11" t="s">
        <v>75</v>
      </c>
      <c r="HE2" s="12">
        <v>1</v>
      </c>
      <c r="HF2" s="11" t="s">
        <v>75</v>
      </c>
      <c r="HG2" s="12">
        <v>1</v>
      </c>
      <c r="HH2" s="11" t="s">
        <v>75</v>
      </c>
      <c r="HI2" s="12">
        <v>1</v>
      </c>
      <c r="HJ2" s="11" t="s">
        <v>75</v>
      </c>
      <c r="HK2" s="12">
        <v>1</v>
      </c>
      <c r="HL2" s="11" t="s">
        <v>75</v>
      </c>
      <c r="HM2" s="12">
        <v>1</v>
      </c>
      <c r="HN2" s="11" t="s">
        <v>75</v>
      </c>
      <c r="HO2" s="12">
        <v>1</v>
      </c>
      <c r="HP2" s="11" t="s">
        <v>75</v>
      </c>
      <c r="HQ2" s="12">
        <v>1</v>
      </c>
      <c r="HR2" s="11" t="s">
        <v>75</v>
      </c>
      <c r="HS2" s="12">
        <v>1</v>
      </c>
      <c r="HT2" s="11" t="s">
        <v>75</v>
      </c>
      <c r="HU2" s="12">
        <v>1</v>
      </c>
      <c r="HV2" s="11" t="s">
        <v>75</v>
      </c>
      <c r="HW2" s="12">
        <v>1</v>
      </c>
      <c r="HX2" s="11" t="s">
        <v>75</v>
      </c>
      <c r="HY2" s="12">
        <v>1</v>
      </c>
      <c r="HZ2" s="11" t="s">
        <v>75</v>
      </c>
      <c r="IA2" s="12">
        <v>1</v>
      </c>
      <c r="IB2" s="11" t="s">
        <v>75</v>
      </c>
      <c r="IC2" s="12">
        <v>1</v>
      </c>
      <c r="ID2" s="11" t="s">
        <v>75</v>
      </c>
      <c r="IE2" s="12">
        <v>1</v>
      </c>
      <c r="IF2" s="11" t="s">
        <v>75</v>
      </c>
      <c r="IG2" s="12">
        <v>1</v>
      </c>
    </row>
    <row r="3" spans="1:241" x14ac:dyDescent="0.25">
      <c r="A3" s="55" t="s">
        <v>76</v>
      </c>
      <c r="B3" s="46"/>
      <c r="C3" s="47"/>
      <c r="D3" s="46"/>
      <c r="E3" s="47"/>
      <c r="F3" s="46"/>
      <c r="G3" s="75"/>
      <c r="H3" s="46"/>
      <c r="I3" s="47"/>
      <c r="J3" s="46"/>
      <c r="K3" s="47"/>
      <c r="L3" s="46"/>
      <c r="M3" s="47"/>
      <c r="N3" s="46">
        <v>3740470811</v>
      </c>
      <c r="O3" s="47">
        <v>0.50260071462529543</v>
      </c>
      <c r="P3" s="46">
        <v>3740470811</v>
      </c>
      <c r="Q3" s="75">
        <v>0.50260071462529543</v>
      </c>
      <c r="R3" s="46">
        <v>3740470811</v>
      </c>
      <c r="S3" s="75">
        <v>0.50260071462529543</v>
      </c>
      <c r="T3" s="46">
        <v>3740470811</v>
      </c>
      <c r="U3" s="47">
        <v>0.50260071462529543</v>
      </c>
      <c r="V3" s="46">
        <v>3740470811</v>
      </c>
      <c r="W3" s="47">
        <v>0.50260071462529543</v>
      </c>
      <c r="X3" s="46">
        <v>3740470811</v>
      </c>
      <c r="Y3" s="47">
        <v>0.50260071462529543</v>
      </c>
      <c r="Z3" s="46">
        <v>3740470811</v>
      </c>
      <c r="AA3" s="47">
        <v>0.50260071462529543</v>
      </c>
      <c r="AB3" s="46">
        <v>3740470811</v>
      </c>
      <c r="AC3" s="47">
        <v>0.50260071462529543</v>
      </c>
      <c r="AD3" s="46">
        <v>3740470811</v>
      </c>
      <c r="AE3" s="75">
        <v>0.50260071462529543</v>
      </c>
      <c r="AF3" s="46">
        <v>3740470811</v>
      </c>
      <c r="AG3" s="47">
        <v>0.50260071462529543</v>
      </c>
      <c r="AH3" s="46">
        <v>3740470811</v>
      </c>
      <c r="AI3" s="47">
        <v>0.50260071462529543</v>
      </c>
      <c r="AJ3" s="46">
        <v>3740470811</v>
      </c>
      <c r="AK3" s="47">
        <v>0.50260071462529543</v>
      </c>
      <c r="AL3" s="46">
        <v>3740470811</v>
      </c>
      <c r="AM3" s="47">
        <v>0.50260071462529543</v>
      </c>
      <c r="AN3" s="46">
        <v>3740470811</v>
      </c>
      <c r="AO3" s="75">
        <v>0.50260071462529543</v>
      </c>
      <c r="AP3" s="46">
        <v>3740470811</v>
      </c>
      <c r="AQ3" s="75">
        <v>0.50260071462529543</v>
      </c>
      <c r="AR3" s="46">
        <v>3740470811</v>
      </c>
      <c r="AS3" s="47">
        <v>0.50260071462529543</v>
      </c>
      <c r="AT3" s="46">
        <v>3740470811</v>
      </c>
      <c r="AU3" s="47">
        <v>0.50260071462529543</v>
      </c>
      <c r="AV3" s="46">
        <v>3740470811</v>
      </c>
      <c r="AW3" s="47">
        <v>0.50260071462529543</v>
      </c>
      <c r="AX3" s="46">
        <v>3740470811</v>
      </c>
      <c r="AY3" s="47">
        <v>0.50258567128971632</v>
      </c>
      <c r="AZ3" s="46">
        <v>3740470811</v>
      </c>
      <c r="BA3" s="47">
        <v>0.50258567128971632</v>
      </c>
      <c r="BB3" s="46">
        <v>3740470811</v>
      </c>
      <c r="BC3" s="47">
        <v>0.50258567128971632</v>
      </c>
      <c r="BD3" s="46">
        <v>3740470811</v>
      </c>
      <c r="BE3" s="47">
        <v>0.50258567128971632</v>
      </c>
      <c r="BF3" s="46">
        <v>3740470811</v>
      </c>
      <c r="BG3" s="47">
        <v>0.50258567128971632</v>
      </c>
      <c r="BH3" s="46">
        <v>3740470811</v>
      </c>
      <c r="BI3" s="47">
        <v>0.50258567128971632</v>
      </c>
      <c r="BJ3" s="46">
        <v>3740470811</v>
      </c>
      <c r="BK3" s="47">
        <v>0.50258567128971632</v>
      </c>
      <c r="BL3" s="46">
        <v>3740470811</v>
      </c>
      <c r="BM3" s="47">
        <v>0.50258567128971632</v>
      </c>
      <c r="BN3" s="61">
        <v>3740470811</v>
      </c>
      <c r="BO3" s="62">
        <v>0.50258567128971632</v>
      </c>
      <c r="BP3" s="46">
        <v>3740470811</v>
      </c>
      <c r="BQ3" s="47">
        <v>0.50258567128971632</v>
      </c>
      <c r="BR3" s="46">
        <v>3740470811</v>
      </c>
      <c r="BS3" s="47">
        <v>0.50258567128971632</v>
      </c>
      <c r="BT3" s="46">
        <v>3740470811</v>
      </c>
      <c r="BU3" s="47">
        <v>0.50258567128971632</v>
      </c>
      <c r="BV3" s="46">
        <v>3740470811</v>
      </c>
      <c r="BW3" s="47">
        <v>0.50258567128971632</v>
      </c>
      <c r="BX3" s="46">
        <v>3740470811</v>
      </c>
      <c r="BY3" s="47">
        <v>0.50258567128971632</v>
      </c>
      <c r="BZ3" s="46">
        <v>3740470811</v>
      </c>
      <c r="CA3" s="47">
        <v>0.50258567128971632</v>
      </c>
      <c r="CB3" s="46">
        <v>3740470811</v>
      </c>
      <c r="CC3" s="47">
        <v>0.50258567128971632</v>
      </c>
      <c r="CD3" s="46">
        <v>3740470811</v>
      </c>
      <c r="CE3" s="47">
        <v>0.50258567128971632</v>
      </c>
      <c r="CF3" s="46">
        <v>3740470811</v>
      </c>
      <c r="CG3" s="47">
        <v>0.50258567128971632</v>
      </c>
      <c r="CH3" s="46">
        <v>3740470811</v>
      </c>
      <c r="CI3" s="47">
        <v>0.50258567128971632</v>
      </c>
      <c r="CJ3" s="46">
        <v>3740470811</v>
      </c>
      <c r="CK3" s="47">
        <v>0.50258567128971632</v>
      </c>
      <c r="CL3" s="46">
        <v>3740470811</v>
      </c>
      <c r="CM3" s="47">
        <v>0.50258567128971632</v>
      </c>
      <c r="CN3" s="46">
        <v>3740470811</v>
      </c>
      <c r="CO3" s="47">
        <v>0.50258567128971632</v>
      </c>
      <c r="CP3" s="46">
        <v>3740470811</v>
      </c>
      <c r="CQ3" s="47">
        <v>0.50258567128971632</v>
      </c>
      <c r="CR3" s="46">
        <v>3740470811</v>
      </c>
      <c r="CS3" s="47">
        <v>0.50258567128971632</v>
      </c>
      <c r="CT3" s="46">
        <v>3740470811</v>
      </c>
      <c r="CU3" s="47">
        <v>0.50258567128971632</v>
      </c>
      <c r="CV3" s="46">
        <v>3740470811</v>
      </c>
      <c r="CW3" s="47">
        <v>0.50258567128971632</v>
      </c>
      <c r="CX3" s="46">
        <v>3740470811</v>
      </c>
      <c r="CY3" s="47">
        <v>0.50258567128971632</v>
      </c>
      <c r="CZ3" s="46">
        <v>3740470811</v>
      </c>
      <c r="DA3" s="47">
        <v>0.50258567128971632</v>
      </c>
      <c r="DB3" s="46">
        <v>3740470811</v>
      </c>
      <c r="DC3" s="47">
        <v>0.50258567128971632</v>
      </c>
      <c r="DD3" s="46">
        <v>3740470811</v>
      </c>
      <c r="DE3" s="47">
        <v>0.50258567128971632</v>
      </c>
      <c r="DF3" s="46">
        <v>3740470811</v>
      </c>
      <c r="DG3" s="47">
        <v>0.50258567128971632</v>
      </c>
      <c r="DH3" s="46">
        <v>3740470811</v>
      </c>
      <c r="DI3" s="47">
        <v>0.50258567128971632</v>
      </c>
      <c r="DJ3" s="46">
        <v>3740470811</v>
      </c>
      <c r="DK3" s="47">
        <v>0.50258567128971632</v>
      </c>
      <c r="DL3" s="46">
        <v>3740470811</v>
      </c>
      <c r="DM3" s="47">
        <v>0.50258567128971632</v>
      </c>
      <c r="DN3" s="46">
        <v>3740470811</v>
      </c>
      <c r="DO3" s="47">
        <v>0.50258567128971632</v>
      </c>
      <c r="DP3" s="46">
        <v>3740470811</v>
      </c>
      <c r="DQ3" s="47">
        <v>0.50258567128971632</v>
      </c>
      <c r="DR3" s="46">
        <v>3740470811</v>
      </c>
      <c r="DS3" s="47">
        <v>0.50258567128971632</v>
      </c>
      <c r="DT3" s="46">
        <v>3740470811</v>
      </c>
      <c r="DU3" s="47">
        <v>0.50258567128971632</v>
      </c>
      <c r="DV3" s="46">
        <v>3740470811</v>
      </c>
      <c r="DW3" s="47">
        <v>0.50258567128971632</v>
      </c>
      <c r="DX3" s="46">
        <v>3740470811</v>
      </c>
      <c r="DY3" s="47">
        <v>0.50258567128971632</v>
      </c>
      <c r="DZ3" s="46">
        <v>3740470811</v>
      </c>
      <c r="EA3" s="47">
        <v>0.50258567128971632</v>
      </c>
      <c r="EB3" s="46">
        <v>3740470811</v>
      </c>
      <c r="EC3" s="47">
        <v>0.50258567128971632</v>
      </c>
      <c r="ED3" s="46">
        <v>3740470811</v>
      </c>
      <c r="EE3" s="47">
        <v>0.50258567128971632</v>
      </c>
      <c r="EF3" s="46">
        <v>3740470811</v>
      </c>
      <c r="EG3" s="47">
        <v>0.50258567128971632</v>
      </c>
      <c r="EH3" s="46">
        <v>3740470811</v>
      </c>
      <c r="EI3" s="47">
        <v>0.50258567128971632</v>
      </c>
      <c r="EJ3" s="46">
        <v>3740470811</v>
      </c>
      <c r="EK3" s="47">
        <v>0.50258567128971632</v>
      </c>
      <c r="EL3" s="46">
        <v>3740470811</v>
      </c>
      <c r="EM3" s="47">
        <f>EL3/$EL$2</f>
        <v>0.50258567128971632</v>
      </c>
      <c r="EN3" s="46">
        <v>3740470811</v>
      </c>
      <c r="EO3" s="47">
        <v>0.50258567128971632</v>
      </c>
      <c r="EP3" s="46">
        <v>3740470811</v>
      </c>
      <c r="EQ3" s="47">
        <v>0.50258567128971632</v>
      </c>
      <c r="ER3" s="46">
        <v>3740470811</v>
      </c>
      <c r="ES3" s="47">
        <v>0.50258567128971632</v>
      </c>
      <c r="ET3" s="46">
        <v>3740470811</v>
      </c>
      <c r="EU3" s="47">
        <v>0.50258567128971632</v>
      </c>
      <c r="EV3" s="46">
        <v>3740470811</v>
      </c>
      <c r="EW3" s="47">
        <v>0.50258567128971632</v>
      </c>
      <c r="EX3" s="46">
        <v>3740470811</v>
      </c>
      <c r="EY3" s="47">
        <v>0.50258567128971632</v>
      </c>
      <c r="EZ3" s="46">
        <v>3740470811</v>
      </c>
      <c r="FA3" s="47">
        <v>0.50258567128971632</v>
      </c>
      <c r="FB3" s="46">
        <v>3740470811</v>
      </c>
      <c r="FC3" s="47">
        <v>0.50258567128971632</v>
      </c>
      <c r="FD3" s="46">
        <v>3740470811</v>
      </c>
      <c r="FE3" s="47">
        <v>0.50258567128971632</v>
      </c>
      <c r="FF3" s="46">
        <v>3740470811</v>
      </c>
      <c r="FG3" s="47">
        <v>0.50258567128971632</v>
      </c>
      <c r="FH3" s="46">
        <v>3740470811</v>
      </c>
      <c r="FI3" s="48">
        <v>0.50258567128971632</v>
      </c>
      <c r="FJ3" s="49">
        <v>3740470811</v>
      </c>
      <c r="FK3" s="48">
        <v>0.50258567128971632</v>
      </c>
      <c r="FL3" s="49">
        <v>3740470811</v>
      </c>
      <c r="FM3" s="48">
        <v>0.50258567128971632</v>
      </c>
      <c r="FN3" s="6">
        <v>3740470811</v>
      </c>
      <c r="FO3" s="7">
        <v>0.50258567128971599</v>
      </c>
      <c r="FP3" s="6">
        <v>3740470811</v>
      </c>
      <c r="FQ3" s="7">
        <v>0.50258567128971632</v>
      </c>
      <c r="FR3" s="6">
        <v>3740470811</v>
      </c>
      <c r="FS3" s="7">
        <v>0.50258567128971632</v>
      </c>
      <c r="FT3" s="6">
        <v>3740470811</v>
      </c>
      <c r="FU3" s="7">
        <v>0.50258567128971632</v>
      </c>
      <c r="FV3" s="6">
        <v>3740470811</v>
      </c>
      <c r="FW3" s="7">
        <v>0.50258567128971632</v>
      </c>
      <c r="FX3" s="6">
        <v>3740470811</v>
      </c>
      <c r="FY3" s="7">
        <v>0.50258567128971632</v>
      </c>
      <c r="FZ3" s="6">
        <v>3740470811</v>
      </c>
      <c r="GA3" s="7">
        <v>0.50258567128971632</v>
      </c>
      <c r="GB3" s="6">
        <v>3740470811</v>
      </c>
      <c r="GC3" s="7">
        <v>0.50258567128971632</v>
      </c>
      <c r="GD3" s="6">
        <v>3740470811</v>
      </c>
      <c r="GE3" s="7">
        <v>0.50258567128971632</v>
      </c>
      <c r="GF3" s="6">
        <v>3740470811</v>
      </c>
      <c r="GG3" s="7">
        <v>0.50258567128971632</v>
      </c>
      <c r="GH3" s="6">
        <v>3740470811</v>
      </c>
      <c r="GI3" s="7">
        <v>0.50258567128971632</v>
      </c>
      <c r="GJ3" s="6">
        <v>3740470811</v>
      </c>
      <c r="GK3" s="7">
        <v>0.50258567128971632</v>
      </c>
      <c r="GL3" s="6">
        <v>3740470811</v>
      </c>
      <c r="GM3" s="7">
        <v>0.50258567128971632</v>
      </c>
      <c r="GN3" s="6">
        <v>3740470811</v>
      </c>
      <c r="GO3" s="7">
        <v>0.50258567128971632</v>
      </c>
      <c r="GP3" s="6">
        <v>3740470811</v>
      </c>
      <c r="GQ3" s="7">
        <v>0.50258567128971632</v>
      </c>
      <c r="GR3" s="6">
        <v>3740470811</v>
      </c>
      <c r="GS3" s="7">
        <v>0.50258567128971632</v>
      </c>
      <c r="GT3" s="6">
        <v>3740470811</v>
      </c>
      <c r="GU3" s="7">
        <v>0.50258567128971632</v>
      </c>
      <c r="GV3" s="13" t="s">
        <v>77</v>
      </c>
      <c r="GW3" s="14" t="s">
        <v>78</v>
      </c>
      <c r="GX3" s="13" t="s">
        <v>77</v>
      </c>
      <c r="GY3" s="14" t="s">
        <v>78</v>
      </c>
      <c r="GZ3" s="13" t="s">
        <v>77</v>
      </c>
      <c r="HA3" s="14" t="s">
        <v>78</v>
      </c>
      <c r="HB3" s="13" t="s">
        <v>77</v>
      </c>
      <c r="HC3" s="14" t="s">
        <v>78</v>
      </c>
      <c r="HD3" s="13" t="s">
        <v>77</v>
      </c>
      <c r="HE3" s="14" t="s">
        <v>78</v>
      </c>
      <c r="HF3" s="13" t="s">
        <v>77</v>
      </c>
      <c r="HG3" s="14" t="s">
        <v>78</v>
      </c>
      <c r="HH3" s="13" t="s">
        <v>77</v>
      </c>
      <c r="HI3" s="14" t="s">
        <v>78</v>
      </c>
      <c r="HJ3" s="13" t="s">
        <v>77</v>
      </c>
      <c r="HK3" s="14" t="s">
        <v>78</v>
      </c>
      <c r="HL3" s="13" t="s">
        <v>77</v>
      </c>
      <c r="HM3" s="14" t="s">
        <v>78</v>
      </c>
      <c r="HN3" s="13" t="s">
        <v>77</v>
      </c>
      <c r="HO3" s="14" t="s">
        <v>78</v>
      </c>
      <c r="HP3" s="13" t="s">
        <v>77</v>
      </c>
      <c r="HQ3" s="14" t="s">
        <v>78</v>
      </c>
      <c r="HR3" s="13" t="s">
        <v>77</v>
      </c>
      <c r="HS3" s="14" t="s">
        <v>78</v>
      </c>
      <c r="HT3" s="13" t="s">
        <v>77</v>
      </c>
      <c r="HU3" s="14" t="s">
        <v>78</v>
      </c>
      <c r="HV3" s="13" t="s">
        <v>77</v>
      </c>
      <c r="HW3" s="14" t="s">
        <v>78</v>
      </c>
      <c r="HX3" s="13" t="s">
        <v>77</v>
      </c>
      <c r="HY3" s="14" t="s">
        <v>78</v>
      </c>
      <c r="HZ3" s="13" t="s">
        <v>77</v>
      </c>
      <c r="IA3" s="14" t="s">
        <v>78</v>
      </c>
      <c r="IB3" s="13" t="s">
        <v>77</v>
      </c>
      <c r="IC3" s="14" t="s">
        <v>78</v>
      </c>
      <c r="ID3" s="13" t="s">
        <v>77</v>
      </c>
      <c r="IE3" s="14" t="s">
        <v>78</v>
      </c>
      <c r="IF3" s="13" t="s">
        <v>77</v>
      </c>
      <c r="IG3" s="14" t="s">
        <v>79</v>
      </c>
    </row>
    <row r="4" spans="1:241" x14ac:dyDescent="0.25">
      <c r="A4" s="55" t="s">
        <v>80</v>
      </c>
      <c r="B4" s="46"/>
      <c r="C4" s="47"/>
      <c r="D4" s="46"/>
      <c r="E4" s="47"/>
      <c r="F4" s="46"/>
      <c r="G4" s="75"/>
      <c r="H4" s="46"/>
      <c r="I4" s="47"/>
      <c r="J4" s="46"/>
      <c r="K4" s="47"/>
      <c r="L4" s="46"/>
      <c r="M4" s="47"/>
      <c r="N4" s="46"/>
      <c r="O4" s="47"/>
      <c r="P4" s="46"/>
      <c r="Q4" s="75"/>
      <c r="R4" s="46"/>
      <c r="S4" s="75"/>
      <c r="T4" s="46"/>
      <c r="U4" s="47"/>
      <c r="V4" s="46"/>
      <c r="W4" s="47"/>
      <c r="X4" s="46"/>
      <c r="Y4" s="47"/>
      <c r="Z4" s="46"/>
      <c r="AA4" s="47"/>
      <c r="AB4" s="46"/>
      <c r="AC4" s="47"/>
      <c r="AD4" s="46"/>
      <c r="AE4" s="75"/>
      <c r="AF4" s="46"/>
      <c r="AG4" s="47"/>
      <c r="AH4" s="46"/>
      <c r="AI4" s="47"/>
      <c r="AJ4" s="46"/>
      <c r="AK4" s="47"/>
      <c r="AL4" s="46"/>
      <c r="AM4" s="47"/>
      <c r="AN4" s="46"/>
      <c r="AO4" s="75"/>
      <c r="AP4" s="46"/>
      <c r="AQ4" s="75"/>
      <c r="AR4" s="46"/>
      <c r="AS4" s="47"/>
      <c r="AT4" s="46"/>
      <c r="AU4" s="47"/>
      <c r="AV4" s="46"/>
      <c r="AW4" s="47"/>
      <c r="AX4" s="46"/>
      <c r="AY4" s="47"/>
      <c r="AZ4" s="46"/>
      <c r="BA4" s="47"/>
      <c r="BB4" s="46"/>
      <c r="BC4" s="47"/>
      <c r="BD4" s="46"/>
      <c r="BE4" s="47"/>
      <c r="BF4" s="46"/>
      <c r="BG4" s="47"/>
      <c r="BH4" s="46"/>
      <c r="BI4" s="47"/>
      <c r="BJ4" s="46"/>
      <c r="BK4" s="47"/>
      <c r="BL4" s="46"/>
      <c r="BM4" s="47"/>
      <c r="BN4" s="61"/>
      <c r="BO4" s="62"/>
      <c r="BP4" s="46"/>
      <c r="BQ4" s="47"/>
      <c r="BR4" s="46"/>
      <c r="BS4" s="47"/>
      <c r="BT4" s="46"/>
      <c r="BU4" s="47"/>
      <c r="BV4" s="46">
        <v>0</v>
      </c>
      <c r="BW4" s="47">
        <v>0</v>
      </c>
      <c r="BX4" s="46">
        <v>0</v>
      </c>
      <c r="BY4" s="47">
        <v>0</v>
      </c>
      <c r="BZ4" s="46">
        <v>0</v>
      </c>
      <c r="CA4" s="47">
        <v>0</v>
      </c>
      <c r="CB4" s="46">
        <v>0</v>
      </c>
      <c r="CC4" s="47">
        <v>0</v>
      </c>
      <c r="CD4" s="46">
        <v>0</v>
      </c>
      <c r="CE4" s="47">
        <v>0</v>
      </c>
      <c r="CF4" s="46">
        <v>0</v>
      </c>
      <c r="CG4" s="47">
        <v>0</v>
      </c>
      <c r="CH4" s="46">
        <v>0</v>
      </c>
      <c r="CI4" s="47">
        <v>0</v>
      </c>
      <c r="CJ4" s="46">
        <v>0</v>
      </c>
      <c r="CK4" s="47">
        <v>0</v>
      </c>
      <c r="CL4" s="46">
        <v>0</v>
      </c>
      <c r="CM4" s="47">
        <v>0</v>
      </c>
      <c r="CN4" s="46">
        <v>0</v>
      </c>
      <c r="CO4" s="47">
        <v>0</v>
      </c>
      <c r="CP4" s="46">
        <v>0</v>
      </c>
      <c r="CQ4" s="47">
        <v>0</v>
      </c>
      <c r="CR4" s="46">
        <v>0</v>
      </c>
      <c r="CS4" s="47">
        <v>0</v>
      </c>
      <c r="CT4" s="46">
        <v>0</v>
      </c>
      <c r="CU4" s="47">
        <v>0</v>
      </c>
      <c r="CV4" s="46">
        <v>0</v>
      </c>
      <c r="CW4" s="47">
        <v>0</v>
      </c>
      <c r="CX4" s="46">
        <v>0</v>
      </c>
      <c r="CY4" s="47">
        <v>0</v>
      </c>
      <c r="CZ4" s="46">
        <v>0</v>
      </c>
      <c r="DA4" s="47">
        <v>0</v>
      </c>
      <c r="DB4" s="46">
        <v>0</v>
      </c>
      <c r="DC4" s="47">
        <v>0</v>
      </c>
      <c r="DD4" s="46">
        <v>0</v>
      </c>
      <c r="DE4" s="47">
        <v>0</v>
      </c>
      <c r="DF4" s="46">
        <v>0</v>
      </c>
      <c r="DG4" s="47">
        <v>0</v>
      </c>
      <c r="DH4" s="46">
        <v>0</v>
      </c>
      <c r="DI4" s="47">
        <v>0</v>
      </c>
      <c r="DJ4" s="46">
        <v>0</v>
      </c>
      <c r="DK4" s="47">
        <v>0</v>
      </c>
      <c r="DL4" s="46">
        <v>0</v>
      </c>
      <c r="DM4" s="47">
        <v>0</v>
      </c>
      <c r="DN4" s="46">
        <v>0</v>
      </c>
      <c r="DO4" s="47">
        <v>0</v>
      </c>
      <c r="DP4" s="46">
        <v>16664792</v>
      </c>
      <c r="DQ4" s="47">
        <v>2.23915279584399E-3</v>
      </c>
      <c r="DR4" s="46">
        <v>17700392</v>
      </c>
      <c r="DS4" s="47">
        <v>2.3783004452941647E-3</v>
      </c>
      <c r="DT4" s="46">
        <v>17700392</v>
      </c>
      <c r="DU4" s="47">
        <v>2.3783004452941647E-3</v>
      </c>
      <c r="DV4" s="46">
        <v>17700392</v>
      </c>
      <c r="DW4" s="47">
        <v>2.3783004452941647E-3</v>
      </c>
      <c r="DX4" s="46">
        <v>17700392</v>
      </c>
      <c r="DY4" s="47">
        <v>2.3783004452941647E-3</v>
      </c>
      <c r="DZ4" s="46">
        <v>17700392</v>
      </c>
      <c r="EA4" s="47">
        <v>2.3783004452941647E-3</v>
      </c>
      <c r="EB4" s="46">
        <v>17700392</v>
      </c>
      <c r="EC4" s="47">
        <v>2.3783004452941647E-3</v>
      </c>
      <c r="ED4" s="46">
        <v>17700392</v>
      </c>
      <c r="EE4" s="47">
        <v>2.3783004452941647E-3</v>
      </c>
      <c r="EF4" s="46">
        <v>17700392</v>
      </c>
      <c r="EG4" s="47">
        <v>2.3783004452941647E-3</v>
      </c>
      <c r="EH4" s="46">
        <v>17700392</v>
      </c>
      <c r="EI4" s="47">
        <v>2.3783004452941647E-3</v>
      </c>
      <c r="EJ4" s="46">
        <v>17700392</v>
      </c>
      <c r="EK4" s="47">
        <v>2.3783004452941647E-3</v>
      </c>
      <c r="EL4" s="46">
        <v>17700392</v>
      </c>
      <c r="EM4" s="47">
        <f t="shared" ref="EM4:EM11" si="0">EL4/$EL$2</f>
        <v>2.3783004452941647E-3</v>
      </c>
      <c r="EN4" s="46">
        <v>17700392</v>
      </c>
      <c r="EO4" s="47">
        <v>2.3783004452941647E-3</v>
      </c>
      <c r="EP4" s="46">
        <v>17700392</v>
      </c>
      <c r="EQ4" s="47">
        <v>2.3783004452941647E-3</v>
      </c>
      <c r="ER4" s="46">
        <v>17700392</v>
      </c>
      <c r="ES4" s="47">
        <v>2.3783004452941647E-3</v>
      </c>
      <c r="ET4" s="46">
        <v>17700392</v>
      </c>
      <c r="EU4" s="47">
        <v>2.3783004452941647E-3</v>
      </c>
      <c r="EV4" s="46">
        <v>17700392</v>
      </c>
      <c r="EW4" s="47">
        <v>2.3783004452941647E-3</v>
      </c>
      <c r="EX4" s="46">
        <v>17700392</v>
      </c>
      <c r="EY4" s="47">
        <v>2.3783004452941647E-3</v>
      </c>
      <c r="EZ4" s="46">
        <v>17700392</v>
      </c>
      <c r="FA4" s="47">
        <v>2.3783004452941647E-3</v>
      </c>
      <c r="FB4" s="46">
        <v>17700392</v>
      </c>
      <c r="FC4" s="47">
        <v>2.3783004452941647E-3</v>
      </c>
      <c r="FD4" s="46">
        <v>17700392</v>
      </c>
      <c r="FE4" s="47">
        <v>2.3783004452941647E-3</v>
      </c>
      <c r="FF4" s="46">
        <v>11700392</v>
      </c>
      <c r="FG4" s="47">
        <v>1.5721147590243359E-3</v>
      </c>
      <c r="FH4" s="46">
        <v>11700392</v>
      </c>
      <c r="FI4" s="48">
        <v>1.5721147590243359E-3</v>
      </c>
      <c r="FJ4" s="49">
        <v>11700392</v>
      </c>
      <c r="FK4" s="48">
        <v>1.5721147590243359E-3</v>
      </c>
      <c r="FL4" s="49">
        <v>11700392</v>
      </c>
      <c r="FM4" s="48">
        <v>1.5721147590243359E-3</v>
      </c>
      <c r="FN4" s="6">
        <v>11700392</v>
      </c>
      <c r="FO4" s="7">
        <v>1.57211475902434E-3</v>
      </c>
      <c r="FP4" s="6">
        <v>11700392</v>
      </c>
      <c r="FQ4" s="7">
        <v>1.5721147590243359E-3</v>
      </c>
      <c r="FR4" s="6">
        <v>11700392</v>
      </c>
      <c r="FS4" s="7">
        <v>1.5721147590243359E-3</v>
      </c>
      <c r="FT4" s="6">
        <v>11700392</v>
      </c>
      <c r="FU4" s="7">
        <v>1.5721147590243359E-3</v>
      </c>
      <c r="FV4" s="6">
        <v>11700392</v>
      </c>
      <c r="FW4" s="7">
        <v>1.5721147590243359E-3</v>
      </c>
      <c r="FX4" s="6">
        <v>11700392</v>
      </c>
      <c r="FY4" s="7">
        <v>1.5721147590243359E-3</v>
      </c>
      <c r="FZ4" s="6">
        <v>11700392</v>
      </c>
      <c r="GA4" s="7">
        <v>1.5721147590243359E-3</v>
      </c>
      <c r="GB4" s="6">
        <v>11700392</v>
      </c>
      <c r="GC4" s="7">
        <v>1.5721147590243359E-3</v>
      </c>
      <c r="GD4" s="6">
        <v>11700392</v>
      </c>
      <c r="GE4" s="7">
        <v>1.5721147590243359E-3</v>
      </c>
      <c r="GF4" s="6">
        <v>11700392</v>
      </c>
      <c r="GG4" s="7">
        <v>1.5721147590243359E-3</v>
      </c>
      <c r="GH4" s="6">
        <v>11700392</v>
      </c>
      <c r="GI4" s="7">
        <v>1.5721147590243359E-3</v>
      </c>
      <c r="GJ4" s="6">
        <v>11700392</v>
      </c>
      <c r="GK4" s="7">
        <v>1.5721147590243359E-3</v>
      </c>
      <c r="GL4" s="6">
        <v>11700392</v>
      </c>
      <c r="GM4" s="7">
        <v>1.5721147590243359E-3</v>
      </c>
      <c r="GN4" s="6">
        <v>11700392</v>
      </c>
      <c r="GO4" s="7">
        <v>1.5721147590243359E-3</v>
      </c>
      <c r="GP4" s="6">
        <v>11700392</v>
      </c>
      <c r="GQ4" s="7">
        <v>1.5721147590243359E-3</v>
      </c>
      <c r="GR4" s="6">
        <v>11700392</v>
      </c>
      <c r="GS4" s="7">
        <v>1.5721147590243359E-3</v>
      </c>
      <c r="GT4" s="6">
        <v>11700392</v>
      </c>
      <c r="GU4" s="7">
        <v>1.5721147590243359E-3</v>
      </c>
      <c r="GV4" s="13" t="s">
        <v>81</v>
      </c>
      <c r="GW4" s="14" t="s">
        <v>82</v>
      </c>
      <c r="GX4" s="13" t="s">
        <v>81</v>
      </c>
      <c r="GY4" s="14" t="s">
        <v>82</v>
      </c>
      <c r="GZ4" s="13" t="s">
        <v>81</v>
      </c>
      <c r="HA4" s="14" t="s">
        <v>82</v>
      </c>
      <c r="HB4" s="13" t="s">
        <v>81</v>
      </c>
      <c r="HC4" s="14" t="s">
        <v>82</v>
      </c>
      <c r="HD4" s="13" t="s">
        <v>81</v>
      </c>
      <c r="HE4" s="14" t="s">
        <v>82</v>
      </c>
      <c r="HF4" s="13" t="s">
        <v>81</v>
      </c>
      <c r="HG4" s="14" t="s">
        <v>82</v>
      </c>
      <c r="HH4" s="13" t="s">
        <v>81</v>
      </c>
      <c r="HI4" s="14" t="s">
        <v>82</v>
      </c>
      <c r="HJ4" s="13" t="s">
        <v>81</v>
      </c>
      <c r="HK4" s="14" t="s">
        <v>82</v>
      </c>
      <c r="HL4" s="13" t="s">
        <v>81</v>
      </c>
      <c r="HM4" s="14" t="s">
        <v>82</v>
      </c>
      <c r="HN4" s="13" t="s">
        <v>81</v>
      </c>
      <c r="HO4" s="14" t="s">
        <v>82</v>
      </c>
      <c r="HP4" s="13" t="s">
        <v>81</v>
      </c>
      <c r="HQ4" s="14" t="s">
        <v>82</v>
      </c>
      <c r="HR4" s="13" t="s">
        <v>81</v>
      </c>
      <c r="HS4" s="14" t="s">
        <v>82</v>
      </c>
      <c r="HT4" s="13" t="s">
        <v>81</v>
      </c>
      <c r="HU4" s="14" t="s">
        <v>82</v>
      </c>
      <c r="HV4" s="13" t="s">
        <v>81</v>
      </c>
      <c r="HW4" s="14" t="s">
        <v>82</v>
      </c>
      <c r="HX4" s="13" t="s">
        <v>81</v>
      </c>
      <c r="HY4" s="14" t="s">
        <v>82</v>
      </c>
      <c r="HZ4" s="13" t="s">
        <v>81</v>
      </c>
      <c r="IA4" s="14" t="s">
        <v>82</v>
      </c>
      <c r="IB4" s="13" t="s">
        <v>81</v>
      </c>
      <c r="IC4" s="14" t="s">
        <v>82</v>
      </c>
      <c r="ID4" s="13" t="s">
        <v>81</v>
      </c>
      <c r="IE4" s="14" t="s">
        <v>82</v>
      </c>
      <c r="IF4" s="13" t="s">
        <v>81</v>
      </c>
      <c r="IG4" s="14" t="s">
        <v>83</v>
      </c>
    </row>
    <row r="5" spans="1:241" x14ac:dyDescent="0.25">
      <c r="A5" s="55" t="s">
        <v>84</v>
      </c>
      <c r="B5" s="46"/>
      <c r="C5" s="47"/>
      <c r="D5" s="46"/>
      <c r="E5" s="47"/>
      <c r="F5" s="46"/>
      <c r="G5" s="75"/>
      <c r="H5" s="46"/>
      <c r="I5" s="47"/>
      <c r="J5" s="46"/>
      <c r="K5" s="47"/>
      <c r="L5" s="46"/>
      <c r="M5" s="47"/>
      <c r="N5" s="46"/>
      <c r="O5" s="47"/>
      <c r="P5" s="46"/>
      <c r="Q5" s="75"/>
      <c r="R5" s="46"/>
      <c r="S5" s="75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75"/>
      <c r="AF5" s="46"/>
      <c r="AG5" s="47"/>
      <c r="AH5" s="46"/>
      <c r="AI5" s="47"/>
      <c r="AJ5" s="46"/>
      <c r="AK5" s="47"/>
      <c r="AL5" s="46"/>
      <c r="AM5" s="47"/>
      <c r="AN5" s="46"/>
      <c r="AO5" s="75"/>
      <c r="AP5" s="46"/>
      <c r="AQ5" s="75"/>
      <c r="AR5" s="46"/>
      <c r="AS5" s="47"/>
      <c r="AT5" s="46"/>
      <c r="AU5" s="47"/>
      <c r="AV5" s="46"/>
      <c r="AW5" s="47"/>
      <c r="AX5" s="46"/>
      <c r="AY5" s="47"/>
      <c r="AZ5" s="46"/>
      <c r="BA5" s="47"/>
      <c r="BB5" s="46"/>
      <c r="BC5" s="47"/>
      <c r="BD5" s="46"/>
      <c r="BE5" s="47"/>
      <c r="BF5" s="46"/>
      <c r="BG5" s="47"/>
      <c r="BH5" s="46"/>
      <c r="BI5" s="47"/>
      <c r="BJ5" s="46"/>
      <c r="BK5" s="47"/>
      <c r="BL5" s="46"/>
      <c r="BM5" s="47"/>
      <c r="BN5" s="61"/>
      <c r="BO5" s="62"/>
      <c r="BP5" s="46"/>
      <c r="BQ5" s="47"/>
      <c r="BR5" s="46"/>
      <c r="BS5" s="47"/>
      <c r="BT5" s="46"/>
      <c r="BU5" s="47"/>
      <c r="BV5" s="46">
        <v>0</v>
      </c>
      <c r="BW5" s="47">
        <v>0</v>
      </c>
      <c r="BX5" s="46">
        <v>0</v>
      </c>
      <c r="BY5" s="47">
        <v>0</v>
      </c>
      <c r="BZ5" s="46">
        <v>0</v>
      </c>
      <c r="CA5" s="47">
        <v>0</v>
      </c>
      <c r="CB5" s="46">
        <v>0</v>
      </c>
      <c r="CC5" s="47">
        <v>0</v>
      </c>
      <c r="CD5" s="46">
        <v>0</v>
      </c>
      <c r="CE5" s="47">
        <v>0</v>
      </c>
      <c r="CF5" s="46">
        <v>0</v>
      </c>
      <c r="CG5" s="47">
        <v>0</v>
      </c>
      <c r="CH5" s="46">
        <v>0</v>
      </c>
      <c r="CI5" s="47">
        <v>0</v>
      </c>
      <c r="CJ5" s="46">
        <v>0</v>
      </c>
      <c r="CK5" s="47">
        <v>0</v>
      </c>
      <c r="CL5" s="46">
        <v>0</v>
      </c>
      <c r="CM5" s="47">
        <v>0</v>
      </c>
      <c r="CN5" s="46">
        <v>0</v>
      </c>
      <c r="CO5" s="47">
        <v>0</v>
      </c>
      <c r="CP5" s="46">
        <v>0</v>
      </c>
      <c r="CQ5" s="47">
        <v>0</v>
      </c>
      <c r="CR5" s="46">
        <v>0</v>
      </c>
      <c r="CS5" s="47">
        <v>0</v>
      </c>
      <c r="CT5" s="46">
        <v>0</v>
      </c>
      <c r="CU5" s="47">
        <v>0</v>
      </c>
      <c r="CV5" s="46">
        <v>0</v>
      </c>
      <c r="CW5" s="47">
        <v>0</v>
      </c>
      <c r="CX5" s="46">
        <v>0</v>
      </c>
      <c r="CY5" s="47">
        <v>0</v>
      </c>
      <c r="CZ5" s="46">
        <v>0</v>
      </c>
      <c r="DA5" s="47">
        <v>0</v>
      </c>
      <c r="DB5" s="46">
        <v>0</v>
      </c>
      <c r="DC5" s="47">
        <v>0</v>
      </c>
      <c r="DD5" s="46">
        <v>0</v>
      </c>
      <c r="DE5" s="47">
        <v>0</v>
      </c>
      <c r="DF5" s="46">
        <v>0</v>
      </c>
      <c r="DG5" s="47">
        <v>0</v>
      </c>
      <c r="DH5" s="46">
        <v>0</v>
      </c>
      <c r="DI5" s="47">
        <v>0</v>
      </c>
      <c r="DJ5" s="46">
        <v>0</v>
      </c>
      <c r="DK5" s="47">
        <v>0</v>
      </c>
      <c r="DL5" s="46">
        <v>0</v>
      </c>
      <c r="DM5" s="47">
        <v>0</v>
      </c>
      <c r="DN5" s="46">
        <v>0</v>
      </c>
      <c r="DO5" s="47">
        <v>0</v>
      </c>
      <c r="DP5" s="46">
        <v>0</v>
      </c>
      <c r="DQ5" s="47">
        <v>0</v>
      </c>
      <c r="DR5" s="46">
        <v>0</v>
      </c>
      <c r="DS5" s="47">
        <v>0</v>
      </c>
      <c r="DT5" s="46">
        <v>0</v>
      </c>
      <c r="DU5" s="47">
        <v>0</v>
      </c>
      <c r="DV5" s="46">
        <v>0</v>
      </c>
      <c r="DW5" s="47">
        <v>0</v>
      </c>
      <c r="DX5" s="46">
        <v>0</v>
      </c>
      <c r="DY5" s="47">
        <v>0</v>
      </c>
      <c r="DZ5" s="46">
        <v>0</v>
      </c>
      <c r="EA5" s="47">
        <v>0</v>
      </c>
      <c r="EB5" s="46">
        <v>0</v>
      </c>
      <c r="EC5" s="47">
        <v>0</v>
      </c>
      <c r="ED5" s="46">
        <v>0</v>
      </c>
      <c r="EE5" s="47">
        <v>0</v>
      </c>
      <c r="EF5" s="46">
        <v>0</v>
      </c>
      <c r="EG5" s="47">
        <v>0</v>
      </c>
      <c r="EH5" s="46">
        <v>0</v>
      </c>
      <c r="EI5" s="47">
        <v>0</v>
      </c>
      <c r="EJ5" s="46">
        <v>0</v>
      </c>
      <c r="EK5" s="47">
        <v>0</v>
      </c>
      <c r="EL5" s="46">
        <v>0</v>
      </c>
      <c r="EM5" s="47">
        <f t="shared" si="0"/>
        <v>0</v>
      </c>
      <c r="EN5" s="46">
        <v>0</v>
      </c>
      <c r="EO5" s="47">
        <v>0</v>
      </c>
      <c r="EP5" s="46">
        <v>0</v>
      </c>
      <c r="EQ5" s="47">
        <v>0</v>
      </c>
      <c r="ER5" s="46">
        <v>0</v>
      </c>
      <c r="ES5" s="47">
        <v>0</v>
      </c>
      <c r="ET5" s="46">
        <v>0</v>
      </c>
      <c r="EU5" s="47">
        <v>0</v>
      </c>
      <c r="EV5" s="46">
        <v>0</v>
      </c>
      <c r="EW5" s="47">
        <v>0</v>
      </c>
      <c r="EX5" s="46">
        <v>0</v>
      </c>
      <c r="EY5" s="47">
        <v>0</v>
      </c>
      <c r="EZ5" s="46">
        <v>0</v>
      </c>
      <c r="FA5" s="47">
        <v>0</v>
      </c>
      <c r="FB5" s="46">
        <v>0</v>
      </c>
      <c r="FC5" s="47">
        <v>0</v>
      </c>
      <c r="FD5" s="46">
        <v>0</v>
      </c>
      <c r="FE5" s="47">
        <v>0</v>
      </c>
      <c r="FF5" s="46">
        <v>0</v>
      </c>
      <c r="FG5" s="47">
        <v>0</v>
      </c>
      <c r="FH5" s="46">
        <v>0</v>
      </c>
      <c r="FI5" s="48">
        <v>0</v>
      </c>
      <c r="FJ5" s="49">
        <v>0</v>
      </c>
      <c r="FK5" s="48">
        <v>0</v>
      </c>
      <c r="FL5" s="49">
        <v>734202699</v>
      </c>
      <c r="FM5" s="48">
        <v>9.865061779241259E-2</v>
      </c>
      <c r="FN5" s="6">
        <v>734202699</v>
      </c>
      <c r="FO5" s="7">
        <v>9.8650617792412604E-2</v>
      </c>
      <c r="FP5" s="6">
        <v>734202699</v>
      </c>
      <c r="FQ5" s="7">
        <v>9.865061779241259E-2</v>
      </c>
      <c r="FR5" s="6">
        <v>734202699</v>
      </c>
      <c r="FS5" s="7">
        <v>9.865061779241259E-2</v>
      </c>
      <c r="FT5" s="6">
        <v>734202699</v>
      </c>
      <c r="FU5" s="7">
        <v>9.865061779241259E-2</v>
      </c>
      <c r="FV5" s="6">
        <v>734202699</v>
      </c>
      <c r="FW5" s="7">
        <v>9.865061779241259E-2</v>
      </c>
      <c r="FX5" s="6">
        <v>734202699</v>
      </c>
      <c r="FY5" s="7">
        <v>9.865061779241259E-2</v>
      </c>
      <c r="FZ5" s="6">
        <v>734202699</v>
      </c>
      <c r="GA5" s="7">
        <v>9.865061779241259E-2</v>
      </c>
      <c r="GB5" s="6">
        <v>734202699</v>
      </c>
      <c r="GC5" s="7">
        <v>9.865061779241259E-2</v>
      </c>
      <c r="GD5" s="6">
        <v>734202699</v>
      </c>
      <c r="GE5" s="7">
        <v>9.865061779241259E-2</v>
      </c>
      <c r="GF5" s="6">
        <v>734202699</v>
      </c>
      <c r="GG5" s="7">
        <v>9.865061779241259E-2</v>
      </c>
      <c r="GH5" s="6">
        <v>734202699</v>
      </c>
      <c r="GI5" s="7">
        <v>9.865061779241259E-2</v>
      </c>
      <c r="GJ5" s="6">
        <v>734202699</v>
      </c>
      <c r="GK5" s="7">
        <v>9.865061779241259E-2</v>
      </c>
      <c r="GL5" s="6">
        <v>734202699</v>
      </c>
      <c r="GM5" s="7">
        <v>9.865061779241259E-2</v>
      </c>
      <c r="GN5" s="6">
        <v>734202699</v>
      </c>
      <c r="GO5" s="7">
        <v>9.865061779241259E-2</v>
      </c>
      <c r="GP5" s="6">
        <v>734202699</v>
      </c>
      <c r="GQ5" s="7">
        <v>9.865061779241259E-2</v>
      </c>
      <c r="GR5" s="6">
        <v>734202699</v>
      </c>
      <c r="GS5" s="7">
        <v>9.865061779241259E-2</v>
      </c>
      <c r="GT5" s="6">
        <v>734202699</v>
      </c>
      <c r="GU5" s="7">
        <v>9.865061779241259E-2</v>
      </c>
      <c r="GV5" s="13" t="s">
        <v>85</v>
      </c>
      <c r="GW5" s="14" t="s">
        <v>86</v>
      </c>
      <c r="GX5" s="13" t="s">
        <v>85</v>
      </c>
      <c r="GY5" s="14" t="s">
        <v>86</v>
      </c>
      <c r="GZ5" s="13" t="s">
        <v>85</v>
      </c>
      <c r="HA5" s="14" t="s">
        <v>86</v>
      </c>
      <c r="HB5" s="13" t="s">
        <v>85</v>
      </c>
      <c r="HC5" s="14" t="s">
        <v>86</v>
      </c>
      <c r="HD5" s="13" t="s">
        <v>85</v>
      </c>
      <c r="HE5" s="14" t="s">
        <v>86</v>
      </c>
      <c r="HF5" s="13" t="s">
        <v>85</v>
      </c>
      <c r="HG5" s="14" t="s">
        <v>86</v>
      </c>
      <c r="HH5" s="13" t="s">
        <v>85</v>
      </c>
      <c r="HI5" s="14" t="s">
        <v>86</v>
      </c>
      <c r="HJ5" s="13" t="s">
        <v>85</v>
      </c>
      <c r="HK5" s="14" t="s">
        <v>86</v>
      </c>
      <c r="HL5" s="13" t="s">
        <v>85</v>
      </c>
      <c r="HM5" s="14" t="s">
        <v>86</v>
      </c>
      <c r="HN5" s="13" t="s">
        <v>85</v>
      </c>
      <c r="HO5" s="14" t="s">
        <v>86</v>
      </c>
      <c r="HP5" s="13" t="s">
        <v>85</v>
      </c>
      <c r="HQ5" s="14" t="s">
        <v>86</v>
      </c>
      <c r="HR5" s="13" t="s">
        <v>85</v>
      </c>
      <c r="HS5" s="14" t="s">
        <v>86</v>
      </c>
      <c r="HT5" s="13" t="s">
        <v>85</v>
      </c>
      <c r="HU5" s="14" t="s">
        <v>86</v>
      </c>
      <c r="HV5" s="13" t="s">
        <v>85</v>
      </c>
      <c r="HW5" s="14" t="s">
        <v>86</v>
      </c>
      <c r="HX5" s="13" t="s">
        <v>85</v>
      </c>
      <c r="HY5" s="14" t="s">
        <v>86</v>
      </c>
      <c r="HZ5" s="13" t="s">
        <v>85</v>
      </c>
      <c r="IA5" s="14" t="s">
        <v>86</v>
      </c>
      <c r="IB5" s="13" t="s">
        <v>85</v>
      </c>
      <c r="IC5" s="14" t="s">
        <v>86</v>
      </c>
      <c r="ID5" s="13" t="s">
        <v>85</v>
      </c>
      <c r="IE5" s="14" t="s">
        <v>86</v>
      </c>
      <c r="IF5" s="13" t="s">
        <v>85</v>
      </c>
      <c r="IG5" s="14" t="s">
        <v>87</v>
      </c>
    </row>
    <row r="6" spans="1:241" x14ac:dyDescent="0.25">
      <c r="A6" s="55" t="s">
        <v>88</v>
      </c>
      <c r="B6" s="46"/>
      <c r="C6" s="47"/>
      <c r="D6" s="46"/>
      <c r="E6" s="47"/>
      <c r="F6" s="46"/>
      <c r="G6" s="75"/>
      <c r="H6" s="46"/>
      <c r="I6" s="47"/>
      <c r="J6" s="46"/>
      <c r="K6" s="47"/>
      <c r="L6" s="46"/>
      <c r="M6" s="47"/>
      <c r="N6" s="46"/>
      <c r="O6" s="47"/>
      <c r="P6" s="46"/>
      <c r="Q6" s="75"/>
      <c r="R6" s="46"/>
      <c r="S6" s="75"/>
      <c r="T6" s="46"/>
      <c r="U6" s="47"/>
      <c r="V6" s="46"/>
      <c r="W6" s="47"/>
      <c r="X6" s="46"/>
      <c r="Y6" s="47"/>
      <c r="Z6" s="46"/>
      <c r="AA6" s="47"/>
      <c r="AB6" s="46"/>
      <c r="AC6" s="47"/>
      <c r="AD6" s="46"/>
      <c r="AE6" s="75"/>
      <c r="AF6" s="46"/>
      <c r="AG6" s="47"/>
      <c r="AH6" s="46"/>
      <c r="AI6" s="47"/>
      <c r="AJ6" s="46"/>
      <c r="AK6" s="47"/>
      <c r="AL6" s="46"/>
      <c r="AM6" s="47"/>
      <c r="AN6" s="46"/>
      <c r="AO6" s="75"/>
      <c r="AP6" s="46"/>
      <c r="AQ6" s="75"/>
      <c r="AR6" s="46"/>
      <c r="AS6" s="47"/>
      <c r="AT6" s="46"/>
      <c r="AU6" s="47"/>
      <c r="AV6" s="46"/>
      <c r="AW6" s="47"/>
      <c r="AX6" s="46"/>
      <c r="AY6" s="47"/>
      <c r="AZ6" s="46"/>
      <c r="BA6" s="47"/>
      <c r="BB6" s="46"/>
      <c r="BC6" s="47"/>
      <c r="BD6" s="46"/>
      <c r="BE6" s="47"/>
      <c r="BF6" s="46"/>
      <c r="BG6" s="47"/>
      <c r="BH6" s="46"/>
      <c r="BI6" s="47"/>
      <c r="BJ6" s="46"/>
      <c r="BK6" s="47"/>
      <c r="BL6" s="46"/>
      <c r="BM6" s="47"/>
      <c r="BN6" s="61"/>
      <c r="BO6" s="62"/>
      <c r="BP6" s="46"/>
      <c r="BQ6" s="47"/>
      <c r="BR6" s="46"/>
      <c r="BS6" s="47"/>
      <c r="BT6" s="46"/>
      <c r="BU6" s="47"/>
      <c r="BV6" s="46">
        <v>0</v>
      </c>
      <c r="BW6" s="47">
        <v>0</v>
      </c>
      <c r="BX6" s="46">
        <v>0</v>
      </c>
      <c r="BY6" s="47">
        <v>0</v>
      </c>
      <c r="BZ6" s="46">
        <v>0</v>
      </c>
      <c r="CA6" s="47">
        <v>0</v>
      </c>
      <c r="CB6" s="46">
        <v>0</v>
      </c>
      <c r="CC6" s="47">
        <v>0</v>
      </c>
      <c r="CD6" s="46">
        <v>0</v>
      </c>
      <c r="CE6" s="47">
        <v>0</v>
      </c>
      <c r="CF6" s="46">
        <v>0</v>
      </c>
      <c r="CG6" s="47">
        <v>0</v>
      </c>
      <c r="CH6" s="46">
        <v>0</v>
      </c>
      <c r="CI6" s="47">
        <v>0</v>
      </c>
      <c r="CJ6" s="46">
        <v>0</v>
      </c>
      <c r="CK6" s="47">
        <v>0</v>
      </c>
      <c r="CL6" s="46">
        <v>0</v>
      </c>
      <c r="CM6" s="47">
        <v>0</v>
      </c>
      <c r="CN6" s="46">
        <v>0</v>
      </c>
      <c r="CO6" s="47">
        <v>0</v>
      </c>
      <c r="CP6" s="46">
        <v>0</v>
      </c>
      <c r="CQ6" s="47">
        <v>0</v>
      </c>
      <c r="CR6" s="46">
        <v>0</v>
      </c>
      <c r="CS6" s="47">
        <v>0</v>
      </c>
      <c r="CT6" s="46">
        <v>0</v>
      </c>
      <c r="CU6" s="47">
        <v>0</v>
      </c>
      <c r="CV6" s="46">
        <v>0</v>
      </c>
      <c r="CW6" s="47">
        <v>0</v>
      </c>
      <c r="CX6" s="46">
        <v>0</v>
      </c>
      <c r="CY6" s="47">
        <v>0</v>
      </c>
      <c r="CZ6" s="46">
        <v>0</v>
      </c>
      <c r="DA6" s="47">
        <v>0</v>
      </c>
      <c r="DB6" s="46">
        <v>0</v>
      </c>
      <c r="DC6" s="47">
        <v>0</v>
      </c>
      <c r="DD6" s="46">
        <v>0</v>
      </c>
      <c r="DE6" s="47">
        <v>0</v>
      </c>
      <c r="DF6" s="46">
        <v>0</v>
      </c>
      <c r="DG6" s="47">
        <v>0</v>
      </c>
      <c r="DH6" s="46">
        <v>0</v>
      </c>
      <c r="DI6" s="47">
        <v>0</v>
      </c>
      <c r="DJ6" s="46">
        <v>0</v>
      </c>
      <c r="DK6" s="47">
        <v>0</v>
      </c>
      <c r="DL6" s="46">
        <v>0</v>
      </c>
      <c r="DM6" s="47">
        <v>0</v>
      </c>
      <c r="DN6" s="46">
        <v>0</v>
      </c>
      <c r="DO6" s="47">
        <v>0</v>
      </c>
      <c r="DP6" s="46">
        <v>0</v>
      </c>
      <c r="DQ6" s="47">
        <v>0</v>
      </c>
      <c r="DR6" s="46">
        <v>0</v>
      </c>
      <c r="DS6" s="47">
        <v>0</v>
      </c>
      <c r="DT6" s="46">
        <v>0</v>
      </c>
      <c r="DU6" s="47">
        <v>0</v>
      </c>
      <c r="DV6" s="46">
        <v>0</v>
      </c>
      <c r="DW6" s="47">
        <v>0</v>
      </c>
      <c r="DX6" s="46">
        <v>0</v>
      </c>
      <c r="DY6" s="47">
        <v>0</v>
      </c>
      <c r="DZ6" s="46">
        <v>0</v>
      </c>
      <c r="EA6" s="47">
        <v>0</v>
      </c>
      <c r="EB6" s="46">
        <v>0</v>
      </c>
      <c r="EC6" s="47">
        <v>0</v>
      </c>
      <c r="ED6" s="46">
        <v>0</v>
      </c>
      <c r="EE6" s="47">
        <v>0</v>
      </c>
      <c r="EF6" s="46">
        <v>0</v>
      </c>
      <c r="EG6" s="47">
        <v>0</v>
      </c>
      <c r="EH6" s="46">
        <v>0</v>
      </c>
      <c r="EI6" s="47">
        <v>0</v>
      </c>
      <c r="EJ6" s="46">
        <v>0</v>
      </c>
      <c r="EK6" s="47">
        <v>0</v>
      </c>
      <c r="EL6" s="46">
        <v>0</v>
      </c>
      <c r="EM6" s="47">
        <f t="shared" si="0"/>
        <v>0</v>
      </c>
      <c r="EN6" s="46">
        <v>0</v>
      </c>
      <c r="EO6" s="47">
        <v>0</v>
      </c>
      <c r="EP6" s="46">
        <v>0</v>
      </c>
      <c r="EQ6" s="47">
        <v>0</v>
      </c>
      <c r="ER6" s="46">
        <v>0</v>
      </c>
      <c r="ES6" s="47">
        <v>0</v>
      </c>
      <c r="ET6" s="46">
        <v>0</v>
      </c>
      <c r="EU6" s="47">
        <v>0</v>
      </c>
      <c r="EV6" s="46">
        <v>0</v>
      </c>
      <c r="EW6" s="47">
        <v>0</v>
      </c>
      <c r="EX6" s="46">
        <v>0</v>
      </c>
      <c r="EY6" s="47">
        <v>0</v>
      </c>
      <c r="EZ6" s="46">
        <v>0</v>
      </c>
      <c r="FA6" s="47">
        <v>0</v>
      </c>
      <c r="FB6" s="46">
        <v>0</v>
      </c>
      <c r="FC6" s="47">
        <v>0</v>
      </c>
      <c r="FD6" s="46">
        <v>0</v>
      </c>
      <c r="FE6" s="47">
        <v>0</v>
      </c>
      <c r="FF6" s="46">
        <v>0</v>
      </c>
      <c r="FG6" s="47">
        <v>0</v>
      </c>
      <c r="FH6" s="46">
        <v>0</v>
      </c>
      <c r="FI6" s="48">
        <v>0</v>
      </c>
      <c r="FJ6" s="49">
        <v>0</v>
      </c>
      <c r="FK6" s="48">
        <v>0</v>
      </c>
      <c r="FL6" s="49">
        <v>0</v>
      </c>
      <c r="FM6" s="48">
        <v>0</v>
      </c>
      <c r="FN6" s="6">
        <v>0</v>
      </c>
      <c r="FO6" s="7">
        <v>0</v>
      </c>
      <c r="FP6" s="6">
        <v>0</v>
      </c>
      <c r="FQ6" s="7">
        <v>0</v>
      </c>
      <c r="FR6" s="6">
        <v>0</v>
      </c>
      <c r="FS6" s="7">
        <v>0</v>
      </c>
      <c r="FT6" s="6">
        <v>0</v>
      </c>
      <c r="FU6" s="7">
        <v>0</v>
      </c>
      <c r="FV6" s="6">
        <v>0</v>
      </c>
      <c r="FW6" s="7">
        <v>0</v>
      </c>
      <c r="FX6" s="6">
        <v>0</v>
      </c>
      <c r="FY6" s="7">
        <v>0</v>
      </c>
      <c r="FZ6" s="6">
        <v>0</v>
      </c>
      <c r="GA6" s="7">
        <v>0</v>
      </c>
      <c r="GB6" s="6">
        <v>241340371</v>
      </c>
      <c r="GC6" s="7">
        <v>3.2427525436541683E-2</v>
      </c>
      <c r="GD6" s="6">
        <v>241340371</v>
      </c>
      <c r="GE6" s="7">
        <v>3.2427525436541683E-2</v>
      </c>
      <c r="GF6" s="6">
        <v>241340371</v>
      </c>
      <c r="GG6" s="7">
        <v>3.2427525436541683E-2</v>
      </c>
      <c r="GH6" s="6">
        <v>241340371</v>
      </c>
      <c r="GI6" s="7">
        <v>3.2427525436541683E-2</v>
      </c>
      <c r="GJ6" s="6">
        <v>241340371</v>
      </c>
      <c r="GK6" s="7">
        <v>3.2427525436541683E-2</v>
      </c>
      <c r="GL6" s="6">
        <v>241340371</v>
      </c>
      <c r="GM6" s="7">
        <v>3.2427525436541683E-2</v>
      </c>
      <c r="GN6" s="6">
        <v>241340371</v>
      </c>
      <c r="GO6" s="7">
        <v>3.2427525436541683E-2</v>
      </c>
      <c r="GP6" s="6">
        <v>241340371</v>
      </c>
      <c r="GQ6" s="7">
        <v>3.2427525436541683E-2</v>
      </c>
      <c r="GR6" s="6">
        <v>241340371</v>
      </c>
      <c r="GS6" s="7">
        <v>3.2427525436541683E-2</v>
      </c>
      <c r="GT6" s="6">
        <v>241340371</v>
      </c>
      <c r="GU6" s="7">
        <v>3.2427525436541683E-2</v>
      </c>
      <c r="GV6" s="13" t="s">
        <v>89</v>
      </c>
      <c r="GW6" s="14" t="s">
        <v>90</v>
      </c>
      <c r="GX6" s="13" t="s">
        <v>89</v>
      </c>
      <c r="GY6" s="14" t="s">
        <v>90</v>
      </c>
      <c r="GZ6" s="13" t="s">
        <v>89</v>
      </c>
      <c r="HA6" s="14" t="s">
        <v>90</v>
      </c>
      <c r="HB6" s="13" t="s">
        <v>89</v>
      </c>
      <c r="HC6" s="14" t="s">
        <v>90</v>
      </c>
      <c r="HD6" s="13" t="s">
        <v>89</v>
      </c>
      <c r="HE6" s="14" t="s">
        <v>90</v>
      </c>
      <c r="HF6" s="13" t="s">
        <v>89</v>
      </c>
      <c r="HG6" s="14" t="s">
        <v>90</v>
      </c>
      <c r="HH6" s="13" t="s">
        <v>89</v>
      </c>
      <c r="HI6" s="14" t="s">
        <v>90</v>
      </c>
      <c r="HJ6" s="13" t="s">
        <v>89</v>
      </c>
      <c r="HK6" s="14" t="s">
        <v>90</v>
      </c>
      <c r="HL6" s="13" t="s">
        <v>89</v>
      </c>
      <c r="HM6" s="14" t="s">
        <v>90</v>
      </c>
      <c r="HN6" s="13" t="s">
        <v>89</v>
      </c>
      <c r="HO6" s="14" t="s">
        <v>90</v>
      </c>
      <c r="HP6" s="13" t="s">
        <v>89</v>
      </c>
      <c r="HQ6" s="14" t="s">
        <v>90</v>
      </c>
      <c r="HR6" s="13" t="s">
        <v>89</v>
      </c>
      <c r="HS6" s="14" t="s">
        <v>90</v>
      </c>
      <c r="HT6" s="13" t="s">
        <v>89</v>
      </c>
      <c r="HU6" s="14" t="s">
        <v>90</v>
      </c>
      <c r="HV6" s="13" t="s">
        <v>89</v>
      </c>
      <c r="HW6" s="14" t="s">
        <v>90</v>
      </c>
      <c r="HX6" s="13" t="s">
        <v>89</v>
      </c>
      <c r="HY6" s="14" t="s">
        <v>90</v>
      </c>
      <c r="HZ6" s="13" t="s">
        <v>89</v>
      </c>
      <c r="IA6" s="14" t="s">
        <v>90</v>
      </c>
      <c r="IB6" s="13" t="s">
        <v>89</v>
      </c>
      <c r="IC6" s="14" t="s">
        <v>90</v>
      </c>
      <c r="ID6" s="13" t="s">
        <v>89</v>
      </c>
      <c r="IE6" s="14" t="s">
        <v>90</v>
      </c>
      <c r="IF6" s="13" t="s">
        <v>89</v>
      </c>
      <c r="IG6" s="14" t="s">
        <v>91</v>
      </c>
    </row>
    <row r="7" spans="1:241" x14ac:dyDescent="0.25">
      <c r="A7" s="55" t="s">
        <v>92</v>
      </c>
      <c r="B7" s="46"/>
      <c r="C7" s="47"/>
      <c r="D7" s="46"/>
      <c r="E7" s="47"/>
      <c r="F7" s="46"/>
      <c r="G7" s="75"/>
      <c r="H7" s="46"/>
      <c r="I7" s="47"/>
      <c r="J7" s="46"/>
      <c r="K7" s="47"/>
      <c r="L7" s="46"/>
      <c r="M7" s="47"/>
      <c r="N7" s="46"/>
      <c r="O7" s="47"/>
      <c r="P7" s="46"/>
      <c r="Q7" s="75"/>
      <c r="R7" s="46"/>
      <c r="S7" s="75"/>
      <c r="T7" s="46"/>
      <c r="U7" s="47"/>
      <c r="V7" s="46"/>
      <c r="W7" s="47"/>
      <c r="X7" s="46"/>
      <c r="Y7" s="47"/>
      <c r="Z7" s="46"/>
      <c r="AA7" s="47"/>
      <c r="AB7" s="46"/>
      <c r="AC7" s="47"/>
      <c r="AD7" s="46"/>
      <c r="AE7" s="75"/>
      <c r="AF7" s="46"/>
      <c r="AG7" s="47"/>
      <c r="AH7" s="46"/>
      <c r="AI7" s="47"/>
      <c r="AJ7" s="46"/>
      <c r="AK7" s="47"/>
      <c r="AL7" s="46"/>
      <c r="AM7" s="47"/>
      <c r="AN7" s="46"/>
      <c r="AO7" s="75"/>
      <c r="AP7" s="46"/>
      <c r="AQ7" s="75"/>
      <c r="AR7" s="46"/>
      <c r="AS7" s="47"/>
      <c r="AT7" s="46"/>
      <c r="AU7" s="47"/>
      <c r="AV7" s="46"/>
      <c r="AW7" s="47"/>
      <c r="AX7" s="46"/>
      <c r="AY7" s="47"/>
      <c r="AZ7" s="46"/>
      <c r="BA7" s="47"/>
      <c r="BB7" s="46"/>
      <c r="BC7" s="47"/>
      <c r="BD7" s="46"/>
      <c r="BE7" s="47"/>
      <c r="BF7" s="46"/>
      <c r="BG7" s="47"/>
      <c r="BH7" s="46"/>
      <c r="BI7" s="47"/>
      <c r="BJ7" s="46"/>
      <c r="BK7" s="47"/>
      <c r="BL7" s="46"/>
      <c r="BM7" s="47"/>
      <c r="BN7" s="61"/>
      <c r="BO7" s="62"/>
      <c r="BP7" s="46"/>
      <c r="BQ7" s="47"/>
      <c r="BR7" s="46"/>
      <c r="BS7" s="47"/>
      <c r="BT7" s="46"/>
      <c r="BU7" s="47"/>
      <c r="BV7" s="46">
        <v>0</v>
      </c>
      <c r="BW7" s="47">
        <v>0</v>
      </c>
      <c r="BX7" s="46">
        <v>0</v>
      </c>
      <c r="BY7" s="47">
        <v>0</v>
      </c>
      <c r="BZ7" s="46">
        <v>0</v>
      </c>
      <c r="CA7" s="47">
        <v>0</v>
      </c>
      <c r="CB7" s="46">
        <v>0</v>
      </c>
      <c r="CC7" s="47">
        <v>0</v>
      </c>
      <c r="CD7" s="46">
        <v>0</v>
      </c>
      <c r="CE7" s="47">
        <v>0</v>
      </c>
      <c r="CF7" s="46">
        <v>0</v>
      </c>
      <c r="CG7" s="47">
        <v>0</v>
      </c>
      <c r="CH7" s="46">
        <v>0</v>
      </c>
      <c r="CI7" s="47">
        <v>0</v>
      </c>
      <c r="CJ7" s="46">
        <v>0</v>
      </c>
      <c r="CK7" s="47">
        <v>0</v>
      </c>
      <c r="CL7" s="46">
        <v>0</v>
      </c>
      <c r="CM7" s="47">
        <v>0</v>
      </c>
      <c r="CN7" s="46">
        <v>0</v>
      </c>
      <c r="CO7" s="47">
        <v>0</v>
      </c>
      <c r="CP7" s="46">
        <v>0</v>
      </c>
      <c r="CQ7" s="47">
        <v>0</v>
      </c>
      <c r="CR7" s="46">
        <v>0</v>
      </c>
      <c r="CS7" s="47">
        <v>0</v>
      </c>
      <c r="CT7" s="46">
        <v>0</v>
      </c>
      <c r="CU7" s="47">
        <v>0</v>
      </c>
      <c r="CV7" s="46">
        <v>0</v>
      </c>
      <c r="CW7" s="47">
        <v>0</v>
      </c>
      <c r="CX7" s="46">
        <v>0</v>
      </c>
      <c r="CY7" s="47">
        <v>0</v>
      </c>
      <c r="CZ7" s="46">
        <v>0</v>
      </c>
      <c r="DA7" s="47">
        <v>0</v>
      </c>
      <c r="DB7" s="46">
        <v>0</v>
      </c>
      <c r="DC7" s="47">
        <v>0</v>
      </c>
      <c r="DD7" s="46">
        <v>0</v>
      </c>
      <c r="DE7" s="47">
        <v>0</v>
      </c>
      <c r="DF7" s="46">
        <v>0</v>
      </c>
      <c r="DG7" s="47">
        <v>0</v>
      </c>
      <c r="DH7" s="46">
        <v>0</v>
      </c>
      <c r="DI7" s="47">
        <v>0</v>
      </c>
      <c r="DJ7" s="46">
        <v>0</v>
      </c>
      <c r="DK7" s="47">
        <v>0</v>
      </c>
      <c r="DL7" s="46">
        <v>0</v>
      </c>
      <c r="DM7" s="47">
        <v>0</v>
      </c>
      <c r="DN7" s="46">
        <v>0</v>
      </c>
      <c r="DO7" s="47">
        <v>0</v>
      </c>
      <c r="DP7" s="46">
        <v>0</v>
      </c>
      <c r="DQ7" s="47">
        <v>0</v>
      </c>
      <c r="DR7" s="46">
        <v>0</v>
      </c>
      <c r="DS7" s="47">
        <v>0</v>
      </c>
      <c r="DT7" s="46">
        <v>0</v>
      </c>
      <c r="DU7" s="47">
        <v>0</v>
      </c>
      <c r="DV7" s="46">
        <v>0</v>
      </c>
      <c r="DW7" s="47">
        <v>0</v>
      </c>
      <c r="DX7" s="46">
        <v>0</v>
      </c>
      <c r="DY7" s="47">
        <v>0</v>
      </c>
      <c r="DZ7" s="46">
        <v>0</v>
      </c>
      <c r="EA7" s="47">
        <v>0</v>
      </c>
      <c r="EB7" s="46">
        <v>0</v>
      </c>
      <c r="EC7" s="47">
        <v>0</v>
      </c>
      <c r="ED7" s="46">
        <v>0</v>
      </c>
      <c r="EE7" s="47">
        <v>0</v>
      </c>
      <c r="EF7" s="46">
        <v>0</v>
      </c>
      <c r="EG7" s="47">
        <v>0</v>
      </c>
      <c r="EH7" s="46">
        <v>0</v>
      </c>
      <c r="EI7" s="47">
        <v>0</v>
      </c>
      <c r="EJ7" s="46">
        <v>0</v>
      </c>
      <c r="EK7" s="47">
        <v>0</v>
      </c>
      <c r="EL7" s="46">
        <v>0</v>
      </c>
      <c r="EM7" s="47">
        <f t="shared" si="0"/>
        <v>0</v>
      </c>
      <c r="EN7" s="46">
        <v>0</v>
      </c>
      <c r="EO7" s="47">
        <v>0</v>
      </c>
      <c r="EP7" s="46">
        <v>0</v>
      </c>
      <c r="EQ7" s="47">
        <v>0</v>
      </c>
      <c r="ER7" s="46">
        <v>0</v>
      </c>
      <c r="ES7" s="47">
        <v>0</v>
      </c>
      <c r="ET7" s="46">
        <v>0</v>
      </c>
      <c r="EU7" s="47">
        <v>0</v>
      </c>
      <c r="EV7" s="46">
        <v>0</v>
      </c>
      <c r="EW7" s="47">
        <v>0</v>
      </c>
      <c r="EX7" s="46">
        <v>0</v>
      </c>
      <c r="EY7" s="47">
        <v>0</v>
      </c>
      <c r="EZ7" s="46">
        <v>0</v>
      </c>
      <c r="FA7" s="47">
        <v>0</v>
      </c>
      <c r="FB7" s="46">
        <v>0</v>
      </c>
      <c r="FC7" s="47">
        <v>0</v>
      </c>
      <c r="FD7" s="46">
        <v>0</v>
      </c>
      <c r="FE7" s="47">
        <v>0</v>
      </c>
      <c r="FF7" s="46">
        <v>6000000</v>
      </c>
      <c r="FG7" s="47">
        <v>8.0618568626982879E-4</v>
      </c>
      <c r="FH7" s="46">
        <v>6000000</v>
      </c>
      <c r="FI7" s="48">
        <v>8.0618568626982879E-4</v>
      </c>
      <c r="FJ7" s="49">
        <v>6000000</v>
      </c>
      <c r="FK7" s="48">
        <v>8.0618568626982879E-4</v>
      </c>
      <c r="FL7" s="49">
        <v>6000000</v>
      </c>
      <c r="FM7" s="48">
        <v>8.0618568626982879E-4</v>
      </c>
      <c r="FN7" s="6">
        <v>6000000</v>
      </c>
      <c r="FO7" s="7">
        <v>8.06185686269829E-4</v>
      </c>
      <c r="FP7" s="6">
        <v>6000000</v>
      </c>
      <c r="FQ7" s="7">
        <v>8.0618568626982879E-4</v>
      </c>
      <c r="FR7" s="6">
        <v>6000000</v>
      </c>
      <c r="FS7" s="7">
        <v>8.0618568626982879E-4</v>
      </c>
      <c r="FT7" s="6">
        <v>6000000</v>
      </c>
      <c r="FU7" s="7">
        <v>8.0618568626982879E-4</v>
      </c>
      <c r="FV7" s="6">
        <v>6000000</v>
      </c>
      <c r="FW7" s="7">
        <v>8.0618568626982879E-4</v>
      </c>
      <c r="FX7" s="6">
        <v>6000000</v>
      </c>
      <c r="FY7" s="7">
        <v>8.0618568626982879E-4</v>
      </c>
      <c r="FZ7" s="6">
        <v>6000000</v>
      </c>
      <c r="GA7" s="7">
        <v>8.0618568626982879E-4</v>
      </c>
      <c r="GB7" s="6">
        <v>6000000</v>
      </c>
      <c r="GC7" s="7">
        <v>8.0618568626982879E-4</v>
      </c>
      <c r="GD7" s="6">
        <v>6000000</v>
      </c>
      <c r="GE7" s="7">
        <v>8.0618568626982879E-4</v>
      </c>
      <c r="GF7" s="6">
        <v>6000000</v>
      </c>
      <c r="GG7" s="7">
        <v>8.0618568626982879E-4</v>
      </c>
      <c r="GH7" s="6">
        <v>6000000</v>
      </c>
      <c r="GI7" s="7">
        <v>8.0618568626982879E-4</v>
      </c>
      <c r="GJ7" s="6">
        <v>6000000</v>
      </c>
      <c r="GK7" s="7">
        <v>8.0618568626982879E-4</v>
      </c>
      <c r="GL7" s="6">
        <v>6000000</v>
      </c>
      <c r="GM7" s="7">
        <v>8.0618568626982879E-4</v>
      </c>
      <c r="GN7" s="6">
        <v>6000000</v>
      </c>
      <c r="GO7" s="7">
        <v>8.0618568626982879E-4</v>
      </c>
      <c r="GP7" s="6">
        <v>6000000</v>
      </c>
      <c r="GQ7" s="7">
        <v>8.0618568626982879E-4</v>
      </c>
      <c r="GR7" s="6">
        <v>6000000</v>
      </c>
      <c r="GS7" s="7">
        <v>8.0618568626982879E-4</v>
      </c>
      <c r="GT7" s="6">
        <v>6000000</v>
      </c>
      <c r="GU7" s="7">
        <v>8.0618568626982879E-4</v>
      </c>
      <c r="GV7" s="13" t="s">
        <v>93</v>
      </c>
      <c r="GW7" s="14" t="s">
        <v>94</v>
      </c>
      <c r="GX7" s="13" t="s">
        <v>93</v>
      </c>
      <c r="GY7" s="14" t="s">
        <v>94</v>
      </c>
      <c r="GZ7" s="13" t="s">
        <v>93</v>
      </c>
      <c r="HA7" s="14" t="s">
        <v>94</v>
      </c>
      <c r="HB7" s="13" t="s">
        <v>93</v>
      </c>
      <c r="HC7" s="14" t="s">
        <v>94</v>
      </c>
      <c r="HD7" s="13" t="s">
        <v>93</v>
      </c>
      <c r="HE7" s="14" t="s">
        <v>94</v>
      </c>
      <c r="HF7" s="13" t="s">
        <v>93</v>
      </c>
      <c r="HG7" s="14" t="s">
        <v>94</v>
      </c>
      <c r="HH7" s="13" t="s">
        <v>93</v>
      </c>
      <c r="HI7" s="14" t="s">
        <v>94</v>
      </c>
      <c r="HJ7" s="13" t="s">
        <v>93</v>
      </c>
      <c r="HK7" s="14" t="s">
        <v>94</v>
      </c>
      <c r="HL7" s="13" t="s">
        <v>93</v>
      </c>
      <c r="HM7" s="14" t="s">
        <v>94</v>
      </c>
      <c r="HN7" s="13" t="s">
        <v>93</v>
      </c>
      <c r="HO7" s="14" t="s">
        <v>94</v>
      </c>
      <c r="HP7" s="13" t="s">
        <v>93</v>
      </c>
      <c r="HQ7" s="14" t="s">
        <v>94</v>
      </c>
      <c r="HR7" s="13" t="s">
        <v>93</v>
      </c>
      <c r="HS7" s="14" t="s">
        <v>94</v>
      </c>
      <c r="HT7" s="13" t="s">
        <v>93</v>
      </c>
      <c r="HU7" s="14" t="s">
        <v>94</v>
      </c>
      <c r="HV7" s="13" t="s">
        <v>93</v>
      </c>
      <c r="HW7" s="14" t="s">
        <v>94</v>
      </c>
      <c r="HX7" s="13" t="s">
        <v>93</v>
      </c>
      <c r="HY7" s="14" t="s">
        <v>94</v>
      </c>
      <c r="HZ7" s="13" t="s">
        <v>93</v>
      </c>
      <c r="IA7" s="14" t="s">
        <v>94</v>
      </c>
      <c r="IB7" s="13" t="s">
        <v>93</v>
      </c>
      <c r="IC7" s="14" t="s">
        <v>94</v>
      </c>
      <c r="ID7" s="13" t="s">
        <v>93</v>
      </c>
      <c r="IE7" s="14" t="s">
        <v>94</v>
      </c>
      <c r="IF7" s="13" t="s">
        <v>93</v>
      </c>
      <c r="IG7" s="14" t="s">
        <v>95</v>
      </c>
    </row>
    <row r="8" spans="1:241" x14ac:dyDescent="0.25">
      <c r="A8" s="55" t="s">
        <v>96</v>
      </c>
      <c r="B8" s="46"/>
      <c r="C8" s="47"/>
      <c r="D8" s="46"/>
      <c r="E8" s="47"/>
      <c r="F8" s="46"/>
      <c r="G8" s="75"/>
      <c r="H8" s="46"/>
      <c r="I8" s="47"/>
      <c r="J8" s="46"/>
      <c r="K8" s="47"/>
      <c r="L8" s="46"/>
      <c r="M8" s="47"/>
      <c r="N8" s="46"/>
      <c r="O8" s="47"/>
      <c r="P8" s="46"/>
      <c r="Q8" s="75"/>
      <c r="R8" s="46"/>
      <c r="S8" s="75"/>
      <c r="T8" s="46"/>
      <c r="U8" s="47"/>
      <c r="V8" s="46"/>
      <c r="W8" s="47"/>
      <c r="X8" s="46"/>
      <c r="Y8" s="47"/>
      <c r="Z8" s="46"/>
      <c r="AA8" s="47"/>
      <c r="AB8" s="46"/>
      <c r="AC8" s="47"/>
      <c r="AD8" s="46"/>
      <c r="AE8" s="75"/>
      <c r="AF8" s="46"/>
      <c r="AG8" s="47"/>
      <c r="AH8" s="46"/>
      <c r="AI8" s="47"/>
      <c r="AJ8" s="46"/>
      <c r="AK8" s="47"/>
      <c r="AL8" s="46"/>
      <c r="AM8" s="47"/>
      <c r="AN8" s="46"/>
      <c r="AO8" s="75"/>
      <c r="AP8" s="46"/>
      <c r="AQ8" s="75"/>
      <c r="AR8" s="46"/>
      <c r="AS8" s="47"/>
      <c r="AT8" s="46"/>
      <c r="AU8" s="47"/>
      <c r="AV8" s="46"/>
      <c r="AW8" s="47"/>
      <c r="AX8" s="46"/>
      <c r="AY8" s="47"/>
      <c r="AZ8" s="46"/>
      <c r="BA8" s="47"/>
      <c r="BB8" s="46"/>
      <c r="BC8" s="47"/>
      <c r="BD8" s="46"/>
      <c r="BE8" s="47"/>
      <c r="BF8" s="46"/>
      <c r="BG8" s="47"/>
      <c r="BH8" s="46"/>
      <c r="BI8" s="47"/>
      <c r="BJ8" s="46"/>
      <c r="BK8" s="47"/>
      <c r="BL8" s="46"/>
      <c r="BM8" s="47"/>
      <c r="BN8" s="61"/>
      <c r="BO8" s="62"/>
      <c r="BP8" s="46"/>
      <c r="BQ8" s="47"/>
      <c r="BR8" s="46"/>
      <c r="BS8" s="47"/>
      <c r="BT8" s="46"/>
      <c r="BU8" s="47"/>
      <c r="BV8" s="46">
        <v>0</v>
      </c>
      <c r="BW8" s="47">
        <v>0</v>
      </c>
      <c r="BX8" s="46">
        <v>0</v>
      </c>
      <c r="BY8" s="47">
        <v>0</v>
      </c>
      <c r="BZ8" s="46">
        <v>0</v>
      </c>
      <c r="CA8" s="47">
        <v>0</v>
      </c>
      <c r="CB8" s="46">
        <v>0</v>
      </c>
      <c r="CC8" s="47">
        <v>0</v>
      </c>
      <c r="CD8" s="46">
        <v>0</v>
      </c>
      <c r="CE8" s="47">
        <v>0</v>
      </c>
      <c r="CF8" s="46">
        <v>0</v>
      </c>
      <c r="CG8" s="47">
        <v>0</v>
      </c>
      <c r="CH8" s="46">
        <v>0</v>
      </c>
      <c r="CI8" s="47">
        <v>0</v>
      </c>
      <c r="CJ8" s="46">
        <v>0</v>
      </c>
      <c r="CK8" s="47">
        <v>0</v>
      </c>
      <c r="CL8" s="46">
        <v>0</v>
      </c>
      <c r="CM8" s="47">
        <v>0</v>
      </c>
      <c r="CN8" s="46">
        <v>0</v>
      </c>
      <c r="CO8" s="47">
        <v>0</v>
      </c>
      <c r="CP8" s="46">
        <v>0</v>
      </c>
      <c r="CQ8" s="47">
        <v>0</v>
      </c>
      <c r="CR8" s="46">
        <v>0</v>
      </c>
      <c r="CS8" s="47">
        <v>0</v>
      </c>
      <c r="CT8" s="46">
        <v>0</v>
      </c>
      <c r="CU8" s="47">
        <v>0</v>
      </c>
      <c r="CV8" s="46">
        <v>0</v>
      </c>
      <c r="CW8" s="47">
        <v>0</v>
      </c>
      <c r="CX8" s="46">
        <v>0</v>
      </c>
      <c r="CY8" s="47">
        <v>0</v>
      </c>
      <c r="CZ8" s="46">
        <v>0</v>
      </c>
      <c r="DA8" s="47">
        <v>0</v>
      </c>
      <c r="DB8" s="46">
        <v>0</v>
      </c>
      <c r="DC8" s="47">
        <v>0</v>
      </c>
      <c r="DD8" s="46">
        <v>0</v>
      </c>
      <c r="DE8" s="47">
        <v>0</v>
      </c>
      <c r="DF8" s="46">
        <v>0</v>
      </c>
      <c r="DG8" s="47">
        <v>0</v>
      </c>
      <c r="DH8" s="46">
        <v>0</v>
      </c>
      <c r="DI8" s="47">
        <v>0</v>
      </c>
      <c r="DJ8" s="46">
        <v>0</v>
      </c>
      <c r="DK8" s="47">
        <v>0</v>
      </c>
      <c r="DL8" s="46">
        <v>0</v>
      </c>
      <c r="DM8" s="47">
        <v>0</v>
      </c>
      <c r="DN8" s="46">
        <v>0</v>
      </c>
      <c r="DO8" s="47">
        <v>0</v>
      </c>
      <c r="DP8" s="46">
        <v>0</v>
      </c>
      <c r="DQ8" s="47">
        <v>0</v>
      </c>
      <c r="DR8" s="46">
        <v>0</v>
      </c>
      <c r="DS8" s="47">
        <v>0</v>
      </c>
      <c r="DT8" s="46">
        <v>0</v>
      </c>
      <c r="DU8" s="47">
        <v>0</v>
      </c>
      <c r="DV8" s="46">
        <v>0</v>
      </c>
      <c r="DW8" s="47">
        <v>0</v>
      </c>
      <c r="DX8" s="46">
        <v>0</v>
      </c>
      <c r="DY8" s="47">
        <v>0</v>
      </c>
      <c r="DZ8" s="46">
        <v>0</v>
      </c>
      <c r="EA8" s="47">
        <v>0</v>
      </c>
      <c r="EB8" s="46">
        <v>0</v>
      </c>
      <c r="EC8" s="47">
        <v>0</v>
      </c>
      <c r="ED8" s="46">
        <v>0</v>
      </c>
      <c r="EE8" s="47">
        <v>0</v>
      </c>
      <c r="EF8" s="46">
        <v>0</v>
      </c>
      <c r="EG8" s="47">
        <v>0</v>
      </c>
      <c r="EH8" s="46">
        <v>0</v>
      </c>
      <c r="EI8" s="47">
        <v>0</v>
      </c>
      <c r="EJ8" s="46">
        <v>0</v>
      </c>
      <c r="EK8" s="47">
        <v>0</v>
      </c>
      <c r="EL8" s="46">
        <v>0</v>
      </c>
      <c r="EM8" s="47">
        <f t="shared" si="0"/>
        <v>0</v>
      </c>
      <c r="EN8" s="46">
        <v>0</v>
      </c>
      <c r="EO8" s="47">
        <v>0</v>
      </c>
      <c r="EP8" s="46">
        <v>0</v>
      </c>
      <c r="EQ8" s="47">
        <v>0</v>
      </c>
      <c r="ER8" s="46">
        <v>0</v>
      </c>
      <c r="ES8" s="47">
        <v>0</v>
      </c>
      <c r="ET8" s="46">
        <v>0</v>
      </c>
      <c r="EU8" s="47">
        <v>0</v>
      </c>
      <c r="EV8" s="46">
        <v>0</v>
      </c>
      <c r="EW8" s="47">
        <v>0</v>
      </c>
      <c r="EX8" s="46">
        <v>0</v>
      </c>
      <c r="EY8" s="47">
        <v>0</v>
      </c>
      <c r="EZ8" s="46">
        <v>0</v>
      </c>
      <c r="FA8" s="47">
        <v>0</v>
      </c>
      <c r="FB8" s="46">
        <v>0</v>
      </c>
      <c r="FC8" s="47">
        <v>0</v>
      </c>
      <c r="FD8" s="46">
        <v>0</v>
      </c>
      <c r="FE8" s="47">
        <v>0</v>
      </c>
      <c r="FF8" s="46">
        <v>0</v>
      </c>
      <c r="FG8" s="47">
        <v>0</v>
      </c>
      <c r="FH8" s="46">
        <v>0</v>
      </c>
      <c r="FI8" s="48">
        <v>0</v>
      </c>
      <c r="FJ8" s="49">
        <v>0</v>
      </c>
      <c r="FK8" s="48">
        <v>0</v>
      </c>
      <c r="FL8" s="49">
        <v>0</v>
      </c>
      <c r="FM8" s="48">
        <v>0</v>
      </c>
      <c r="FN8" s="6">
        <v>0</v>
      </c>
      <c r="FO8" s="7">
        <v>0</v>
      </c>
      <c r="FP8" s="6">
        <v>0</v>
      </c>
      <c r="FQ8" s="7">
        <v>0</v>
      </c>
      <c r="FR8" s="6">
        <v>0</v>
      </c>
      <c r="FS8" s="7">
        <v>0</v>
      </c>
      <c r="FT8" s="6">
        <v>0</v>
      </c>
      <c r="FU8" s="7">
        <v>0</v>
      </c>
      <c r="FV8" s="6">
        <v>0</v>
      </c>
      <c r="FW8" s="7">
        <v>0</v>
      </c>
      <c r="FX8" s="6">
        <v>0</v>
      </c>
      <c r="FY8" s="7">
        <v>0</v>
      </c>
      <c r="FZ8" s="6">
        <v>0</v>
      </c>
      <c r="GA8" s="7">
        <v>0</v>
      </c>
      <c r="GB8" s="6">
        <v>0</v>
      </c>
      <c r="GC8" s="7">
        <v>0</v>
      </c>
      <c r="GD8" s="6">
        <v>0</v>
      </c>
      <c r="GE8" s="7">
        <v>0</v>
      </c>
      <c r="GF8" s="6">
        <v>0</v>
      </c>
      <c r="GG8" s="7">
        <v>0</v>
      </c>
      <c r="GH8" s="6">
        <v>0</v>
      </c>
      <c r="GI8" s="7">
        <v>0</v>
      </c>
      <c r="GJ8" s="6">
        <v>0</v>
      </c>
      <c r="GK8" s="7">
        <v>0</v>
      </c>
      <c r="GL8" s="6">
        <v>0</v>
      </c>
      <c r="GM8" s="7">
        <v>0</v>
      </c>
      <c r="GN8" s="6">
        <v>0</v>
      </c>
      <c r="GO8" s="7">
        <v>0</v>
      </c>
      <c r="GP8" s="6">
        <v>0</v>
      </c>
      <c r="GQ8" s="7">
        <v>0</v>
      </c>
      <c r="GR8" s="6">
        <v>0</v>
      </c>
      <c r="GS8" s="7">
        <v>0</v>
      </c>
      <c r="GT8" s="6">
        <v>0</v>
      </c>
      <c r="GU8" s="7">
        <v>0</v>
      </c>
      <c r="GV8" s="13">
        <v>0</v>
      </c>
      <c r="GW8" s="14" t="s">
        <v>97</v>
      </c>
      <c r="GX8" s="13">
        <v>0</v>
      </c>
      <c r="GY8" s="14" t="s">
        <v>97</v>
      </c>
      <c r="GZ8" s="13">
        <v>0</v>
      </c>
      <c r="HA8" s="14" t="s">
        <v>97</v>
      </c>
      <c r="HB8" s="13">
        <v>0</v>
      </c>
      <c r="HC8" s="14" t="s">
        <v>97</v>
      </c>
      <c r="HD8" s="13">
        <v>0</v>
      </c>
      <c r="HE8" s="14" t="s">
        <v>97</v>
      </c>
      <c r="HF8" s="13">
        <v>0</v>
      </c>
      <c r="HG8" s="14" t="s">
        <v>97</v>
      </c>
      <c r="HH8" s="13">
        <v>0</v>
      </c>
      <c r="HI8" s="14" t="s">
        <v>97</v>
      </c>
      <c r="HJ8" s="13">
        <v>0</v>
      </c>
      <c r="HK8" s="14">
        <v>0</v>
      </c>
      <c r="HL8" s="13">
        <v>0</v>
      </c>
      <c r="HM8" s="14" t="s">
        <v>97</v>
      </c>
      <c r="HN8" s="13">
        <v>0</v>
      </c>
      <c r="HO8" s="14" t="s">
        <v>97</v>
      </c>
      <c r="HP8" s="13">
        <v>0</v>
      </c>
      <c r="HQ8" s="14" t="s">
        <v>97</v>
      </c>
      <c r="HR8" s="13">
        <v>0</v>
      </c>
      <c r="HS8" s="14" t="s">
        <v>97</v>
      </c>
      <c r="HT8" s="13">
        <v>0</v>
      </c>
      <c r="HU8" s="14" t="s">
        <v>97</v>
      </c>
      <c r="HV8" s="13">
        <v>0</v>
      </c>
      <c r="HW8" s="14" t="s">
        <v>97</v>
      </c>
      <c r="HX8" s="13">
        <v>0</v>
      </c>
      <c r="HY8" s="14" t="s">
        <v>97</v>
      </c>
      <c r="HZ8" s="13">
        <v>0</v>
      </c>
      <c r="IA8" s="14" t="s">
        <v>97</v>
      </c>
      <c r="IB8" s="13">
        <v>0</v>
      </c>
      <c r="IC8" s="14" t="s">
        <v>97</v>
      </c>
      <c r="ID8" s="13">
        <v>0</v>
      </c>
      <c r="IE8" s="14" t="s">
        <v>97</v>
      </c>
      <c r="IF8" s="13">
        <v>0</v>
      </c>
      <c r="IG8" s="14" t="s">
        <v>98</v>
      </c>
    </row>
    <row r="9" spans="1:241" x14ac:dyDescent="0.25">
      <c r="A9" s="55" t="s">
        <v>99</v>
      </c>
      <c r="B9" s="46"/>
      <c r="C9" s="47"/>
      <c r="D9" s="46"/>
      <c r="E9" s="47"/>
      <c r="F9" s="46"/>
      <c r="G9" s="75"/>
      <c r="H9" s="46"/>
      <c r="I9" s="47"/>
      <c r="J9" s="46"/>
      <c r="K9" s="47"/>
      <c r="L9" s="46"/>
      <c r="M9" s="47"/>
      <c r="N9" s="46">
        <v>2023429548</v>
      </c>
      <c r="O9" s="47">
        <v>0.2718847942424803</v>
      </c>
      <c r="P9" s="46">
        <v>2018299548</v>
      </c>
      <c r="Q9" s="75">
        <v>0.27119548484900896</v>
      </c>
      <c r="R9" s="46">
        <v>2016605176</v>
      </c>
      <c r="S9" s="75">
        <v>0.27096781495902167</v>
      </c>
      <c r="T9" s="46">
        <v>2066016976</v>
      </c>
      <c r="U9" s="47">
        <v>0.27760719466434886</v>
      </c>
      <c r="V9" s="46">
        <v>2096275376</v>
      </c>
      <c r="W9" s="47">
        <v>0.28167296451842566</v>
      </c>
      <c r="X9" s="46">
        <v>2096275376</v>
      </c>
      <c r="Y9" s="47">
        <v>0.28167296451842566</v>
      </c>
      <c r="Z9" s="46">
        <v>2096275376</v>
      </c>
      <c r="AA9" s="47">
        <v>0.28167296451842566</v>
      </c>
      <c r="AB9" s="46">
        <v>2096275376</v>
      </c>
      <c r="AC9" s="47">
        <v>0.28167296451842566</v>
      </c>
      <c r="AD9" s="46">
        <v>2094775376</v>
      </c>
      <c r="AE9" s="75">
        <v>0.28147141206419429</v>
      </c>
      <c r="AF9" s="46">
        <v>2092269576</v>
      </c>
      <c r="AG9" s="47">
        <v>0.28113471197098561</v>
      </c>
      <c r="AH9" s="46">
        <v>2085149576</v>
      </c>
      <c r="AI9" s="47">
        <v>0.28017800965490058</v>
      </c>
      <c r="AJ9" s="46">
        <v>2076239078</v>
      </c>
      <c r="AK9" s="47">
        <v>0.27898072116135131</v>
      </c>
      <c r="AL9" s="46">
        <v>2074119678</v>
      </c>
      <c r="AM9" s="47">
        <v>0.27869594098035261</v>
      </c>
      <c r="AN9" s="46">
        <v>2074121678</v>
      </c>
      <c r="AO9" s="75">
        <v>0.27869620971695824</v>
      </c>
      <c r="AP9" s="46">
        <v>2074121678</v>
      </c>
      <c r="AQ9" s="75">
        <v>0.27869620971695824</v>
      </c>
      <c r="AR9" s="46">
        <v>2074116606</v>
      </c>
      <c r="AS9" s="47">
        <v>0.27869552820092636</v>
      </c>
      <c r="AT9" s="46">
        <v>2073549618</v>
      </c>
      <c r="AU9" s="47">
        <v>0.2786193429856465</v>
      </c>
      <c r="AV9" s="46">
        <v>2073549618</v>
      </c>
      <c r="AW9" s="47">
        <v>0.2786193429856465</v>
      </c>
      <c r="AX9" s="46">
        <v>2068948618</v>
      </c>
      <c r="AY9" s="47">
        <v>0.27799279357655732</v>
      </c>
      <c r="AZ9" s="46">
        <v>2065035262</v>
      </c>
      <c r="BA9" s="47">
        <v>0.27746697831114431</v>
      </c>
      <c r="BB9" s="46">
        <v>2050699262</v>
      </c>
      <c r="BC9" s="47">
        <v>0.2755407319780836</v>
      </c>
      <c r="BD9" s="46">
        <v>2020363262</v>
      </c>
      <c r="BE9" s="47">
        <v>0.27146465714830331</v>
      </c>
      <c r="BF9" s="46">
        <v>1987310362</v>
      </c>
      <c r="BG9" s="47">
        <v>0.267023528003352</v>
      </c>
      <c r="BH9" s="46">
        <v>1986846862</v>
      </c>
      <c r="BI9" s="47">
        <v>0.26696125015908767</v>
      </c>
      <c r="BJ9" s="46">
        <v>1983520862</v>
      </c>
      <c r="BK9" s="47">
        <v>0.26651435456033207</v>
      </c>
      <c r="BL9" s="46">
        <v>1987320862</v>
      </c>
      <c r="BM9" s="47">
        <v>0.26702493882830297</v>
      </c>
      <c r="BN9" s="61">
        <v>2013440496</v>
      </c>
      <c r="BO9" s="62">
        <v>0.27053448467187075</v>
      </c>
      <c r="BP9" s="46">
        <v>2033840496</v>
      </c>
      <c r="BQ9" s="47">
        <v>0.27327551600518818</v>
      </c>
      <c r="BR9" s="46">
        <v>2077840496</v>
      </c>
      <c r="BS9" s="47">
        <v>0.27918754437116694</v>
      </c>
      <c r="BT9" s="46">
        <v>2078009734</v>
      </c>
      <c r="BU9" s="47">
        <v>0.27921028391336239</v>
      </c>
      <c r="BV9" s="46">
        <v>2078009658</v>
      </c>
      <c r="BW9" s="47">
        <v>0.27921027370167706</v>
      </c>
      <c r="BX9" s="46">
        <v>2078009658</v>
      </c>
      <c r="BY9" s="47">
        <v>0.279210273701677</v>
      </c>
      <c r="BZ9" s="46">
        <v>2077442768</v>
      </c>
      <c r="CA9" s="47">
        <v>0.27913410393439497</v>
      </c>
      <c r="CB9" s="46">
        <v>2071258568</v>
      </c>
      <c r="CC9" s="47">
        <v>0.27830316834755697</v>
      </c>
      <c r="CD9" s="46">
        <v>2071275118</v>
      </c>
      <c r="CE9" s="47">
        <v>0.27830539207640798</v>
      </c>
      <c r="CF9" s="46">
        <v>2071286760</v>
      </c>
      <c r="CG9" s="47">
        <v>0.27830695634536801</v>
      </c>
      <c r="CH9" s="46">
        <v>2072506760</v>
      </c>
      <c r="CI9" s="47">
        <v>0.278470880768243</v>
      </c>
      <c r="CJ9" s="46">
        <v>2089585838</v>
      </c>
      <c r="CK9" s="47">
        <v>0.28076569880462421</v>
      </c>
      <c r="CL9" s="46">
        <v>2099531988</v>
      </c>
      <c r="CM9" s="47">
        <v>0.28210210609853997</v>
      </c>
      <c r="CN9" s="46">
        <v>2137555920</v>
      </c>
      <c r="CO9" s="47">
        <v>0.28721116438422301</v>
      </c>
      <c r="CP9" s="46">
        <v>2137574162</v>
      </c>
      <c r="CQ9" s="47">
        <v>0.28721361545743701</v>
      </c>
      <c r="CR9" s="46">
        <v>2137574162</v>
      </c>
      <c r="CS9" s="47">
        <v>0.28721361545743701</v>
      </c>
      <c r="CT9" s="46">
        <v>2137330162</v>
      </c>
      <c r="CU9" s="47">
        <v>0.28718083057286198</v>
      </c>
      <c r="CV9" s="46">
        <v>2130649362</v>
      </c>
      <c r="CW9" s="47">
        <v>0.28628316968405698</v>
      </c>
      <c r="CX9" s="46">
        <v>2110269362</v>
      </c>
      <c r="CY9" s="47">
        <v>0.28354482563636102</v>
      </c>
      <c r="CZ9" s="46">
        <v>2096336340</v>
      </c>
      <c r="DA9" s="47">
        <v>0.28167272515254699</v>
      </c>
      <c r="DB9" s="46">
        <v>2068073430</v>
      </c>
      <c r="DC9" s="47">
        <v>0.27787519957015799</v>
      </c>
      <c r="DD9" s="46">
        <v>2063732848</v>
      </c>
      <c r="DE9" s="47">
        <v>0.27729198039041097</v>
      </c>
      <c r="DF9" s="46">
        <v>2067724200</v>
      </c>
      <c r="DG9" s="47">
        <v>0.277828275532289</v>
      </c>
      <c r="DH9" s="46">
        <v>2067724100</v>
      </c>
      <c r="DI9" s="47">
        <v>0.27782826209586098</v>
      </c>
      <c r="DJ9" s="46">
        <v>2086756196</v>
      </c>
      <c r="DK9" s="47">
        <v>0.28038549599168</v>
      </c>
      <c r="DL9" s="46">
        <v>2086956084</v>
      </c>
      <c r="DM9" s="47">
        <v>0.28041235379908908</v>
      </c>
      <c r="DN9" s="46">
        <v>2080965884</v>
      </c>
      <c r="DO9" s="47">
        <v>0.27960748488277348</v>
      </c>
      <c r="DP9" s="46">
        <v>2062405136</v>
      </c>
      <c r="DQ9" s="47">
        <v>0.27711358332209701</v>
      </c>
      <c r="DR9" s="46">
        <v>1987233964</v>
      </c>
      <c r="DS9" s="47">
        <v>0.26701326284100901</v>
      </c>
      <c r="DT9" s="46">
        <v>1967880964</v>
      </c>
      <c r="DU9" s="47">
        <v>0.26441291090994501</v>
      </c>
      <c r="DV9" s="46">
        <v>1959693918</v>
      </c>
      <c r="DW9" s="47">
        <v>0.26331286436027301</v>
      </c>
      <c r="DX9" s="46">
        <v>1936145938</v>
      </c>
      <c r="DY9" s="47">
        <v>0.26014885695751189</v>
      </c>
      <c r="DZ9" s="46">
        <v>1920157196</v>
      </c>
      <c r="EA9" s="47">
        <v>0.25800054113386839</v>
      </c>
      <c r="EB9" s="46">
        <v>1904934924</v>
      </c>
      <c r="EC9" s="47">
        <v>0.25595521150071737</v>
      </c>
      <c r="ED9" s="46">
        <v>1881748464</v>
      </c>
      <c r="EE9" s="47">
        <v>0.25283977947283937</v>
      </c>
      <c r="EF9" s="46">
        <v>1860593798</v>
      </c>
      <c r="EG9" s="47">
        <v>0.24999734798500287</v>
      </c>
      <c r="EH9" s="46">
        <v>1860591374</v>
      </c>
      <c r="EI9" s="47">
        <v>0.24999702228598561</v>
      </c>
      <c r="EJ9" s="46">
        <v>1892191374</v>
      </c>
      <c r="EK9" s="47">
        <v>0.25424293356700672</v>
      </c>
      <c r="EL9" s="46">
        <v>1892190608</v>
      </c>
      <c r="EM9" s="47">
        <f t="shared" si="0"/>
        <v>0.25424283064396747</v>
      </c>
      <c r="EN9" s="46">
        <v>1889954302</v>
      </c>
      <c r="EO9" s="47">
        <v>0.25394235099608087</v>
      </c>
      <c r="EP9" s="46">
        <v>1868187842</v>
      </c>
      <c r="EQ9" s="47">
        <v>0.25101771624728675</v>
      </c>
      <c r="ER9" s="46">
        <v>1842119642</v>
      </c>
      <c r="ES9" s="47">
        <v>0.24751508129615024</v>
      </c>
      <c r="ET9" s="46">
        <v>1818059442</v>
      </c>
      <c r="EU9" s="47">
        <v>0.24428224982135199</v>
      </c>
      <c r="EV9" s="46">
        <v>1815559442</v>
      </c>
      <c r="EW9" s="47">
        <v>0.24394633911873959</v>
      </c>
      <c r="EX9" s="46">
        <v>1815321806</v>
      </c>
      <c r="EY9" s="47">
        <v>0.24391440932844918</v>
      </c>
      <c r="EZ9" s="46">
        <v>1810164406</v>
      </c>
      <c r="FA9" s="47">
        <v>0.24322143898538784</v>
      </c>
      <c r="FB9" s="46">
        <v>1806545802</v>
      </c>
      <c r="FC9" s="47">
        <v>0.24273522786054139</v>
      </c>
      <c r="FD9" s="46">
        <v>1802189940</v>
      </c>
      <c r="FE9" s="47">
        <v>0.24214995559458027</v>
      </c>
      <c r="FF9" s="46">
        <v>1760716940</v>
      </c>
      <c r="FG9" s="47">
        <v>0.23657746576680216</v>
      </c>
      <c r="FH9" s="46">
        <v>1708508540</v>
      </c>
      <c r="FI9" s="48">
        <v>0.22956252163629387</v>
      </c>
      <c r="FJ9" s="49">
        <v>1593801740</v>
      </c>
      <c r="FK9" s="48">
        <v>0.21415002492332455</v>
      </c>
      <c r="FL9" s="49">
        <v>1425738990</v>
      </c>
      <c r="FM9" s="48">
        <v>0.19156839434913378</v>
      </c>
      <c r="FN9" s="6">
        <v>1449938990</v>
      </c>
      <c r="FO9" s="7">
        <v>0.19482000995042201</v>
      </c>
      <c r="FP9" s="6">
        <v>1442663730</v>
      </c>
      <c r="FQ9" s="7">
        <v>0.19384247487110701</v>
      </c>
      <c r="FR9" s="6">
        <v>1442650488</v>
      </c>
      <c r="FS9" s="7">
        <v>0.19384069561929701</v>
      </c>
      <c r="FT9" s="6">
        <v>1446553766</v>
      </c>
      <c r="FU9" s="7">
        <v>0.194365156761486</v>
      </c>
      <c r="FV9" s="6">
        <v>1446069454</v>
      </c>
      <c r="FW9" s="7">
        <v>0.19430008252780401</v>
      </c>
      <c r="FX9" s="6">
        <v>1444299354</v>
      </c>
      <c r="FY9" s="7">
        <v>0.19406224431392699</v>
      </c>
      <c r="FZ9" s="6">
        <v>1456332410</v>
      </c>
      <c r="GA9" s="7">
        <v>0.19567905723214063</v>
      </c>
      <c r="GB9" s="6">
        <v>1386937256</v>
      </c>
      <c r="GC9" s="7">
        <v>0.18635482725692554</v>
      </c>
      <c r="GD9" s="6">
        <v>1387055050</v>
      </c>
      <c r="GE9" s="7">
        <v>0.18637065456304697</v>
      </c>
      <c r="GF9" s="6">
        <v>1386878390</v>
      </c>
      <c r="GG9" s="7">
        <v>0.18634691776915754</v>
      </c>
      <c r="GH9" s="6">
        <v>1387584646</v>
      </c>
      <c r="GI9" s="7">
        <v>0.18644181334883125</v>
      </c>
      <c r="GJ9" s="6">
        <v>1390261316</v>
      </c>
      <c r="GK9" s="7">
        <v>0.18680146218897589</v>
      </c>
      <c r="GL9" s="6">
        <v>1400991438</v>
      </c>
      <c r="GM9" s="7">
        <v>0.18824320731703073</v>
      </c>
      <c r="GN9" s="6">
        <v>1412051410</v>
      </c>
      <c r="GO9" s="7">
        <v>0.18972927250318825</v>
      </c>
      <c r="GP9" s="6">
        <v>1425935202</v>
      </c>
      <c r="GQ9" s="7">
        <v>0.19159475823344616</v>
      </c>
      <c r="GR9" s="6">
        <v>1436618184</v>
      </c>
      <c r="GS9" s="7">
        <v>0.19303016942929255</v>
      </c>
      <c r="GT9" s="6">
        <v>1435477704</v>
      </c>
      <c r="GU9" s="7">
        <v>0.19287692965404638</v>
      </c>
      <c r="GV9" s="13" t="s">
        <v>100</v>
      </c>
      <c r="GW9" s="14" t="s">
        <v>101</v>
      </c>
      <c r="GX9" s="13" t="s">
        <v>102</v>
      </c>
      <c r="GY9" s="14" t="s">
        <v>103</v>
      </c>
      <c r="GZ9" s="13" t="s">
        <v>104</v>
      </c>
      <c r="HA9" s="14" t="s">
        <v>103</v>
      </c>
      <c r="HB9" s="13" t="s">
        <v>105</v>
      </c>
      <c r="HC9" s="14" t="s">
        <v>106</v>
      </c>
      <c r="HD9" s="13" t="s">
        <v>107</v>
      </c>
      <c r="HE9" s="14" t="s">
        <v>108</v>
      </c>
      <c r="HF9" s="13" t="s">
        <v>109</v>
      </c>
      <c r="HG9" s="14" t="s">
        <v>110</v>
      </c>
      <c r="HH9" s="13" t="s">
        <v>111</v>
      </c>
      <c r="HI9" s="14" t="s">
        <v>108</v>
      </c>
      <c r="HJ9" s="13" t="s">
        <v>112</v>
      </c>
      <c r="HK9" s="14" t="s">
        <v>113</v>
      </c>
      <c r="HL9" s="13" t="s">
        <v>114</v>
      </c>
      <c r="HM9" s="14" t="s">
        <v>115</v>
      </c>
      <c r="HN9" s="13" t="s">
        <v>116</v>
      </c>
      <c r="HO9" s="14" t="s">
        <v>117</v>
      </c>
      <c r="HP9" s="13" t="s">
        <v>118</v>
      </c>
      <c r="HQ9" s="14" t="s">
        <v>117</v>
      </c>
      <c r="HR9" s="13" t="s">
        <v>119</v>
      </c>
      <c r="HS9" s="14" t="s">
        <v>120</v>
      </c>
      <c r="HT9" s="13" t="s">
        <v>121</v>
      </c>
      <c r="HU9" s="14" t="s">
        <v>120</v>
      </c>
      <c r="HV9" s="13" t="s">
        <v>122</v>
      </c>
      <c r="HW9" s="14" t="s">
        <v>117</v>
      </c>
      <c r="HX9" s="13" t="s">
        <v>123</v>
      </c>
      <c r="HY9" s="14" t="s">
        <v>124</v>
      </c>
      <c r="HZ9" s="13" t="s">
        <v>125</v>
      </c>
      <c r="IA9" s="14" t="s">
        <v>126</v>
      </c>
      <c r="IB9" s="13" t="s">
        <v>127</v>
      </c>
      <c r="IC9" s="14" t="s">
        <v>128</v>
      </c>
      <c r="ID9" s="13" t="s">
        <v>129</v>
      </c>
      <c r="IE9" s="14" t="s">
        <v>130</v>
      </c>
      <c r="IF9" s="13" t="s">
        <v>131</v>
      </c>
      <c r="IG9" s="14" t="s">
        <v>132</v>
      </c>
    </row>
    <row r="10" spans="1:241" x14ac:dyDescent="0.25">
      <c r="A10" s="55" t="s">
        <v>133</v>
      </c>
      <c r="B10" s="46"/>
      <c r="C10" s="47"/>
      <c r="D10" s="46"/>
      <c r="E10" s="47"/>
      <c r="F10" s="46"/>
      <c r="G10" s="75"/>
      <c r="H10" s="46"/>
      <c r="I10" s="47"/>
      <c r="J10" s="46"/>
      <c r="K10" s="47"/>
      <c r="L10" s="46"/>
      <c r="M10" s="47"/>
      <c r="N10" s="46">
        <v>144271629</v>
      </c>
      <c r="O10" s="47">
        <v>1.9385533933940782E-2</v>
      </c>
      <c r="P10" s="46">
        <v>145040049</v>
      </c>
      <c r="Q10" s="75">
        <v>1.9488785225194441E-2</v>
      </c>
      <c r="R10" s="46">
        <v>138285182</v>
      </c>
      <c r="S10" s="75">
        <v>1.8581145210623339E-2</v>
      </c>
      <c r="T10" s="46">
        <v>138398432</v>
      </c>
      <c r="U10" s="47">
        <v>1.8596362420917806E-2</v>
      </c>
      <c r="V10" s="46">
        <v>142266470</v>
      </c>
      <c r="W10" s="47">
        <v>1.911610412222467E-2</v>
      </c>
      <c r="X10" s="46">
        <v>146025704</v>
      </c>
      <c r="Y10" s="47">
        <v>1.9621226014711404E-2</v>
      </c>
      <c r="Z10" s="46">
        <v>154884294</v>
      </c>
      <c r="AA10" s="47">
        <v>2.0811539718397859E-2</v>
      </c>
      <c r="AB10" s="46">
        <v>151973488</v>
      </c>
      <c r="AC10" s="47">
        <v>2.0420419656336883E-2</v>
      </c>
      <c r="AD10" s="46">
        <v>155624832</v>
      </c>
      <c r="AE10" s="75">
        <v>2.0911044552632266E-2</v>
      </c>
      <c r="AF10" s="46">
        <v>158455619</v>
      </c>
      <c r="AG10" s="47">
        <v>2.1291412597469816E-2</v>
      </c>
      <c r="AH10" s="46">
        <v>162274654</v>
      </c>
      <c r="AI10" s="47">
        <v>2.1804569848833544E-2</v>
      </c>
      <c r="AJ10" s="46">
        <v>163166979</v>
      </c>
      <c r="AK10" s="47">
        <v>2.1924470044648231E-2</v>
      </c>
      <c r="AL10" s="46">
        <v>159099048</v>
      </c>
      <c r="AM10" s="47">
        <v>2.1377869060185583E-2</v>
      </c>
      <c r="AN10" s="46">
        <v>168460359</v>
      </c>
      <c r="AO10" s="75">
        <v>2.2635732531434482E-2</v>
      </c>
      <c r="AP10" s="46">
        <v>152291588</v>
      </c>
      <c r="AQ10" s="75">
        <v>2.0463162213464219E-2</v>
      </c>
      <c r="AR10" s="46">
        <v>125390573</v>
      </c>
      <c r="AS10" s="47">
        <v>1.6848518483753856E-2</v>
      </c>
      <c r="AT10" s="46">
        <v>122317743</v>
      </c>
      <c r="AU10" s="47">
        <v>1.6435627531796618E-2</v>
      </c>
      <c r="AV10" s="46">
        <v>154778552</v>
      </c>
      <c r="AW10" s="47">
        <v>2.0797331345320968E-2</v>
      </c>
      <c r="AX10" s="46">
        <v>165126889</v>
      </c>
      <c r="AY10" s="47">
        <v>2.2187155721677808E-2</v>
      </c>
      <c r="AZ10" s="46">
        <v>163140882</v>
      </c>
      <c r="BA10" s="47">
        <v>2.1920307318972525E-2</v>
      </c>
      <c r="BB10" s="46">
        <v>166072697</v>
      </c>
      <c r="BC10" s="47">
        <v>2.231423853360439E-2</v>
      </c>
      <c r="BD10" s="46">
        <v>170206214</v>
      </c>
      <c r="BE10" s="47">
        <v>2.2869635573496559E-2</v>
      </c>
      <c r="BF10" s="46">
        <v>173949748</v>
      </c>
      <c r="BG10" s="47">
        <v>2.3372632827973965E-2</v>
      </c>
      <c r="BH10" s="46">
        <v>173881410</v>
      </c>
      <c r="BI10" s="47">
        <v>2.3363450641735912E-2</v>
      </c>
      <c r="BJ10" s="46">
        <v>173747036</v>
      </c>
      <c r="BK10" s="47">
        <v>2.3345395575834777E-2</v>
      </c>
      <c r="BL10" s="46">
        <v>170090051</v>
      </c>
      <c r="BM10" s="47">
        <v>2.2854027415517529E-2</v>
      </c>
      <c r="BN10" s="61">
        <v>158039913</v>
      </c>
      <c r="BO10" s="62">
        <v>2.123491928665484E-2</v>
      </c>
      <c r="BP10" s="46">
        <v>154223670</v>
      </c>
      <c r="BQ10" s="47">
        <v>2.0722152539666937E-2</v>
      </c>
      <c r="BR10" s="46">
        <v>150480234</v>
      </c>
      <c r="BS10" s="47">
        <v>2.0219168452889073E-2</v>
      </c>
      <c r="BT10" s="46">
        <v>157953824</v>
      </c>
      <c r="BU10" s="47">
        <v>2.122335200006396E-2</v>
      </c>
      <c r="BV10" s="46">
        <v>161232871</v>
      </c>
      <c r="BW10" s="47">
        <v>2.1663938792731631E-2</v>
      </c>
      <c r="BX10" s="46">
        <v>161586585</v>
      </c>
      <c r="BY10" s="47">
        <v>2.1711465320037201E-2</v>
      </c>
      <c r="BZ10" s="46">
        <v>159986114</v>
      </c>
      <c r="CA10" s="47">
        <v>2.1496419184788802E-2</v>
      </c>
      <c r="CB10" s="46">
        <v>163011050</v>
      </c>
      <c r="CC10" s="47">
        <v>2.1902862535635899E-2</v>
      </c>
      <c r="CD10" s="46">
        <v>163273728</v>
      </c>
      <c r="CE10" s="47">
        <v>2.1938157076252199E-2</v>
      </c>
      <c r="CF10" s="46">
        <v>163402408</v>
      </c>
      <c r="CG10" s="47">
        <v>2.1955447071937102E-2</v>
      </c>
      <c r="CH10" s="46">
        <v>170479937</v>
      </c>
      <c r="CI10" s="47">
        <v>2.2906414167596999E-2</v>
      </c>
      <c r="CJ10" s="46">
        <v>161328098</v>
      </c>
      <c r="CK10" s="47">
        <v>2.1676733900122699E-2</v>
      </c>
      <c r="CL10" s="46">
        <v>156348000</v>
      </c>
      <c r="CM10" s="47">
        <v>2.10075866128192E-2</v>
      </c>
      <c r="CN10" s="46">
        <v>158083136</v>
      </c>
      <c r="CO10" s="47">
        <v>2.1240726913974401E-2</v>
      </c>
      <c r="CP10" s="46">
        <v>161462535</v>
      </c>
      <c r="CQ10" s="47">
        <v>2.1694797430973502E-2</v>
      </c>
      <c r="CR10" s="46">
        <v>160231361</v>
      </c>
      <c r="CS10" s="47">
        <v>2.1529371621622301E-2</v>
      </c>
      <c r="CT10" s="46">
        <v>152970622</v>
      </c>
      <c r="CU10" s="47">
        <v>2.05537876460321E-2</v>
      </c>
      <c r="CV10" s="46">
        <v>147428674</v>
      </c>
      <c r="CW10" s="47">
        <v>1.9809147787423501E-2</v>
      </c>
      <c r="CX10" s="46">
        <v>152245963</v>
      </c>
      <c r="CY10" s="47">
        <v>2.0456419360494301E-2</v>
      </c>
      <c r="CZ10" s="46">
        <v>157412038</v>
      </c>
      <c r="DA10" s="47">
        <v>2.1150555313693701E-2</v>
      </c>
      <c r="DB10" s="46">
        <v>148932182</v>
      </c>
      <c r="DC10" s="47">
        <v>2.0011165558888801E-2</v>
      </c>
      <c r="DD10" s="46">
        <v>151523400</v>
      </c>
      <c r="DE10" s="47">
        <v>2.0359332702489599E-2</v>
      </c>
      <c r="DF10" s="46">
        <v>147140526</v>
      </c>
      <c r="DG10" s="47">
        <v>1.9770430988568899E-2</v>
      </c>
      <c r="DH10" s="46">
        <v>143344785</v>
      </c>
      <c r="DI10" s="47">
        <v>1.9260418978071001E-2</v>
      </c>
      <c r="DJ10" s="46">
        <v>133165435</v>
      </c>
      <c r="DK10" s="47">
        <v>1.7892677933815899E-2</v>
      </c>
      <c r="DL10" s="46">
        <v>134319859</v>
      </c>
      <c r="DM10" s="47">
        <v>1.804779128459694E-2</v>
      </c>
      <c r="DN10" s="46">
        <v>142966388</v>
      </c>
      <c r="DO10" s="47">
        <v>1.9209575937216436E-2</v>
      </c>
      <c r="DP10" s="46">
        <v>144775554</v>
      </c>
      <c r="DQ10" s="47">
        <v>1.94526632260974E-2</v>
      </c>
      <c r="DR10" s="46">
        <v>147086519</v>
      </c>
      <c r="DS10" s="47">
        <v>1.97631743768425E-2</v>
      </c>
      <c r="DT10" s="46">
        <v>145814952</v>
      </c>
      <c r="DU10" s="47">
        <v>1.9592321191087E-2</v>
      </c>
      <c r="DV10" s="46">
        <v>143761490</v>
      </c>
      <c r="DW10" s="47">
        <v>1.9316409245803901E-2</v>
      </c>
      <c r="DX10" s="46">
        <v>152156755</v>
      </c>
      <c r="DY10" s="47">
        <v>2.0444432991710868E-2</v>
      </c>
      <c r="DZ10" s="46">
        <v>155730966</v>
      </c>
      <c r="EA10" s="47">
        <v>2.0924679283028897E-2</v>
      </c>
      <c r="EB10" s="46">
        <v>150996702</v>
      </c>
      <c r="EC10" s="47">
        <v>2.0288563304391806E-2</v>
      </c>
      <c r="ED10" s="46">
        <v>154205011</v>
      </c>
      <c r="EE10" s="47">
        <v>2.0719645436546918E-2</v>
      </c>
      <c r="EF10" s="46">
        <v>146490120</v>
      </c>
      <c r="EG10" s="47">
        <v>1.9683039653991596E-2</v>
      </c>
      <c r="EH10" s="46">
        <v>152198282</v>
      </c>
      <c r="EI10" s="47">
        <v>2.0450012737209821E-2</v>
      </c>
      <c r="EJ10" s="46">
        <v>134780834</v>
      </c>
      <c r="EK10" s="47">
        <v>1.8109729859051647E-2</v>
      </c>
      <c r="EL10" s="46">
        <v>135843601</v>
      </c>
      <c r="EM10" s="47">
        <f t="shared" si="0"/>
        <v>1.8252527782924969E-2</v>
      </c>
      <c r="EN10" s="46">
        <v>150331690</v>
      </c>
      <c r="EO10" s="47">
        <v>2.0199209445125526E-2</v>
      </c>
      <c r="EP10" s="46">
        <v>153143035</v>
      </c>
      <c r="EQ10" s="47">
        <v>2.0576953794819903E-2</v>
      </c>
      <c r="ER10" s="46">
        <v>159452117</v>
      </c>
      <c r="ES10" s="47">
        <v>2.1424669061803674E-2</v>
      </c>
      <c r="ET10" s="46">
        <v>163781585</v>
      </c>
      <c r="EU10" s="47">
        <v>2.2006394916930884E-2</v>
      </c>
      <c r="EV10" s="46">
        <v>164352401</v>
      </c>
      <c r="EW10" s="47">
        <v>2.2083092198379849E-2</v>
      </c>
      <c r="EX10" s="46">
        <v>167792490</v>
      </c>
      <c r="EY10" s="47">
        <v>2.2545317283595566E-2</v>
      </c>
      <c r="EZ10" s="46">
        <v>169908201</v>
      </c>
      <c r="FA10" s="47">
        <v>2.2829593271009502E-2</v>
      </c>
      <c r="FB10" s="46">
        <v>171247719</v>
      </c>
      <c r="FC10" s="47">
        <v>2.3009576644026301E-2</v>
      </c>
      <c r="FD10" s="46">
        <v>170965156</v>
      </c>
      <c r="FE10" s="47">
        <v>2.2971610269681392E-2</v>
      </c>
      <c r="FF10" s="46">
        <v>175374930</v>
      </c>
      <c r="FG10" s="47">
        <v>2.3564126382762198E-2</v>
      </c>
      <c r="FH10" s="46">
        <v>168900598</v>
      </c>
      <c r="FI10" s="48">
        <v>2.2694207418335745E-2</v>
      </c>
      <c r="FJ10" s="49">
        <v>157326878</v>
      </c>
      <c r="FK10" s="48">
        <v>2.1139112851519939E-2</v>
      </c>
      <c r="FL10" s="49">
        <v>138935358</v>
      </c>
      <c r="FM10" s="48">
        <v>1.8667949489395725E-2</v>
      </c>
      <c r="FN10" s="6">
        <v>167820609</v>
      </c>
      <c r="FO10" s="7">
        <v>2.25490954728143E-2</v>
      </c>
      <c r="FP10" s="6">
        <v>169355379</v>
      </c>
      <c r="FQ10" s="7">
        <v>2.27553137404337E-2</v>
      </c>
      <c r="FR10" s="6">
        <v>167041853</v>
      </c>
      <c r="FS10" s="7">
        <v>2.2444458482764801E-2</v>
      </c>
      <c r="FT10" s="6">
        <v>175589703</v>
      </c>
      <c r="FU10" s="7">
        <v>2.3592984202495101E-2</v>
      </c>
      <c r="FV10" s="6">
        <v>173463075</v>
      </c>
      <c r="FW10" s="7">
        <v>2.3307241360224999E-2</v>
      </c>
      <c r="FX10" s="6">
        <v>180299401</v>
      </c>
      <c r="FY10" s="7">
        <v>2.4225799388203999E-2</v>
      </c>
      <c r="FZ10" s="6">
        <v>168567019</v>
      </c>
      <c r="GA10" s="7">
        <v>2.2649386315829044E-2</v>
      </c>
      <c r="GB10" s="6">
        <v>171862018</v>
      </c>
      <c r="GC10" s="7">
        <v>2.3092116487507947E-2</v>
      </c>
      <c r="GD10" s="6">
        <v>170935805</v>
      </c>
      <c r="GE10" s="7">
        <v>2.2967666543668438E-2</v>
      </c>
      <c r="GF10" s="6">
        <v>166611609</v>
      </c>
      <c r="GG10" s="7">
        <v>2.2386649057030899E-2</v>
      </c>
      <c r="GH10" s="6">
        <v>161242225</v>
      </c>
      <c r="GI10" s="7">
        <v>2.1665195636216526E-2</v>
      </c>
      <c r="GJ10" s="6">
        <v>164168276</v>
      </c>
      <c r="GK10" s="7">
        <v>2.2058352375132446E-2</v>
      </c>
      <c r="GL10" s="6">
        <v>169351348</v>
      </c>
      <c r="GM10" s="7">
        <v>2.2754772118016766E-2</v>
      </c>
      <c r="GN10" s="6">
        <v>169021292</v>
      </c>
      <c r="GO10" s="7">
        <v>2.2710424380872188E-2</v>
      </c>
      <c r="GP10" s="6">
        <v>157421897</v>
      </c>
      <c r="GQ10" s="7">
        <v>2.1151880011140552E-2</v>
      </c>
      <c r="GR10" s="6">
        <v>161050030</v>
      </c>
      <c r="GS10" s="7">
        <v>2.1639371493221086E-2</v>
      </c>
      <c r="GT10" s="6">
        <v>177875197</v>
      </c>
      <c r="GU10" s="7">
        <v>2.3900072960637665E-2</v>
      </c>
      <c r="GV10" s="13" t="s">
        <v>134</v>
      </c>
      <c r="GW10" s="14" t="s">
        <v>135</v>
      </c>
      <c r="GX10" s="13" t="s">
        <v>136</v>
      </c>
      <c r="GY10" s="14" t="s">
        <v>137</v>
      </c>
      <c r="GZ10" s="13" t="s">
        <v>138</v>
      </c>
      <c r="HA10" s="14" t="s">
        <v>139</v>
      </c>
      <c r="HB10" s="13" t="s">
        <v>140</v>
      </c>
      <c r="HC10" s="14" t="s">
        <v>141</v>
      </c>
      <c r="HD10" s="13" t="s">
        <v>142</v>
      </c>
      <c r="HE10" s="14" t="s">
        <v>137</v>
      </c>
      <c r="HF10" s="13" t="s">
        <v>143</v>
      </c>
      <c r="HG10" s="14" t="s">
        <v>144</v>
      </c>
      <c r="HH10" s="13" t="s">
        <v>145</v>
      </c>
      <c r="HI10" s="14" t="s">
        <v>146</v>
      </c>
      <c r="HJ10" s="13" t="s">
        <v>147</v>
      </c>
      <c r="HK10" s="14" t="s">
        <v>148</v>
      </c>
      <c r="HL10" s="13" t="s">
        <v>149</v>
      </c>
      <c r="HM10" s="14" t="s">
        <v>150</v>
      </c>
      <c r="HN10" s="13" t="s">
        <v>151</v>
      </c>
      <c r="HO10" s="14" t="s">
        <v>152</v>
      </c>
      <c r="HP10" s="13" t="s">
        <v>153</v>
      </c>
      <c r="HQ10" s="14" t="s">
        <v>154</v>
      </c>
      <c r="HR10" s="13" t="s">
        <v>155</v>
      </c>
      <c r="HS10" s="14" t="s">
        <v>156</v>
      </c>
      <c r="HT10" s="13" t="s">
        <v>157</v>
      </c>
      <c r="HU10" s="14" t="s">
        <v>158</v>
      </c>
      <c r="HV10" s="13" t="s">
        <v>159</v>
      </c>
      <c r="HW10" s="14" t="s">
        <v>160</v>
      </c>
      <c r="HX10" s="13" t="s">
        <v>161</v>
      </c>
      <c r="HY10" s="14" t="s">
        <v>162</v>
      </c>
      <c r="HZ10" s="13" t="s">
        <v>163</v>
      </c>
      <c r="IA10" s="14" t="s">
        <v>164</v>
      </c>
      <c r="IB10" s="13" t="s">
        <v>165</v>
      </c>
      <c r="IC10" s="14" t="s">
        <v>166</v>
      </c>
      <c r="ID10" s="13" t="s">
        <v>167</v>
      </c>
      <c r="IE10" s="14" t="s">
        <v>150</v>
      </c>
      <c r="IF10" s="13" t="s">
        <v>168</v>
      </c>
      <c r="IG10" s="14" t="s">
        <v>169</v>
      </c>
    </row>
    <row r="11" spans="1:241" x14ac:dyDescent="0.25">
      <c r="A11" s="55" t="s">
        <v>170</v>
      </c>
      <c r="B11" s="46"/>
      <c r="C11" s="47"/>
      <c r="D11" s="46"/>
      <c r="E11" s="47"/>
      <c r="F11" s="46"/>
      <c r="G11" s="75"/>
      <c r="H11" s="46"/>
      <c r="I11" s="47"/>
      <c r="J11" s="46"/>
      <c r="K11" s="47"/>
      <c r="L11" s="46"/>
      <c r="M11" s="47"/>
      <c r="N11" s="46">
        <v>1087711715</v>
      </c>
      <c r="O11" s="47">
        <v>0.14615397710299247</v>
      </c>
      <c r="P11" s="46">
        <v>1077942784</v>
      </c>
      <c r="Q11" s="75">
        <v>0.1448413424241477</v>
      </c>
      <c r="R11" s="46">
        <v>1096122014</v>
      </c>
      <c r="S11" s="75">
        <v>0.14728405470583902</v>
      </c>
      <c r="T11" s="46">
        <v>1059175021</v>
      </c>
      <c r="U11" s="47">
        <v>0.14231954996209226</v>
      </c>
      <c r="V11" s="46">
        <v>1016203828</v>
      </c>
      <c r="W11" s="47">
        <v>0.13654558368849168</v>
      </c>
      <c r="X11" s="46">
        <v>1005880330</v>
      </c>
      <c r="Y11" s="47">
        <v>0.13515843278305642</v>
      </c>
      <c r="Z11" s="46">
        <v>970706409</v>
      </c>
      <c r="AA11" s="47">
        <v>0.13043217271472896</v>
      </c>
      <c r="AB11" s="46">
        <v>985121217</v>
      </c>
      <c r="AC11" s="47">
        <v>0.13236906600117851</v>
      </c>
      <c r="AD11" s="46">
        <v>989396159</v>
      </c>
      <c r="AE11" s="75">
        <v>0.13294348270237644</v>
      </c>
      <c r="AF11" s="46">
        <v>998226019</v>
      </c>
      <c r="AG11" s="47">
        <v>0.13412993600472284</v>
      </c>
      <c r="AH11" s="46">
        <v>999233161</v>
      </c>
      <c r="AI11" s="47">
        <v>0.1342652639659625</v>
      </c>
      <c r="AJ11" s="46">
        <v>1011684779</v>
      </c>
      <c r="AK11" s="47">
        <v>0.13593836674399704</v>
      </c>
      <c r="AL11" s="46">
        <v>1017561025</v>
      </c>
      <c r="AM11" s="47">
        <v>0.13672794794597531</v>
      </c>
      <c r="AN11" s="46">
        <v>972848303</v>
      </c>
      <c r="AO11" s="75">
        <v>0.13071997537633129</v>
      </c>
      <c r="AP11" s="46">
        <v>1012493378</v>
      </c>
      <c r="AQ11" s="75">
        <v>0.13604701681928974</v>
      </c>
      <c r="AR11" s="46">
        <v>1017466785</v>
      </c>
      <c r="AS11" s="47">
        <v>0.13671528507711747</v>
      </c>
      <c r="AT11" s="46">
        <v>1014516394</v>
      </c>
      <c r="AU11" s="47">
        <v>0.13631884604578934</v>
      </c>
      <c r="AV11" s="46">
        <v>1013098972</v>
      </c>
      <c r="AW11" s="47">
        <v>0.1361283894572683</v>
      </c>
      <c r="AX11" s="46">
        <v>1008732770</v>
      </c>
      <c r="AY11" s="47">
        <v>0.13553765340755256</v>
      </c>
      <c r="AZ11" s="46">
        <v>1016538300</v>
      </c>
      <c r="BA11" s="47">
        <v>0.13658643783417751</v>
      </c>
      <c r="BB11" s="46">
        <v>1022388814</v>
      </c>
      <c r="BC11" s="47">
        <v>0.13737253794153106</v>
      </c>
      <c r="BD11" s="46">
        <v>1046797385</v>
      </c>
      <c r="BE11" s="47">
        <v>0.14065217803528121</v>
      </c>
      <c r="BF11" s="46">
        <v>1055614932</v>
      </c>
      <c r="BG11" s="47">
        <v>0.14183694139851644</v>
      </c>
      <c r="BH11" s="46">
        <v>1061369614</v>
      </c>
      <c r="BI11" s="47">
        <v>0.14261016510808888</v>
      </c>
      <c r="BJ11" s="46">
        <v>1054115164</v>
      </c>
      <c r="BK11" s="47">
        <v>0.1416354261494622</v>
      </c>
      <c r="BL11" s="46">
        <v>1047627138</v>
      </c>
      <c r="BM11" s="47">
        <v>0.1407636672005711</v>
      </c>
      <c r="BN11" s="61">
        <v>1048914190</v>
      </c>
      <c r="BO11" s="62">
        <v>0.14093660101721861</v>
      </c>
      <c r="BP11" s="46">
        <v>1039562711</v>
      </c>
      <c r="BQ11" s="47">
        <v>0.13968009626467645</v>
      </c>
      <c r="BR11" s="46">
        <v>1043204053</v>
      </c>
      <c r="BS11" s="47">
        <v>0.14016936256454532</v>
      </c>
      <c r="BT11" s="46">
        <v>1028619274</v>
      </c>
      <c r="BU11" s="47">
        <v>0.13820968922001051</v>
      </c>
      <c r="BV11" s="46">
        <v>1054303407</v>
      </c>
      <c r="BW11" s="47">
        <v>0.14166071928481894</v>
      </c>
      <c r="BX11" s="46">
        <v>999610906</v>
      </c>
      <c r="BY11" s="47">
        <v>0.134312000709403</v>
      </c>
      <c r="BZ11" s="46">
        <v>1032059105</v>
      </c>
      <c r="CA11" s="47">
        <v>0.13867187963924199</v>
      </c>
      <c r="CB11" s="46">
        <v>1041697808</v>
      </c>
      <c r="CC11" s="47">
        <v>0.13996697703804301</v>
      </c>
      <c r="CD11" s="46">
        <v>1025014373</v>
      </c>
      <c r="CE11" s="47">
        <v>0.13772531928890699</v>
      </c>
      <c r="CF11" s="46">
        <v>1029135779</v>
      </c>
      <c r="CG11" s="47">
        <v>0.13827908904299199</v>
      </c>
      <c r="CH11" s="46">
        <v>991911446</v>
      </c>
      <c r="CI11" s="47">
        <v>0.13327746830206799</v>
      </c>
      <c r="CJ11" s="46">
        <v>999730213</v>
      </c>
      <c r="CK11" s="47">
        <v>0.13432803130868118</v>
      </c>
      <c r="CL11" s="46">
        <v>988317374</v>
      </c>
      <c r="CM11" s="47">
        <v>0.13279455340176399</v>
      </c>
      <c r="CN11" s="46">
        <v>962483709</v>
      </c>
      <c r="CO11" s="47">
        <v>0.12932343157728299</v>
      </c>
      <c r="CP11" s="46">
        <v>956730040</v>
      </c>
      <c r="CQ11" s="47">
        <v>0.128550343978727</v>
      </c>
      <c r="CR11" s="46">
        <v>965600544</v>
      </c>
      <c r="CS11" s="47">
        <v>0.129742222871193</v>
      </c>
      <c r="CT11" s="46">
        <v>966904204</v>
      </c>
      <c r="CU11" s="47">
        <v>0.12991738820981999</v>
      </c>
      <c r="CV11" s="46">
        <v>984179293</v>
      </c>
      <c r="CW11" s="47">
        <v>0.132238543123293</v>
      </c>
      <c r="CX11" s="46">
        <v>991647488</v>
      </c>
      <c r="CY11" s="47">
        <v>0.13324200177517201</v>
      </c>
      <c r="CZ11" s="46">
        <v>1007174151</v>
      </c>
      <c r="DA11" s="47">
        <v>0.13532823068619501</v>
      </c>
      <c r="DB11" s="46">
        <v>1018639144</v>
      </c>
      <c r="DC11" s="47">
        <v>0.13686871622782501</v>
      </c>
      <c r="DD11" s="46">
        <v>998252490</v>
      </c>
      <c r="DE11" s="47">
        <v>0.13412947812020301</v>
      </c>
      <c r="DF11" s="46">
        <v>995161262</v>
      </c>
      <c r="DG11" s="47">
        <v>0.133714127492436</v>
      </c>
      <c r="DH11" s="46">
        <v>1013826104</v>
      </c>
      <c r="DI11" s="47">
        <v>0.13622201556858399</v>
      </c>
      <c r="DJ11" s="46">
        <v>1013450197</v>
      </c>
      <c r="DK11" s="47">
        <v>0.13617150709479001</v>
      </c>
      <c r="DL11" s="46">
        <v>1003251894</v>
      </c>
      <c r="DM11" s="47">
        <v>0.13480121944431592</v>
      </c>
      <c r="DN11" s="46">
        <v>1017573650</v>
      </c>
      <c r="DO11" s="47">
        <v>0.13672555189255745</v>
      </c>
      <c r="DP11" s="46">
        <v>1001647767</v>
      </c>
      <c r="DQ11" s="47">
        <v>0.134585682073256</v>
      </c>
      <c r="DR11" s="46">
        <v>1044745445</v>
      </c>
      <c r="DS11" s="47">
        <v>0.14037647059243399</v>
      </c>
      <c r="DT11" s="46">
        <v>944854750</v>
      </c>
      <c r="DU11" s="47">
        <v>0.12695472917567599</v>
      </c>
      <c r="DV11" s="46">
        <v>1009841673</v>
      </c>
      <c r="DW11" s="47">
        <v>0.13568665036189601</v>
      </c>
      <c r="DX11" s="46">
        <v>1022851461</v>
      </c>
      <c r="DY11" s="47">
        <v>0.13743470117306367</v>
      </c>
      <c r="DZ11" s="46">
        <v>1006138476</v>
      </c>
      <c r="EA11" s="47">
        <v>0.13518907295942328</v>
      </c>
      <c r="EB11" s="46">
        <v>1018424761</v>
      </c>
      <c r="EC11" s="47">
        <v>0.13683991081016189</v>
      </c>
      <c r="ED11" s="46">
        <v>1039856649</v>
      </c>
      <c r="EE11" s="47">
        <v>0.13971959103271825</v>
      </c>
      <c r="EF11" s="46">
        <v>996230621</v>
      </c>
      <c r="EG11" s="47">
        <v>0.13385781114565046</v>
      </c>
      <c r="EH11" s="46">
        <v>1004872481</v>
      </c>
      <c r="EI11" s="47">
        <v>0.13501896845144176</v>
      </c>
      <c r="EJ11" s="46">
        <v>855229381</v>
      </c>
      <c r="EK11" s="47">
        <v>0.11491228090660098</v>
      </c>
      <c r="EL11" s="46">
        <v>1111702315</v>
      </c>
      <c r="EM11" s="47">
        <f t="shared" si="0"/>
        <v>0.1493730822910054</v>
      </c>
      <c r="EN11" s="46">
        <v>1111702315</v>
      </c>
      <c r="EO11" s="47">
        <v>0.1493730822910054</v>
      </c>
      <c r="EP11" s="46">
        <v>1096401246</v>
      </c>
      <c r="EQ11" s="47">
        <v>0.14731716515560089</v>
      </c>
      <c r="ER11" s="46">
        <v>1072909998</v>
      </c>
      <c r="ES11" s="47">
        <v>0.14416078050723177</v>
      </c>
      <c r="ET11" s="46">
        <v>1020014724</v>
      </c>
      <c r="EU11" s="47">
        <v>0.13705354504554501</v>
      </c>
      <c r="EV11" s="46">
        <v>1074138837</v>
      </c>
      <c r="EW11" s="47">
        <v>0.1443258925759868</v>
      </c>
      <c r="EX11" s="46">
        <v>1080345429</v>
      </c>
      <c r="EY11" s="47">
        <v>0.14515983684780628</v>
      </c>
      <c r="EZ11" s="46">
        <v>1091180982</v>
      </c>
      <c r="FA11" s="47">
        <v>0.14661574813637596</v>
      </c>
      <c r="FB11" s="46">
        <v>1100144905</v>
      </c>
      <c r="FC11" s="47">
        <v>0.14782017920561344</v>
      </c>
      <c r="FD11" s="46">
        <v>1070162532</v>
      </c>
      <c r="FE11" s="47">
        <v>0.14379161921344627</v>
      </c>
      <c r="FF11" s="46">
        <v>1084247795</v>
      </c>
      <c r="FG11" s="47">
        <v>0.14568417544977061</v>
      </c>
      <c r="FH11" s="46">
        <v>1098924003</v>
      </c>
      <c r="FI11" s="48">
        <v>0.14765613358615706</v>
      </c>
      <c r="FJ11" s="49">
        <v>1133893755</v>
      </c>
      <c r="FK11" s="48">
        <v>0.15235481917195803</v>
      </c>
      <c r="FL11" s="49">
        <v>993712377</v>
      </c>
      <c r="FM11" s="48">
        <v>0.13351944910109464</v>
      </c>
      <c r="FN11" s="6">
        <v>945761240</v>
      </c>
      <c r="FO11" s="7">
        <v>0.12707652905280101</v>
      </c>
      <c r="FP11" s="6">
        <v>934995405</v>
      </c>
      <c r="FQ11" s="7">
        <v>0.12562998537317699</v>
      </c>
      <c r="FR11" s="6">
        <v>928024389</v>
      </c>
      <c r="FS11" s="7">
        <v>0.124693329820184</v>
      </c>
      <c r="FT11" s="6">
        <v>933357808</v>
      </c>
      <c r="FU11" s="7">
        <v>0.125409950829631</v>
      </c>
      <c r="FV11" s="6">
        <v>917253077</v>
      </c>
      <c r="FW11" s="7">
        <v>0.123246050227393</v>
      </c>
      <c r="FX11" s="6">
        <v>929680614</v>
      </c>
      <c r="FY11" s="7">
        <v>0.124915867301558</v>
      </c>
      <c r="FZ11" s="6">
        <v>899217179</v>
      </c>
      <c r="GA11" s="7">
        <v>0.12082266975962241</v>
      </c>
      <c r="GB11" s="6">
        <v>850072505</v>
      </c>
      <c r="GC11" s="7">
        <v>0.11421938097042292</v>
      </c>
      <c r="GD11" s="6">
        <v>858199095</v>
      </c>
      <c r="GE11" s="7">
        <v>0.11531130439312016</v>
      </c>
      <c r="GF11" s="6">
        <v>862108276</v>
      </c>
      <c r="GG11" s="7">
        <v>0.11583655868765984</v>
      </c>
      <c r="GH11" s="6">
        <v>867853005</v>
      </c>
      <c r="GI11" s="7">
        <v>0.11660844506954303</v>
      </c>
      <c r="GJ11" s="6">
        <v>866721633</v>
      </c>
      <c r="GK11" s="7">
        <v>0.11645642908416862</v>
      </c>
      <c r="GL11" s="6">
        <v>850113488</v>
      </c>
      <c r="GM11" s="7">
        <v>0.11422488762175298</v>
      </c>
      <c r="GN11" s="6">
        <v>827945294</v>
      </c>
      <c r="GO11" s="7">
        <v>0.11124627417287752</v>
      </c>
      <c r="GP11" s="6">
        <v>837633706</v>
      </c>
      <c r="GQ11" s="7">
        <v>0.112548050685725</v>
      </c>
      <c r="GR11" s="6">
        <v>837770414</v>
      </c>
      <c r="GS11" s="7">
        <v>0.11256641935785811</v>
      </c>
      <c r="GT11" s="6">
        <v>823518678</v>
      </c>
      <c r="GU11" s="7">
        <v>0.11065149509657536</v>
      </c>
      <c r="GV11" s="13" t="s">
        <v>171</v>
      </c>
      <c r="GW11" s="14" t="s">
        <v>172</v>
      </c>
      <c r="GX11" s="13" t="s">
        <v>173</v>
      </c>
      <c r="GY11" s="14" t="s">
        <v>174</v>
      </c>
      <c r="GZ11" s="13" t="s">
        <v>175</v>
      </c>
      <c r="HA11" s="14" t="s">
        <v>176</v>
      </c>
      <c r="HB11" s="13" t="s">
        <v>177</v>
      </c>
      <c r="HC11" s="14" t="s">
        <v>178</v>
      </c>
      <c r="HD11" s="13" t="s">
        <v>179</v>
      </c>
      <c r="HE11" s="14" t="s">
        <v>180</v>
      </c>
      <c r="HF11" s="13" t="s">
        <v>181</v>
      </c>
      <c r="HG11" s="14" t="s">
        <v>182</v>
      </c>
      <c r="HH11" s="13" t="s">
        <v>183</v>
      </c>
      <c r="HI11" s="14" t="s">
        <v>184</v>
      </c>
      <c r="HJ11" s="13" t="s">
        <v>185</v>
      </c>
      <c r="HK11" s="14" t="s">
        <v>186</v>
      </c>
      <c r="HL11" s="13" t="s">
        <v>187</v>
      </c>
      <c r="HM11" s="14" t="s">
        <v>184</v>
      </c>
      <c r="HN11" s="13" t="s">
        <v>188</v>
      </c>
      <c r="HO11" s="14" t="s">
        <v>184</v>
      </c>
      <c r="HP11" s="13" t="s">
        <v>189</v>
      </c>
      <c r="HQ11" s="14" t="s">
        <v>190</v>
      </c>
      <c r="HR11" s="13" t="s">
        <v>191</v>
      </c>
      <c r="HS11" s="14" t="s">
        <v>192</v>
      </c>
      <c r="HT11" s="13" t="s">
        <v>193</v>
      </c>
      <c r="HU11" s="14" t="s">
        <v>192</v>
      </c>
      <c r="HV11" s="13" t="s">
        <v>194</v>
      </c>
      <c r="HW11" s="14" t="s">
        <v>195</v>
      </c>
      <c r="HX11" s="13" t="s">
        <v>196</v>
      </c>
      <c r="HY11" s="14" t="s">
        <v>197</v>
      </c>
      <c r="HZ11" s="13" t="s">
        <v>198</v>
      </c>
      <c r="IA11" s="14" t="s">
        <v>197</v>
      </c>
      <c r="IB11" s="13" t="s">
        <v>199</v>
      </c>
      <c r="IC11" s="14" t="s">
        <v>178</v>
      </c>
      <c r="ID11" s="13" t="s">
        <v>200</v>
      </c>
      <c r="IE11" s="14" t="s">
        <v>201</v>
      </c>
      <c r="IF11" s="13" t="s">
        <v>202</v>
      </c>
      <c r="IG11" s="14" t="s">
        <v>203</v>
      </c>
    </row>
    <row r="12" spans="1:241" x14ac:dyDescent="0.25">
      <c r="A12" s="55" t="s">
        <v>204</v>
      </c>
      <c r="B12" s="46"/>
      <c r="C12" s="47"/>
      <c r="D12" s="46"/>
      <c r="E12" s="47"/>
      <c r="F12" s="46"/>
      <c r="G12" s="75"/>
      <c r="H12" s="46"/>
      <c r="I12" s="47"/>
      <c r="J12" s="46"/>
      <c r="K12" s="47"/>
      <c r="L12" s="46"/>
      <c r="M12" s="47"/>
      <c r="N12" s="46">
        <v>446347679</v>
      </c>
      <c r="O12" s="47">
        <v>5.9974980095290994E-2</v>
      </c>
      <c r="P12" s="46">
        <v>460478190</v>
      </c>
      <c r="Q12" s="75">
        <v>6.1873672876353474E-2</v>
      </c>
      <c r="R12" s="46">
        <v>450748199</v>
      </c>
      <c r="S12" s="75">
        <v>6.0566270499220552E-2</v>
      </c>
      <c r="T12" s="46">
        <v>438170142</v>
      </c>
      <c r="U12" s="47">
        <v>5.8876178327345638E-2</v>
      </c>
      <c r="V12" s="46">
        <v>447014897</v>
      </c>
      <c r="W12" s="47">
        <v>6.0064633045562574E-2</v>
      </c>
      <c r="X12" s="46">
        <v>453579161</v>
      </c>
      <c r="Y12" s="47">
        <v>6.0946662058511097E-2</v>
      </c>
      <c r="Z12" s="46">
        <v>479894492</v>
      </c>
      <c r="AA12" s="47">
        <v>6.4482608423152094E-2</v>
      </c>
      <c r="AB12" s="46">
        <v>468390490</v>
      </c>
      <c r="AC12" s="47">
        <v>6.2936835198763502E-2</v>
      </c>
      <c r="AD12" s="46">
        <v>461964204</v>
      </c>
      <c r="AE12" s="75">
        <v>6.2073346055501605E-2</v>
      </c>
      <c r="AF12" s="46">
        <v>452809357</v>
      </c>
      <c r="AG12" s="47">
        <v>6.0843224801526333E-2</v>
      </c>
      <c r="AH12" s="46">
        <v>455103180</v>
      </c>
      <c r="AI12" s="47">
        <v>6.1151441905007944E-2</v>
      </c>
      <c r="AJ12" s="46">
        <v>450669735</v>
      </c>
      <c r="AK12" s="47">
        <v>6.0555727424708009E-2</v>
      </c>
      <c r="AL12" s="46">
        <v>450980820</v>
      </c>
      <c r="AM12" s="47">
        <v>6.0597527388191061E-2</v>
      </c>
      <c r="AN12" s="46">
        <v>486330231</v>
      </c>
      <c r="AO12" s="75">
        <v>6.5347367749980553E-2</v>
      </c>
      <c r="AP12" s="46">
        <v>462853927</v>
      </c>
      <c r="AQ12" s="75">
        <v>6.2192896624992354E-2</v>
      </c>
      <c r="AR12" s="46">
        <v>484786607</v>
      </c>
      <c r="AS12" s="47">
        <v>6.5139953612906892E-2</v>
      </c>
      <c r="AT12" s="46">
        <v>491376816</v>
      </c>
      <c r="AU12" s="47">
        <v>6.6025468811472116E-2</v>
      </c>
      <c r="AV12" s="46">
        <v>460333429</v>
      </c>
      <c r="AW12" s="47">
        <v>6.1854221586468812E-2</v>
      </c>
      <c r="AX12" s="46">
        <v>458952294</v>
      </c>
      <c r="AY12" s="47">
        <v>6.1666795017250371E-2</v>
      </c>
      <c r="AZ12" s="46">
        <v>457046127</v>
      </c>
      <c r="BA12" s="47">
        <v>6.1410674258743719E-2</v>
      </c>
      <c r="BB12" s="46">
        <v>462599798</v>
      </c>
      <c r="BC12" s="47">
        <v>6.2156889269819028E-2</v>
      </c>
      <c r="BD12" s="46">
        <v>464393710</v>
      </c>
      <c r="BE12" s="47">
        <v>6.2397926965956974E-2</v>
      </c>
      <c r="BF12" s="46">
        <v>484885529</v>
      </c>
      <c r="BG12" s="47">
        <v>6.5151295493195663E-2</v>
      </c>
      <c r="BH12" s="46">
        <v>479662685</v>
      </c>
      <c r="BI12" s="47">
        <v>6.4449531814125618E-2</v>
      </c>
      <c r="BJ12" s="46">
        <v>490377509</v>
      </c>
      <c r="BK12" s="47">
        <v>6.5889221437409023E-2</v>
      </c>
      <c r="BL12" s="46">
        <v>496722520</v>
      </c>
      <c r="BM12" s="47">
        <v>6.6741764278646462E-2</v>
      </c>
      <c r="BN12" s="61">
        <v>481365972</v>
      </c>
      <c r="BO12" s="62">
        <v>6.4678392747293867E-2</v>
      </c>
      <c r="BP12" s="46">
        <v>474133694</v>
      </c>
      <c r="BQ12" s="47">
        <v>6.3706632913506506E-2</v>
      </c>
      <c r="BR12" s="46">
        <v>430235788</v>
      </c>
      <c r="BS12" s="47">
        <v>5.7808322334436765E-2</v>
      </c>
      <c r="BT12" s="46">
        <v>437177739</v>
      </c>
      <c r="BU12" s="47">
        <v>5.8741072589601179E-2</v>
      </c>
      <c r="BV12" s="46">
        <v>408214635</v>
      </c>
      <c r="BW12" s="47">
        <v>5.4849465943810446E-2</v>
      </c>
      <c r="BX12" s="46">
        <v>462553422</v>
      </c>
      <c r="BY12" s="47">
        <v>6.21506579919213E-2</v>
      </c>
      <c r="BZ12" s="46">
        <v>432272584</v>
      </c>
      <c r="CA12" s="47">
        <v>5.8081994964611999E-2</v>
      </c>
      <c r="CB12" s="46">
        <v>425793145</v>
      </c>
      <c r="CC12" s="47">
        <v>5.72113898018023E-2</v>
      </c>
      <c r="CD12" s="46">
        <v>442197352</v>
      </c>
      <c r="CE12" s="47">
        <v>5.9415529281470203E-2</v>
      </c>
      <c r="CF12" s="46">
        <v>437935624</v>
      </c>
      <c r="CG12" s="47">
        <v>5.8842905262740997E-2</v>
      </c>
      <c r="CH12" s="46">
        <v>466862428</v>
      </c>
      <c r="CI12" s="47">
        <v>6.2729634485129804E-2</v>
      </c>
      <c r="CJ12" s="46">
        <v>451116422</v>
      </c>
      <c r="CK12" s="47">
        <v>6.0613933709609949E-2</v>
      </c>
      <c r="CL12" s="46">
        <v>457563209</v>
      </c>
      <c r="CM12" s="47">
        <v>6.1480151609914997E-2</v>
      </c>
      <c r="CN12" s="46">
        <f>443860566-CN13</f>
        <v>443637806</v>
      </c>
      <c r="CO12" s="47">
        <f>+CN12/CN2</f>
        <v>5.9609074847558528E-2</v>
      </c>
      <c r="CP12" s="46">
        <f>446216594-CP13</f>
        <v>445993834</v>
      </c>
      <c r="CQ12" s="47">
        <f>+CP12/CP2</f>
        <v>5.9925640855900353E-2</v>
      </c>
      <c r="CR12" s="46">
        <f>438577264-CR13</f>
        <v>438354504</v>
      </c>
      <c r="CS12" s="47">
        <f>+CR12/CR2</f>
        <v>5.8899187772785071E-2</v>
      </c>
      <c r="CT12" s="46">
        <f>444778343-CT13</f>
        <v>444555583</v>
      </c>
      <c r="CU12" s="47">
        <f>+CT12/CT2</f>
        <v>5.9732391294323138E-2</v>
      </c>
      <c r="CV12" s="46">
        <f>439726002-CV13</f>
        <v>439503242</v>
      </c>
      <c r="CW12" s="47">
        <f>+CV12/CV2</f>
        <v>5.9053537128264111E-2</v>
      </c>
      <c r="CX12" s="46">
        <f>447820518-CX13</f>
        <v>447597758</v>
      </c>
      <c r="CY12" s="47">
        <f>+CX12/CX2</f>
        <v>6.0141150951011128E-2</v>
      </c>
      <c r="CZ12" s="46">
        <f>441060802-CZ13</f>
        <v>440838042</v>
      </c>
      <c r="DA12" s="47">
        <f>+CZ12/CZ2</f>
        <v>5.9232886570602938E-2</v>
      </c>
      <c r="DB12" s="46">
        <f>466338575-DB13</f>
        <v>466115815</v>
      </c>
      <c r="DC12" s="47">
        <f>+DB12/DB2</f>
        <v>6.2629316366165921E-2</v>
      </c>
      <c r="DD12" s="46">
        <f>+DD2-DD3-DD9-DD10-DD11-DD13</f>
        <v>488251833</v>
      </c>
      <c r="DE12" s="47">
        <f>+DD12/DD2</f>
        <v>6.5603606509934478E-2</v>
      </c>
      <c r="DF12" s="46">
        <f>491957343-DF13</f>
        <v>491734583</v>
      </c>
      <c r="DG12" s="47">
        <f>+DF12/DF2</f>
        <v>6.6071563709743847E-2</v>
      </c>
      <c r="DH12" s="46">
        <f>477088342-DH13</f>
        <v>476865582</v>
      </c>
      <c r="DI12" s="47">
        <f>+DH12/DH2</f>
        <v>6.4073701080521892E-2</v>
      </c>
      <c r="DJ12" s="46">
        <f>468611503-DJ13</f>
        <v>468388743</v>
      </c>
      <c r="DK12" s="47">
        <f>+DJ12/DJ2</f>
        <v>6.2934716702752913E-2</v>
      </c>
      <c r="DL12" s="46">
        <f>477455494-DL13</f>
        <v>477232734</v>
      </c>
      <c r="DM12" s="47">
        <f>+DL12/DL2</f>
        <v>6.4123033195036108E-2</v>
      </c>
      <c r="DN12" s="46">
        <f>460477409-DN13</f>
        <v>460254649</v>
      </c>
      <c r="DO12" s="47">
        <f>+DN12/DN2</f>
        <v>6.1841785010490695E-2</v>
      </c>
      <c r="DP12" s="46">
        <f>476490082-DP13</f>
        <v>476267322</v>
      </c>
      <c r="DQ12" s="47">
        <f>+DP12/DP2</f>
        <v>6.3993316305743925E-2</v>
      </c>
      <c r="DR12" s="46">
        <f>505217011-DR13</f>
        <v>504994251</v>
      </c>
      <c r="DS12" s="47">
        <f>+DR12/DR2</f>
        <v>6.7853189467458858E-2</v>
      </c>
      <c r="DT12" s="46">
        <f>625732273-DT13</f>
        <v>625509513</v>
      </c>
      <c r="DU12" s="47">
        <f>+DT12/DT2</f>
        <v>8.4046136001035235E-2</v>
      </c>
      <c r="DV12" s="46">
        <f>570985858-DV13</f>
        <v>570763098</v>
      </c>
      <c r="DW12" s="47">
        <f>+DV12/DV2</f>
        <v>7.6690173309770598E-2</v>
      </c>
      <c r="DX12" s="46">
        <f>573128785-DX13</f>
        <v>572906025</v>
      </c>
      <c r="DY12" s="47">
        <f>+DX12/DX2</f>
        <v>7.6978106155457457E-2</v>
      </c>
      <c r="DZ12" s="46">
        <f>602256301-DZ13</f>
        <v>602033541</v>
      </c>
      <c r="EA12" s="47">
        <f>+DZ12/DZ2</f>
        <v>8.0891803901423351E-2</v>
      </c>
      <c r="EB12" s="46">
        <f>609926552-EB13</f>
        <v>609703792</v>
      </c>
      <c r="EC12" s="47">
        <f>+EB12/EB2</f>
        <v>8.1922411662472827E-2</v>
      </c>
      <c r="ED12" s="46">
        <f>608472815-ED13</f>
        <v>608250055</v>
      </c>
      <c r="EE12" s="47">
        <f>+ED12/ED2</f>
        <v>8.1727081335639357E-2</v>
      </c>
      <c r="EF12" s="46">
        <f>680968400-EF13</f>
        <v>680745640</v>
      </c>
      <c r="EG12" s="47">
        <f>+EF12/EF2</f>
        <v>9.146789849309897E-2</v>
      </c>
      <c r="EH12" s="46">
        <f>666620802-EH13</f>
        <v>666398042</v>
      </c>
      <c r="EI12" s="47">
        <f>+EH12/EH2</f>
        <v>8.9540093803106707E-2</v>
      </c>
      <c r="EJ12" s="46">
        <f>802081350-EJ13</f>
        <v>801858590</v>
      </c>
      <c r="EK12" s="47">
        <f>+EJ12/EJ2</f>
        <v>0.10774115294508455</v>
      </c>
      <c r="EL12" s="46">
        <f>315925305+228398350</f>
        <v>544323655</v>
      </c>
      <c r="EM12" s="47">
        <f>+EL12/EL2</f>
        <v>7.3137656559846095E-2</v>
      </c>
      <c r="EN12" s="46">
        <f>532294632-EN13</f>
        <v>532071872</v>
      </c>
      <c r="EO12" s="47">
        <f>+EN12/EN2</f>
        <v>7.1491454545532088E-2</v>
      </c>
      <c r="EP12" s="46">
        <f>566550816-EP13</f>
        <v>566328056</v>
      </c>
      <c r="EQ12" s="47">
        <f>+EP12/EP2</f>
        <v>7.6094262080036335E-2</v>
      </c>
      <c r="ER12" s="46">
        <f>609801182-ER13</f>
        <v>609578422</v>
      </c>
      <c r="ES12" s="47">
        <f>+ER12/ER2</f>
        <v>8.1905566412558223E-2</v>
      </c>
      <c r="ET12" s="46">
        <f>682427188-ET13</f>
        <v>682204428</v>
      </c>
      <c r="EU12" s="47">
        <f>+ET12/ET2</f>
        <v>9.1663907493916008E-2</v>
      </c>
      <c r="EV12" s="46">
        <f>630232259-EV13</f>
        <v>630009499</v>
      </c>
      <c r="EW12" s="47">
        <f>+EV12/EV2</f>
        <v>8.4650773384637668E-2</v>
      </c>
      <c r="EX12" s="46">
        <f>620823214-EX13</f>
        <v>620600454</v>
      </c>
      <c r="EY12" s="47">
        <f>+EX12/EX2</f>
        <v>8.3386533817892891E-2</v>
      </c>
      <c r="EZ12" s="46">
        <f>613029350-EZ13</f>
        <v>612806590</v>
      </c>
      <c r="FA12" s="47">
        <f>+EZ12/EZ2</f>
        <v>8.2339316884970606E-2</v>
      </c>
      <c r="FB12" s="46">
        <f>606344513-FB13</f>
        <v>606121753</v>
      </c>
      <c r="FC12" s="47">
        <f>+FB12/FB2</f>
        <v>8.1441113567562784E-2</v>
      </c>
      <c r="FD12" s="46">
        <f>640965311-FD13</f>
        <v>640742551</v>
      </c>
      <c r="FE12" s="47">
        <f>+FD12/FD2</f>
        <v>8.6092912200035968E-2</v>
      </c>
      <c r="FF12" s="46">
        <f>663943274-FF13</f>
        <v>663720514</v>
      </c>
      <c r="FG12" s="47">
        <f>+FF12/FF2</f>
        <v>8.9180329678408915E-2</v>
      </c>
      <c r="FH12" s="46">
        <f>707949798-FH13</f>
        <v>707727038</v>
      </c>
      <c r="FI12" s="48">
        <f>+FH12/FH2</f>
        <v>9.5093234636957208E-2</v>
      </c>
      <c r="FJ12" s="49">
        <f>799260566-FJ13</f>
        <v>799037806</v>
      </c>
      <c r="FK12" s="48">
        <f>+FJ12/FJ2</f>
        <v>0.10736214033094139</v>
      </c>
      <c r="FL12" s="49">
        <f>391693515-FL13</f>
        <v>391470755</v>
      </c>
      <c r="FM12" s="48">
        <f>+FL12/FL2</f>
        <v>5.2599686545707167E-2</v>
      </c>
      <c r="FN12" s="6">
        <v>386559401</v>
      </c>
      <c r="FO12" s="7">
        <v>5.1939775996539803E-2</v>
      </c>
      <c r="FP12" s="6">
        <v>403065726</v>
      </c>
      <c r="FQ12" s="7">
        <v>5.4157636487859498E-2</v>
      </c>
      <c r="FR12" s="6">
        <v>412363510</v>
      </c>
      <c r="FS12" s="7">
        <v>5.5406926550330901E-2</v>
      </c>
      <c r="FT12" s="6">
        <v>394578963</v>
      </c>
      <c r="FU12" s="7">
        <v>5.3017318678965399E-2</v>
      </c>
      <c r="FV12" s="6">
        <v>413294634</v>
      </c>
      <c r="FW12" s="7">
        <v>5.5532036357154597E-2</v>
      </c>
      <c r="FX12" s="6">
        <v>395800871</v>
      </c>
      <c r="FY12" s="7">
        <v>5.3181499468888498E-2</v>
      </c>
      <c r="FZ12" s="6">
        <v>425963632</v>
      </c>
      <c r="GA12" s="7">
        <v>5.72342971649848E-2</v>
      </c>
      <c r="GB12" s="6">
        <v>299868090</v>
      </c>
      <c r="GC12" s="7">
        <v>4.0291560321178796E-2</v>
      </c>
      <c r="GD12" s="6">
        <v>292549919</v>
      </c>
      <c r="GE12" s="7">
        <v>3.9308259536199638E-2</v>
      </c>
      <c r="GF12" s="6">
        <v>293141594</v>
      </c>
      <c r="GG12" s="7">
        <v>3.938775952218692E-2</v>
      </c>
      <c r="GH12" s="6">
        <v>292059993</v>
      </c>
      <c r="GI12" s="7">
        <v>3.92424309814444E-2</v>
      </c>
      <c r="GJ12" s="6">
        <v>287588644</v>
      </c>
      <c r="GK12" s="7">
        <v>3.8641641387758247E-2</v>
      </c>
      <c r="GL12" s="6">
        <v>288283595</v>
      </c>
      <c r="GM12" s="7">
        <v>3.8735017979234732E-2</v>
      </c>
      <c r="GN12" s="6">
        <v>299721873</v>
      </c>
      <c r="GO12" s="7">
        <v>4.0271913979097247E-2</v>
      </c>
      <c r="GP12" s="6">
        <v>287749064</v>
      </c>
      <c r="GQ12" s="7">
        <v>3.8663196105723482E-2</v>
      </c>
      <c r="GR12" s="6">
        <v>273301241</v>
      </c>
      <c r="GS12" s="7">
        <v>3.6721924755663479E-2</v>
      </c>
      <c r="GT12" s="6">
        <v>271868290</v>
      </c>
      <c r="GU12" s="7">
        <v>3.6529387324775807E-2</v>
      </c>
      <c r="GV12" s="13" t="s">
        <v>205</v>
      </c>
      <c r="GW12" s="14" t="s">
        <v>206</v>
      </c>
      <c r="GX12" s="13" t="s">
        <v>207</v>
      </c>
      <c r="GY12" s="14" t="s">
        <v>208</v>
      </c>
      <c r="GZ12" s="13" t="s">
        <v>209</v>
      </c>
      <c r="HA12" s="14" t="s">
        <v>210</v>
      </c>
      <c r="HB12" s="13" t="s">
        <v>211</v>
      </c>
      <c r="HC12" s="14" t="s">
        <v>212</v>
      </c>
      <c r="HD12" s="13" t="s">
        <v>213</v>
      </c>
      <c r="HE12" s="14" t="s">
        <v>214</v>
      </c>
      <c r="HF12" s="13" t="s">
        <v>215</v>
      </c>
      <c r="HG12" s="14" t="s">
        <v>216</v>
      </c>
      <c r="HH12" s="13" t="s">
        <v>217</v>
      </c>
      <c r="HI12" s="14" t="s">
        <v>218</v>
      </c>
      <c r="HJ12" s="13" t="s">
        <v>219</v>
      </c>
      <c r="HK12" s="14" t="s">
        <v>220</v>
      </c>
      <c r="HL12" s="13" t="s">
        <v>221</v>
      </c>
      <c r="HM12" s="14" t="s">
        <v>222</v>
      </c>
      <c r="HN12" s="13" t="s">
        <v>223</v>
      </c>
      <c r="HO12" s="14" t="s">
        <v>224</v>
      </c>
      <c r="HP12" s="13" t="s">
        <v>225</v>
      </c>
      <c r="HQ12" s="14" t="s">
        <v>226</v>
      </c>
      <c r="HR12" s="13" t="s">
        <v>227</v>
      </c>
      <c r="HS12" s="14" t="s">
        <v>228</v>
      </c>
      <c r="HT12" s="13" t="s">
        <v>229</v>
      </c>
      <c r="HU12" s="14" t="s">
        <v>230</v>
      </c>
      <c r="HV12" s="13" t="s">
        <v>231</v>
      </c>
      <c r="HW12" s="14" t="s">
        <v>232</v>
      </c>
      <c r="HX12" s="13" t="s">
        <v>233</v>
      </c>
      <c r="HY12" s="14" t="s">
        <v>232</v>
      </c>
      <c r="HZ12" s="13" t="s">
        <v>234</v>
      </c>
      <c r="IA12" s="14" t="s">
        <v>228</v>
      </c>
      <c r="IB12" s="13" t="s">
        <v>235</v>
      </c>
      <c r="IC12" s="14" t="s">
        <v>236</v>
      </c>
      <c r="ID12" s="13" t="s">
        <v>237</v>
      </c>
      <c r="IE12" s="14" t="s">
        <v>230</v>
      </c>
      <c r="IF12" s="13" t="s">
        <v>238</v>
      </c>
      <c r="IG12" s="14" t="s">
        <v>239</v>
      </c>
    </row>
    <row r="13" spans="1:241" x14ac:dyDescent="0.25">
      <c r="A13" s="55" t="s">
        <v>240</v>
      </c>
      <c r="B13" s="46"/>
      <c r="C13" s="47"/>
      <c r="D13" s="46"/>
      <c r="E13" s="47"/>
      <c r="F13" s="46"/>
      <c r="G13" s="75"/>
      <c r="H13" s="46"/>
      <c r="I13" s="47"/>
      <c r="J13" s="46"/>
      <c r="K13" s="47"/>
      <c r="L13" s="46"/>
      <c r="M13" s="47"/>
      <c r="N13" s="46">
        <v>0</v>
      </c>
      <c r="O13" s="47">
        <v>0</v>
      </c>
      <c r="P13" s="46">
        <v>0</v>
      </c>
      <c r="Q13" s="75">
        <v>0</v>
      </c>
      <c r="R13" s="46">
        <v>0</v>
      </c>
      <c r="S13" s="75">
        <v>0</v>
      </c>
      <c r="T13" s="46">
        <v>0</v>
      </c>
      <c r="U13" s="47">
        <v>0</v>
      </c>
      <c r="V13" s="46">
        <v>0</v>
      </c>
      <c r="W13" s="47">
        <v>0</v>
      </c>
      <c r="X13" s="46">
        <v>0</v>
      </c>
      <c r="Y13" s="47">
        <v>0</v>
      </c>
      <c r="Z13" s="46">
        <v>0</v>
      </c>
      <c r="AA13" s="47">
        <v>0</v>
      </c>
      <c r="AB13" s="46">
        <v>0</v>
      </c>
      <c r="AC13" s="47">
        <v>0</v>
      </c>
      <c r="AD13" s="46">
        <v>0</v>
      </c>
      <c r="AE13" s="75">
        <v>0</v>
      </c>
      <c r="AF13" s="46">
        <v>0</v>
      </c>
      <c r="AG13" s="47">
        <v>0</v>
      </c>
      <c r="AH13" s="46">
        <v>0</v>
      </c>
      <c r="AI13" s="47">
        <v>0</v>
      </c>
      <c r="AJ13" s="46">
        <v>0</v>
      </c>
      <c r="AK13" s="47">
        <v>0</v>
      </c>
      <c r="AL13" s="46">
        <v>0</v>
      </c>
      <c r="AM13" s="47">
        <v>0</v>
      </c>
      <c r="AN13" s="46">
        <v>0</v>
      </c>
      <c r="AO13" s="75">
        <v>0</v>
      </c>
      <c r="AP13" s="46">
        <v>0</v>
      </c>
      <c r="AQ13" s="75">
        <v>0</v>
      </c>
      <c r="AR13" s="46">
        <v>0</v>
      </c>
      <c r="AS13" s="47">
        <v>0</v>
      </c>
      <c r="AT13" s="46">
        <v>0</v>
      </c>
      <c r="AU13" s="47">
        <v>0</v>
      </c>
      <c r="AV13" s="46">
        <v>0</v>
      </c>
      <c r="AW13" s="47">
        <v>0</v>
      </c>
      <c r="AX13" s="46">
        <v>222760</v>
      </c>
      <c r="AY13" s="47">
        <v>2.9930987245577843E-5</v>
      </c>
      <c r="AZ13" s="46">
        <v>222760</v>
      </c>
      <c r="BA13" s="47">
        <v>2.9930987245577843E-5</v>
      </c>
      <c r="BB13" s="46">
        <v>222760</v>
      </c>
      <c r="BC13" s="47">
        <v>2.9930987245577843E-5</v>
      </c>
      <c r="BD13" s="46">
        <v>222760</v>
      </c>
      <c r="BE13" s="47">
        <v>2.9930987245577843E-5</v>
      </c>
      <c r="BF13" s="46">
        <v>222760</v>
      </c>
      <c r="BG13" s="47">
        <v>2.9930987245577843E-5</v>
      </c>
      <c r="BH13" s="46">
        <v>222760</v>
      </c>
      <c r="BI13" s="47">
        <v>2.9930987245577843E-5</v>
      </c>
      <c r="BJ13" s="46">
        <v>222760</v>
      </c>
      <c r="BK13" s="47">
        <v>2.9930987245577843E-5</v>
      </c>
      <c r="BL13" s="46">
        <v>222760</v>
      </c>
      <c r="BM13" s="47">
        <v>2.9930987245577843E-5</v>
      </c>
      <c r="BN13" s="61">
        <v>222760</v>
      </c>
      <c r="BO13" s="62">
        <v>2.9930987245577843E-5</v>
      </c>
      <c r="BP13" s="46">
        <v>222760</v>
      </c>
      <c r="BQ13" s="47">
        <v>2.9930987245577843E-5</v>
      </c>
      <c r="BR13" s="46">
        <v>222760</v>
      </c>
      <c r="BS13" s="47">
        <v>2.9930987245577843E-5</v>
      </c>
      <c r="BT13" s="46">
        <v>222760</v>
      </c>
      <c r="BU13" s="47">
        <v>2.9930987245577843E-5</v>
      </c>
      <c r="BV13" s="46">
        <v>222760</v>
      </c>
      <c r="BW13" s="47">
        <v>2.9930987245577843E-5</v>
      </c>
      <c r="BX13" s="46">
        <v>222760</v>
      </c>
      <c r="BY13" s="47">
        <v>2.9930987245577799E-5</v>
      </c>
      <c r="BZ13" s="46">
        <v>222760</v>
      </c>
      <c r="CA13" s="47">
        <v>2.9930987245577799E-5</v>
      </c>
      <c r="CB13" s="46">
        <v>222760</v>
      </c>
      <c r="CC13" s="47">
        <v>2.9930987245577799E-5</v>
      </c>
      <c r="CD13" s="46">
        <v>222760</v>
      </c>
      <c r="CE13" s="47">
        <v>2.9930987245577799E-5</v>
      </c>
      <c r="CF13" s="46">
        <v>222760</v>
      </c>
      <c r="CG13" s="47">
        <v>2.9930987245577799E-5</v>
      </c>
      <c r="CH13" s="46">
        <v>222760</v>
      </c>
      <c r="CI13" s="47">
        <v>2.9930987245577799E-5</v>
      </c>
      <c r="CJ13" s="46">
        <v>222760</v>
      </c>
      <c r="CK13" s="47">
        <v>2.9930987245577843E-5</v>
      </c>
      <c r="CL13" s="46">
        <v>222760</v>
      </c>
      <c r="CM13" s="47">
        <v>2.9930987245577799E-5</v>
      </c>
      <c r="CN13" s="46">
        <v>222760</v>
      </c>
      <c r="CO13" s="47">
        <v>2.9930987245577799E-5</v>
      </c>
      <c r="CP13" s="46">
        <v>222760</v>
      </c>
      <c r="CQ13" s="47">
        <v>2.9930987245577799E-5</v>
      </c>
      <c r="CR13" s="46">
        <v>222760</v>
      </c>
      <c r="CS13" s="47">
        <v>2.9930987245577799E-5</v>
      </c>
      <c r="CT13" s="46">
        <v>222760</v>
      </c>
      <c r="CU13" s="47">
        <v>2.9930987245577799E-5</v>
      </c>
      <c r="CV13" s="46">
        <v>222760</v>
      </c>
      <c r="CW13" s="47">
        <v>2.9930987245577799E-5</v>
      </c>
      <c r="CX13" s="46">
        <v>222760</v>
      </c>
      <c r="CY13" s="47">
        <v>2.9930987245577799E-5</v>
      </c>
      <c r="CZ13" s="46">
        <v>222760</v>
      </c>
      <c r="DA13" s="47">
        <v>2.9930987245577799E-5</v>
      </c>
      <c r="DB13" s="46">
        <v>222760</v>
      </c>
      <c r="DC13" s="47">
        <v>2.9930987245577799E-5</v>
      </c>
      <c r="DD13" s="46">
        <v>222760</v>
      </c>
      <c r="DE13" s="47">
        <v>2.9930987245577799E-5</v>
      </c>
      <c r="DF13" s="46">
        <v>222760</v>
      </c>
      <c r="DG13" s="47">
        <v>2.9930987245577799E-5</v>
      </c>
      <c r="DH13" s="46">
        <v>222760</v>
      </c>
      <c r="DI13" s="47">
        <v>2.9930987245577799E-5</v>
      </c>
      <c r="DJ13" s="46">
        <v>222760</v>
      </c>
      <c r="DK13" s="47">
        <v>2.9930987245577799E-5</v>
      </c>
      <c r="DL13" s="46">
        <v>222760</v>
      </c>
      <c r="DM13" s="47">
        <v>2.9930987245577799E-5</v>
      </c>
      <c r="DN13" s="46">
        <v>222760</v>
      </c>
      <c r="DO13" s="47">
        <v>2.9930987245577799E-5</v>
      </c>
      <c r="DP13" s="46">
        <v>222760</v>
      </c>
      <c r="DQ13" s="47">
        <v>2.9930987245577799E-5</v>
      </c>
      <c r="DR13" s="46">
        <v>222760</v>
      </c>
      <c r="DS13" s="47">
        <v>2.9930987245577799E-5</v>
      </c>
      <c r="DT13" s="46">
        <v>222760</v>
      </c>
      <c r="DU13" s="47">
        <v>2.9930987245577799E-5</v>
      </c>
      <c r="DV13" s="46">
        <v>222760</v>
      </c>
      <c r="DW13" s="47">
        <v>2.9930987245577799E-5</v>
      </c>
      <c r="DX13" s="46">
        <v>222760</v>
      </c>
      <c r="DY13" s="47">
        <v>2.9930987245577799E-5</v>
      </c>
      <c r="DZ13" s="46">
        <v>222760</v>
      </c>
      <c r="EA13" s="47">
        <v>2.9930987245577799E-5</v>
      </c>
      <c r="EB13" s="46">
        <v>222760</v>
      </c>
      <c r="EC13" s="47">
        <v>2.9930987245577799E-5</v>
      </c>
      <c r="ED13" s="46">
        <v>222760</v>
      </c>
      <c r="EE13" s="47">
        <v>2.9930987245577799E-5</v>
      </c>
      <c r="EF13" s="46">
        <v>222760</v>
      </c>
      <c r="EG13" s="47">
        <v>2.9930987245577799E-5</v>
      </c>
      <c r="EH13" s="46">
        <v>222760</v>
      </c>
      <c r="EI13" s="47">
        <v>2.9930987245577799E-5</v>
      </c>
      <c r="EJ13" s="46">
        <v>222760</v>
      </c>
      <c r="EK13" s="47">
        <v>2.9930987245577799E-5</v>
      </c>
      <c r="EL13" s="46">
        <v>222760</v>
      </c>
      <c r="EM13" s="47">
        <v>2.9930987245577799E-5</v>
      </c>
      <c r="EN13" s="46">
        <v>222760</v>
      </c>
      <c r="EO13" s="47">
        <v>2.9930987245577799E-5</v>
      </c>
      <c r="EP13" s="46">
        <v>222760</v>
      </c>
      <c r="EQ13" s="47">
        <v>2.9930987245577799E-5</v>
      </c>
      <c r="ER13" s="46">
        <v>222760</v>
      </c>
      <c r="ES13" s="47">
        <v>2.9930987245577799E-5</v>
      </c>
      <c r="ET13" s="46">
        <v>222760</v>
      </c>
      <c r="EU13" s="47">
        <v>2.9930987245577799E-5</v>
      </c>
      <c r="EV13" s="46">
        <v>222760</v>
      </c>
      <c r="EW13" s="47">
        <v>2.9930987245577799E-5</v>
      </c>
      <c r="EX13" s="46">
        <v>222760</v>
      </c>
      <c r="EY13" s="47">
        <v>2.9930987245577799E-5</v>
      </c>
      <c r="EZ13" s="46">
        <v>222760</v>
      </c>
      <c r="FA13" s="47">
        <v>2.9930987245577799E-5</v>
      </c>
      <c r="FB13" s="46">
        <v>222760</v>
      </c>
      <c r="FC13" s="47">
        <v>2.9930987245577799E-5</v>
      </c>
      <c r="FD13" s="46">
        <v>222760</v>
      </c>
      <c r="FE13" s="47">
        <v>2.9930987245577799E-5</v>
      </c>
      <c r="FF13" s="46">
        <v>222760</v>
      </c>
      <c r="FG13" s="47">
        <v>2.9930987245577799E-5</v>
      </c>
      <c r="FH13" s="46">
        <v>222760</v>
      </c>
      <c r="FI13" s="48">
        <v>2.9930987245577799E-5</v>
      </c>
      <c r="FJ13" s="49">
        <v>222760</v>
      </c>
      <c r="FK13" s="48">
        <v>2.9930987245577799E-5</v>
      </c>
      <c r="FL13" s="49">
        <v>222760</v>
      </c>
      <c r="FM13" s="48">
        <v>2.9930987245577799E-5</v>
      </c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13"/>
      <c r="GW13" s="14"/>
      <c r="GX13" s="13"/>
      <c r="GY13" s="14"/>
      <c r="GZ13" s="13"/>
      <c r="HA13" s="14"/>
      <c r="HB13" s="13"/>
      <c r="HC13" s="14"/>
      <c r="HD13" s="13"/>
      <c r="HE13" s="14"/>
      <c r="HF13" s="13"/>
      <c r="HG13" s="14"/>
      <c r="HH13" s="13"/>
      <c r="HI13" s="14"/>
      <c r="HJ13" s="13"/>
      <c r="HK13" s="14"/>
      <c r="HL13" s="13"/>
      <c r="HM13" s="14"/>
      <c r="HN13" s="13"/>
      <c r="HO13" s="14"/>
      <c r="HP13" s="13"/>
      <c r="HQ13" s="14"/>
      <c r="HR13" s="13"/>
      <c r="HS13" s="14"/>
      <c r="HT13" s="13"/>
      <c r="HU13" s="14"/>
      <c r="HV13" s="13"/>
      <c r="HW13" s="14"/>
      <c r="HX13" s="13"/>
      <c r="HY13" s="14"/>
      <c r="HZ13" s="13"/>
      <c r="IA13" s="14"/>
      <c r="IB13" s="13"/>
      <c r="IC13" s="14"/>
      <c r="ID13" s="13"/>
      <c r="IE13" s="14"/>
      <c r="IF13" s="13"/>
      <c r="IG13" s="14"/>
    </row>
    <row r="14" spans="1:241" x14ac:dyDescent="0.25">
      <c r="A14" s="54" t="s">
        <v>241</v>
      </c>
      <c r="B14" s="42"/>
      <c r="C14" s="43"/>
      <c r="D14" s="42"/>
      <c r="E14" s="43"/>
      <c r="F14" s="42"/>
      <c r="G14" s="74"/>
      <c r="H14" s="42"/>
      <c r="I14" s="43"/>
      <c r="J14" s="42"/>
      <c r="K14" s="43"/>
      <c r="L14" s="42"/>
      <c r="M14" s="43"/>
      <c r="N14" s="42">
        <v>5446501379</v>
      </c>
      <c r="O14" s="43">
        <v>1</v>
      </c>
      <c r="P14" s="42">
        <v>5446501379</v>
      </c>
      <c r="Q14" s="74">
        <v>1</v>
      </c>
      <c r="R14" s="42">
        <v>5446501379</v>
      </c>
      <c r="S14" s="74">
        <v>1</v>
      </c>
      <c r="T14" s="42">
        <v>5446501379</v>
      </c>
      <c r="U14" s="43">
        <v>1</v>
      </c>
      <c r="V14" s="42">
        <v>5446501379</v>
      </c>
      <c r="W14" s="43">
        <v>1</v>
      </c>
      <c r="X14" s="42">
        <v>5446501379</v>
      </c>
      <c r="Y14" s="43">
        <v>1</v>
      </c>
      <c r="Z14" s="42">
        <v>5446501379</v>
      </c>
      <c r="AA14" s="43">
        <v>1</v>
      </c>
      <c r="AB14" s="42">
        <v>5446501379</v>
      </c>
      <c r="AC14" s="43">
        <v>1</v>
      </c>
      <c r="AD14" s="42">
        <v>5446501379</v>
      </c>
      <c r="AE14" s="74">
        <v>1</v>
      </c>
      <c r="AF14" s="42">
        <v>5446501379</v>
      </c>
      <c r="AG14" s="43">
        <v>1</v>
      </c>
      <c r="AH14" s="42">
        <v>5446501379</v>
      </c>
      <c r="AI14" s="43">
        <v>1</v>
      </c>
      <c r="AJ14" s="42">
        <v>5446501379</v>
      </c>
      <c r="AK14" s="43">
        <v>1</v>
      </c>
      <c r="AL14" s="42">
        <v>5446501379</v>
      </c>
      <c r="AM14" s="43">
        <v>1</v>
      </c>
      <c r="AN14" s="42">
        <v>5446501379</v>
      </c>
      <c r="AO14" s="74">
        <v>1</v>
      </c>
      <c r="AP14" s="42">
        <v>5446501379</v>
      </c>
      <c r="AQ14" s="74">
        <v>1</v>
      </c>
      <c r="AR14" s="42">
        <v>5446501379</v>
      </c>
      <c r="AS14" s="43">
        <v>1</v>
      </c>
      <c r="AT14" s="42">
        <v>5446501379</v>
      </c>
      <c r="AU14" s="43">
        <v>1</v>
      </c>
      <c r="AV14" s="42">
        <v>5446501379</v>
      </c>
      <c r="AW14" s="43">
        <v>1</v>
      </c>
      <c r="AX14" s="42">
        <v>5602042788</v>
      </c>
      <c r="AY14" s="43">
        <v>1</v>
      </c>
      <c r="AZ14" s="42">
        <v>5602042788</v>
      </c>
      <c r="BA14" s="43">
        <v>1</v>
      </c>
      <c r="BB14" s="42">
        <v>5602042788</v>
      </c>
      <c r="BC14" s="43">
        <v>1</v>
      </c>
      <c r="BD14" s="42">
        <v>5602042788</v>
      </c>
      <c r="BE14" s="43">
        <v>1</v>
      </c>
      <c r="BF14" s="42">
        <v>5602042788</v>
      </c>
      <c r="BG14" s="43">
        <v>1</v>
      </c>
      <c r="BH14" s="42">
        <v>5602042788</v>
      </c>
      <c r="BI14" s="43">
        <v>1</v>
      </c>
      <c r="BJ14" s="42">
        <v>5602042788</v>
      </c>
      <c r="BK14" s="43">
        <v>1</v>
      </c>
      <c r="BL14" s="42">
        <v>5602042788</v>
      </c>
      <c r="BM14" s="43">
        <v>1</v>
      </c>
      <c r="BN14" s="59">
        <v>5602042788</v>
      </c>
      <c r="BO14" s="60">
        <v>1</v>
      </c>
      <c r="BP14" s="42">
        <v>5602042788</v>
      </c>
      <c r="BQ14" s="43">
        <v>1</v>
      </c>
      <c r="BR14" s="42">
        <v>5602042788</v>
      </c>
      <c r="BS14" s="43">
        <v>1</v>
      </c>
      <c r="BT14" s="42">
        <v>5602042788</v>
      </c>
      <c r="BU14" s="43">
        <v>1</v>
      </c>
      <c r="BV14" s="42">
        <v>5602042788</v>
      </c>
      <c r="BW14" s="43">
        <v>1</v>
      </c>
      <c r="BX14" s="42">
        <v>5602042788</v>
      </c>
      <c r="BY14" s="43">
        <v>1</v>
      </c>
      <c r="BZ14" s="42">
        <v>5602042788</v>
      </c>
      <c r="CA14" s="43">
        <v>1</v>
      </c>
      <c r="CB14" s="42">
        <v>5602042788</v>
      </c>
      <c r="CC14" s="43">
        <v>1</v>
      </c>
      <c r="CD14" s="42">
        <v>5602042788</v>
      </c>
      <c r="CE14" s="43">
        <v>1</v>
      </c>
      <c r="CF14" s="42">
        <v>5602042788</v>
      </c>
      <c r="CG14" s="43">
        <v>1</v>
      </c>
      <c r="CH14" s="42">
        <v>5602042788</v>
      </c>
      <c r="CI14" s="43">
        <v>1</v>
      </c>
      <c r="CJ14" s="42">
        <v>5602042788</v>
      </c>
      <c r="CK14" s="43">
        <v>1</v>
      </c>
      <c r="CL14" s="42">
        <v>5602042788</v>
      </c>
      <c r="CM14" s="43">
        <v>1</v>
      </c>
      <c r="CN14" s="42">
        <v>5602042788</v>
      </c>
      <c r="CO14" s="43">
        <v>1</v>
      </c>
      <c r="CP14" s="42">
        <v>5602042788</v>
      </c>
      <c r="CQ14" s="43">
        <v>1</v>
      </c>
      <c r="CR14" s="42">
        <v>5602042788</v>
      </c>
      <c r="CS14" s="43">
        <v>1</v>
      </c>
      <c r="CT14" s="42">
        <v>5602042788</v>
      </c>
      <c r="CU14" s="43">
        <v>1</v>
      </c>
      <c r="CV14" s="42">
        <v>5602042788</v>
      </c>
      <c r="CW14" s="43">
        <v>1</v>
      </c>
      <c r="CX14" s="42">
        <v>5602042788</v>
      </c>
      <c r="CY14" s="43">
        <v>1</v>
      </c>
      <c r="CZ14" s="42">
        <v>5602042788</v>
      </c>
      <c r="DA14" s="43">
        <v>1</v>
      </c>
      <c r="DB14" s="42">
        <v>5602042788</v>
      </c>
      <c r="DC14" s="43">
        <v>1</v>
      </c>
      <c r="DD14" s="42">
        <v>5602042788</v>
      </c>
      <c r="DE14" s="43">
        <v>1</v>
      </c>
      <c r="DF14" s="42">
        <v>5602042788</v>
      </c>
      <c r="DG14" s="43">
        <v>1</v>
      </c>
      <c r="DH14" s="42">
        <v>5602042788</v>
      </c>
      <c r="DI14" s="43">
        <v>1</v>
      </c>
      <c r="DJ14" s="42">
        <v>5602042788</v>
      </c>
      <c r="DK14" s="43">
        <v>1</v>
      </c>
      <c r="DL14" s="42">
        <v>5602042788</v>
      </c>
      <c r="DM14" s="43">
        <v>1</v>
      </c>
      <c r="DN14" s="42">
        <v>5602042788</v>
      </c>
      <c r="DO14" s="43">
        <v>1</v>
      </c>
      <c r="DP14" s="42">
        <v>5602042788</v>
      </c>
      <c r="DQ14" s="43">
        <v>1</v>
      </c>
      <c r="DR14" s="42">
        <v>5602042788</v>
      </c>
      <c r="DS14" s="43">
        <v>1</v>
      </c>
      <c r="DT14" s="42">
        <v>5602042788</v>
      </c>
      <c r="DU14" s="43">
        <v>1</v>
      </c>
      <c r="DV14" s="42">
        <v>5602042788</v>
      </c>
      <c r="DW14" s="43">
        <v>1</v>
      </c>
      <c r="DX14" s="42">
        <v>5602042788</v>
      </c>
      <c r="DY14" s="43">
        <v>1</v>
      </c>
      <c r="DZ14" s="42">
        <v>5602042788</v>
      </c>
      <c r="EA14" s="43">
        <v>1</v>
      </c>
      <c r="EB14" s="42">
        <v>5602042788</v>
      </c>
      <c r="EC14" s="43">
        <v>1</v>
      </c>
      <c r="ED14" s="42">
        <v>5602042788</v>
      </c>
      <c r="EE14" s="43">
        <v>1</v>
      </c>
      <c r="EF14" s="42">
        <v>5602042788</v>
      </c>
      <c r="EG14" s="43">
        <v>1</v>
      </c>
      <c r="EH14" s="42">
        <v>5602042788</v>
      </c>
      <c r="EI14" s="43">
        <v>1</v>
      </c>
      <c r="EJ14" s="42">
        <v>5602042788</v>
      </c>
      <c r="EK14" s="43">
        <v>1</v>
      </c>
      <c r="EL14" s="42">
        <v>5602042788</v>
      </c>
      <c r="EM14" s="43">
        <f>SUM(EM15:EM23)</f>
        <v>0.99998698528326913</v>
      </c>
      <c r="EN14" s="42">
        <v>5602042788</v>
      </c>
      <c r="EO14" s="43">
        <v>1</v>
      </c>
      <c r="EP14" s="42">
        <v>5602042788</v>
      </c>
      <c r="EQ14" s="43">
        <v>1</v>
      </c>
      <c r="ER14" s="42">
        <v>5602042788</v>
      </c>
      <c r="ES14" s="43">
        <v>1</v>
      </c>
      <c r="ET14" s="42">
        <v>5602042788</v>
      </c>
      <c r="EU14" s="43">
        <v>1</v>
      </c>
      <c r="EV14" s="42">
        <v>5602042788</v>
      </c>
      <c r="EW14" s="43">
        <v>1</v>
      </c>
      <c r="EX14" s="42">
        <v>5602042788</v>
      </c>
      <c r="EY14" s="43">
        <v>1</v>
      </c>
      <c r="EZ14" s="42">
        <v>5602042788</v>
      </c>
      <c r="FA14" s="43">
        <v>1</v>
      </c>
      <c r="FB14" s="42">
        <v>5602042788</v>
      </c>
      <c r="FC14" s="43">
        <v>1</v>
      </c>
      <c r="FD14" s="42">
        <v>5602042788</v>
      </c>
      <c r="FE14" s="43">
        <v>1</v>
      </c>
      <c r="FF14" s="42">
        <v>5602042788</v>
      </c>
      <c r="FG14" s="43">
        <v>1</v>
      </c>
      <c r="FH14" s="42">
        <v>5602042788</v>
      </c>
      <c r="FI14" s="44">
        <v>1</v>
      </c>
      <c r="FJ14" s="45">
        <v>5602042788</v>
      </c>
      <c r="FK14" s="44">
        <v>1</v>
      </c>
      <c r="FL14" s="45">
        <v>5602042788</v>
      </c>
      <c r="FM14" s="44">
        <v>1</v>
      </c>
      <c r="FN14" s="4">
        <v>5602042788</v>
      </c>
      <c r="FO14" s="5">
        <v>1</v>
      </c>
      <c r="FP14" s="4">
        <v>5602042788</v>
      </c>
      <c r="FQ14" s="5">
        <v>1</v>
      </c>
      <c r="FR14" s="4">
        <v>5602042788</v>
      </c>
      <c r="FS14" s="5">
        <v>1</v>
      </c>
      <c r="FT14" s="4">
        <v>5602042788</v>
      </c>
      <c r="FU14" s="5">
        <v>1</v>
      </c>
      <c r="FV14" s="4">
        <v>5602042788</v>
      </c>
      <c r="FW14" s="5">
        <v>1</v>
      </c>
      <c r="FX14" s="4">
        <v>5602042788</v>
      </c>
      <c r="FY14" s="5">
        <v>1</v>
      </c>
      <c r="FZ14" s="4">
        <v>5602042788</v>
      </c>
      <c r="GA14" s="5">
        <v>1</v>
      </c>
      <c r="GB14" s="4">
        <v>5602042788</v>
      </c>
      <c r="GC14" s="5">
        <v>1</v>
      </c>
      <c r="GD14" s="4">
        <v>5602042788</v>
      </c>
      <c r="GE14" s="5">
        <v>1</v>
      </c>
      <c r="GF14" s="4">
        <v>5602042788</v>
      </c>
      <c r="GG14" s="5">
        <v>1</v>
      </c>
      <c r="GH14" s="4">
        <v>5602042788</v>
      </c>
      <c r="GI14" s="5">
        <v>1</v>
      </c>
      <c r="GJ14" s="4">
        <v>5602042788</v>
      </c>
      <c r="GK14" s="5">
        <v>1</v>
      </c>
      <c r="GL14" s="4">
        <v>5602042788</v>
      </c>
      <c r="GM14" s="5">
        <v>1</v>
      </c>
      <c r="GN14" s="4">
        <v>5602042788</v>
      </c>
      <c r="GO14" s="5">
        <v>1</v>
      </c>
      <c r="GP14" s="4">
        <v>5602042788</v>
      </c>
      <c r="GQ14" s="5">
        <v>1</v>
      </c>
      <c r="GR14" s="4">
        <v>5602042788</v>
      </c>
      <c r="GS14" s="5">
        <v>1</v>
      </c>
      <c r="GT14" s="4">
        <v>5602042788</v>
      </c>
      <c r="GU14" s="5">
        <v>1</v>
      </c>
      <c r="GV14" s="11" t="s">
        <v>242</v>
      </c>
      <c r="GW14" s="12">
        <v>1</v>
      </c>
      <c r="GX14" s="11" t="s">
        <v>242</v>
      </c>
      <c r="GY14" s="12">
        <v>1</v>
      </c>
      <c r="GZ14" s="11" t="s">
        <v>242</v>
      </c>
      <c r="HA14" s="12">
        <v>1</v>
      </c>
      <c r="HB14" s="11" t="s">
        <v>242</v>
      </c>
      <c r="HC14" s="12">
        <v>1</v>
      </c>
      <c r="HD14" s="11" t="s">
        <v>242</v>
      </c>
      <c r="HE14" s="12">
        <v>1</v>
      </c>
      <c r="HF14" s="11" t="s">
        <v>242</v>
      </c>
      <c r="HG14" s="12">
        <v>1</v>
      </c>
      <c r="HH14" s="11" t="s">
        <v>242</v>
      </c>
      <c r="HI14" s="12">
        <v>1</v>
      </c>
      <c r="HJ14" s="11" t="s">
        <v>242</v>
      </c>
      <c r="HK14" s="12" t="s">
        <v>243</v>
      </c>
      <c r="HL14" s="11" t="s">
        <v>242</v>
      </c>
      <c r="HM14" s="12">
        <v>1</v>
      </c>
      <c r="HN14" s="11" t="s">
        <v>242</v>
      </c>
      <c r="HO14" s="12">
        <v>1</v>
      </c>
      <c r="HP14" s="11" t="s">
        <v>242</v>
      </c>
      <c r="HQ14" s="12">
        <v>1</v>
      </c>
      <c r="HR14" s="11" t="s">
        <v>242</v>
      </c>
      <c r="HS14" s="12">
        <v>1</v>
      </c>
      <c r="HT14" s="11" t="s">
        <v>242</v>
      </c>
      <c r="HU14" s="12">
        <v>1</v>
      </c>
      <c r="HV14" s="11" t="s">
        <v>242</v>
      </c>
      <c r="HW14" s="12">
        <v>1</v>
      </c>
      <c r="HX14" s="11" t="s">
        <v>242</v>
      </c>
      <c r="HY14" s="12">
        <v>1</v>
      </c>
      <c r="HZ14" s="11" t="s">
        <v>242</v>
      </c>
      <c r="IA14" s="12">
        <v>1</v>
      </c>
      <c r="IB14" s="11" t="s">
        <v>242</v>
      </c>
      <c r="IC14" s="12">
        <v>1</v>
      </c>
      <c r="ID14" s="11" t="s">
        <v>242</v>
      </c>
      <c r="IE14" s="12">
        <v>1</v>
      </c>
      <c r="IF14" s="11" t="s">
        <v>242</v>
      </c>
      <c r="IG14" s="12">
        <v>1</v>
      </c>
    </row>
    <row r="15" spans="1:241" x14ac:dyDescent="0.25">
      <c r="A15" s="55" t="s">
        <v>76</v>
      </c>
      <c r="B15" s="46"/>
      <c r="C15" s="47"/>
      <c r="D15" s="46"/>
      <c r="E15" s="47"/>
      <c r="F15" s="46"/>
      <c r="G15" s="75"/>
      <c r="H15" s="46"/>
      <c r="I15" s="47"/>
      <c r="J15" s="46"/>
      <c r="K15" s="47"/>
      <c r="L15" s="46"/>
      <c r="M15" s="47"/>
      <c r="N15" s="46"/>
      <c r="O15" s="47"/>
      <c r="P15" s="46"/>
      <c r="Q15" s="75"/>
      <c r="R15" s="46"/>
      <c r="S15" s="75"/>
      <c r="T15" s="46"/>
      <c r="U15" s="47"/>
      <c r="V15" s="46"/>
      <c r="W15" s="47"/>
      <c r="X15" s="46"/>
      <c r="Y15" s="47"/>
      <c r="Z15" s="46"/>
      <c r="AA15" s="47"/>
      <c r="AB15" s="46"/>
      <c r="AC15" s="47"/>
      <c r="AD15" s="46"/>
      <c r="AE15" s="75"/>
      <c r="AF15" s="46"/>
      <c r="AG15" s="47"/>
      <c r="AH15" s="46"/>
      <c r="AI15" s="47"/>
      <c r="AJ15" s="46"/>
      <c r="AK15" s="47"/>
      <c r="AL15" s="46"/>
      <c r="AM15" s="47"/>
      <c r="AN15" s="46"/>
      <c r="AO15" s="75"/>
      <c r="AP15" s="46"/>
      <c r="AQ15" s="75"/>
      <c r="AR15" s="46"/>
      <c r="AS15" s="47"/>
      <c r="AT15" s="46"/>
      <c r="AU15" s="47"/>
      <c r="AV15" s="46"/>
      <c r="AW15" s="47"/>
      <c r="AX15" s="46"/>
      <c r="AY15" s="47"/>
      <c r="AZ15" s="46"/>
      <c r="BA15" s="47"/>
      <c r="BB15" s="46"/>
      <c r="BC15" s="47"/>
      <c r="BD15" s="46"/>
      <c r="BE15" s="47"/>
      <c r="BF15" s="46"/>
      <c r="BG15" s="47"/>
      <c r="BH15" s="46"/>
      <c r="BI15" s="47"/>
      <c r="BJ15" s="46"/>
      <c r="BK15" s="47"/>
      <c r="BL15" s="46"/>
      <c r="BM15" s="47"/>
      <c r="BN15" s="61"/>
      <c r="BO15" s="62"/>
      <c r="BP15" s="46"/>
      <c r="BQ15" s="47"/>
      <c r="BR15" s="46"/>
      <c r="BS15" s="47"/>
      <c r="BT15" s="46"/>
      <c r="BU15" s="47"/>
      <c r="BV15" s="46">
        <v>0</v>
      </c>
      <c r="BW15" s="47">
        <v>0</v>
      </c>
      <c r="BX15" s="46">
        <v>0</v>
      </c>
      <c r="BY15" s="47">
        <v>0</v>
      </c>
      <c r="BZ15" s="46">
        <v>0</v>
      </c>
      <c r="CA15" s="47">
        <v>0</v>
      </c>
      <c r="CB15" s="46">
        <v>0</v>
      </c>
      <c r="CC15" s="47">
        <v>0</v>
      </c>
      <c r="CD15" s="46">
        <v>0</v>
      </c>
      <c r="CE15" s="47">
        <v>0</v>
      </c>
      <c r="CF15" s="46">
        <v>0</v>
      </c>
      <c r="CG15" s="47">
        <v>0</v>
      </c>
      <c r="CH15" s="46">
        <v>0</v>
      </c>
      <c r="CI15" s="47">
        <v>0</v>
      </c>
      <c r="CJ15" s="46">
        <v>0</v>
      </c>
      <c r="CK15" s="47">
        <v>0</v>
      </c>
      <c r="CL15" s="46">
        <v>0</v>
      </c>
      <c r="CM15" s="47">
        <v>0</v>
      </c>
      <c r="CN15" s="46">
        <v>0</v>
      </c>
      <c r="CO15" s="47">
        <v>0</v>
      </c>
      <c r="CP15" s="46">
        <v>0</v>
      </c>
      <c r="CQ15" s="47">
        <v>0</v>
      </c>
      <c r="CR15" s="46">
        <v>0</v>
      </c>
      <c r="CS15" s="47">
        <v>0</v>
      </c>
      <c r="CT15" s="46">
        <v>0</v>
      </c>
      <c r="CU15" s="47">
        <v>0</v>
      </c>
      <c r="CV15" s="46">
        <v>0</v>
      </c>
      <c r="CW15" s="47">
        <v>0</v>
      </c>
      <c r="CX15" s="46">
        <v>0</v>
      </c>
      <c r="CY15" s="47">
        <v>0</v>
      </c>
      <c r="CZ15" s="46">
        <v>0</v>
      </c>
      <c r="DA15" s="47">
        <v>0</v>
      </c>
      <c r="DB15" s="46">
        <v>0</v>
      </c>
      <c r="DC15" s="47">
        <v>0</v>
      </c>
      <c r="DD15" s="46">
        <v>0</v>
      </c>
      <c r="DE15" s="47">
        <v>0</v>
      </c>
      <c r="DF15" s="46">
        <v>0</v>
      </c>
      <c r="DG15" s="47">
        <v>0</v>
      </c>
      <c r="DH15" s="46">
        <v>0</v>
      </c>
      <c r="DI15" s="47">
        <v>0</v>
      </c>
      <c r="DJ15" s="46">
        <v>0</v>
      </c>
      <c r="DK15" s="47">
        <v>0</v>
      </c>
      <c r="DL15" s="46">
        <v>0</v>
      </c>
      <c r="DM15" s="47">
        <v>0</v>
      </c>
      <c r="DN15" s="46">
        <v>0</v>
      </c>
      <c r="DO15" s="47">
        <v>0</v>
      </c>
      <c r="DP15" s="46">
        <v>0</v>
      </c>
      <c r="DQ15" s="47">
        <v>0</v>
      </c>
      <c r="DR15" s="46">
        <v>0</v>
      </c>
      <c r="DS15" s="47">
        <v>0</v>
      </c>
      <c r="DT15" s="46">
        <v>0</v>
      </c>
      <c r="DU15" s="47">
        <v>0</v>
      </c>
      <c r="DV15" s="46">
        <v>0</v>
      </c>
      <c r="DW15" s="47">
        <v>0</v>
      </c>
      <c r="DX15" s="46">
        <v>0</v>
      </c>
      <c r="DY15" s="47">
        <v>0</v>
      </c>
      <c r="DZ15" s="46">
        <v>0</v>
      </c>
      <c r="EA15" s="47">
        <v>0</v>
      </c>
      <c r="EB15" s="46">
        <v>0</v>
      </c>
      <c r="EC15" s="47">
        <v>0</v>
      </c>
      <c r="ED15" s="46">
        <v>0</v>
      </c>
      <c r="EE15" s="47">
        <v>0</v>
      </c>
      <c r="EF15" s="46">
        <v>0</v>
      </c>
      <c r="EG15" s="47">
        <v>0</v>
      </c>
      <c r="EH15" s="46">
        <v>0</v>
      </c>
      <c r="EI15" s="47">
        <v>0</v>
      </c>
      <c r="EJ15" s="46">
        <v>0</v>
      </c>
      <c r="EK15" s="47">
        <v>0</v>
      </c>
      <c r="EL15" s="46">
        <v>0</v>
      </c>
      <c r="EM15" s="47">
        <f>EL15/$EL$14</f>
        <v>0</v>
      </c>
      <c r="EN15" s="46">
        <v>0</v>
      </c>
      <c r="EO15" s="47">
        <v>0</v>
      </c>
      <c r="EP15" s="46">
        <v>0</v>
      </c>
      <c r="EQ15" s="47">
        <v>0</v>
      </c>
      <c r="ER15" s="46">
        <v>0</v>
      </c>
      <c r="ES15" s="47">
        <v>0</v>
      </c>
      <c r="ET15" s="46">
        <v>0</v>
      </c>
      <c r="EU15" s="47">
        <v>0</v>
      </c>
      <c r="EV15" s="46">
        <v>0</v>
      </c>
      <c r="EW15" s="47">
        <v>0</v>
      </c>
      <c r="EX15" s="46">
        <v>0</v>
      </c>
      <c r="EY15" s="47">
        <v>0</v>
      </c>
      <c r="EZ15" s="46">
        <v>0</v>
      </c>
      <c r="FA15" s="47">
        <v>0</v>
      </c>
      <c r="FB15" s="46">
        <v>0</v>
      </c>
      <c r="FC15" s="47">
        <v>0</v>
      </c>
      <c r="FD15" s="46">
        <v>0</v>
      </c>
      <c r="FE15" s="47">
        <v>0</v>
      </c>
      <c r="FF15" s="46">
        <v>0</v>
      </c>
      <c r="FG15" s="47">
        <v>0</v>
      </c>
      <c r="FH15" s="46">
        <v>0</v>
      </c>
      <c r="FI15" s="48">
        <v>0</v>
      </c>
      <c r="FJ15" s="49">
        <v>0</v>
      </c>
      <c r="FK15" s="48">
        <v>0</v>
      </c>
      <c r="FL15" s="49">
        <v>0</v>
      </c>
      <c r="FM15" s="48">
        <v>0</v>
      </c>
      <c r="FN15" s="6">
        <v>0</v>
      </c>
      <c r="FO15" s="7">
        <v>0</v>
      </c>
      <c r="FP15" s="6">
        <v>0</v>
      </c>
      <c r="FQ15" s="7">
        <v>0</v>
      </c>
      <c r="FR15" s="6">
        <v>0</v>
      </c>
      <c r="FS15" s="7">
        <v>0</v>
      </c>
      <c r="FT15" s="6">
        <v>0</v>
      </c>
      <c r="FU15" s="7">
        <v>0</v>
      </c>
      <c r="FV15" s="6">
        <v>0</v>
      </c>
      <c r="FW15" s="7">
        <v>0</v>
      </c>
      <c r="FX15" s="6">
        <v>0</v>
      </c>
      <c r="FY15" s="7">
        <v>0</v>
      </c>
      <c r="FZ15" s="6">
        <v>0</v>
      </c>
      <c r="GA15" s="7">
        <v>0</v>
      </c>
      <c r="GB15" s="6">
        <v>0</v>
      </c>
      <c r="GC15" s="7">
        <v>0</v>
      </c>
      <c r="GD15" s="6">
        <v>0</v>
      </c>
      <c r="GE15" s="7">
        <v>0</v>
      </c>
      <c r="GF15" s="6">
        <v>0</v>
      </c>
      <c r="GG15" s="7">
        <v>0</v>
      </c>
      <c r="GH15" s="6">
        <v>0</v>
      </c>
      <c r="GI15" s="7">
        <v>0</v>
      </c>
      <c r="GJ15" s="6">
        <v>0</v>
      </c>
      <c r="GK15" s="7">
        <v>0</v>
      </c>
      <c r="GL15" s="6">
        <v>0</v>
      </c>
      <c r="GM15" s="7">
        <v>0</v>
      </c>
      <c r="GN15" s="6">
        <v>0</v>
      </c>
      <c r="GO15" s="7">
        <v>0</v>
      </c>
      <c r="GP15" s="6">
        <v>0</v>
      </c>
      <c r="GQ15" s="7">
        <v>0</v>
      </c>
      <c r="GR15" s="6">
        <v>0</v>
      </c>
      <c r="GS15" s="7">
        <v>0</v>
      </c>
      <c r="GT15" s="6">
        <v>0</v>
      </c>
      <c r="GU15" s="7">
        <v>0</v>
      </c>
      <c r="GV15" s="13">
        <v>0</v>
      </c>
      <c r="GW15" s="14" t="s">
        <v>97</v>
      </c>
      <c r="GX15" s="13">
        <v>0</v>
      </c>
      <c r="GY15" s="14" t="s">
        <v>97</v>
      </c>
      <c r="GZ15" s="13">
        <v>0</v>
      </c>
      <c r="HA15" s="14" t="s">
        <v>97</v>
      </c>
      <c r="HB15" s="13">
        <v>0</v>
      </c>
      <c r="HC15" s="14" t="s">
        <v>97</v>
      </c>
      <c r="HD15" s="13">
        <v>0</v>
      </c>
      <c r="HE15" s="14" t="s">
        <v>97</v>
      </c>
      <c r="HF15" s="13">
        <v>0</v>
      </c>
      <c r="HG15" s="14" t="s">
        <v>97</v>
      </c>
      <c r="HH15" s="13">
        <v>0</v>
      </c>
      <c r="HI15" s="14" t="s">
        <v>97</v>
      </c>
      <c r="HJ15" s="13">
        <v>0</v>
      </c>
      <c r="HK15" s="14">
        <v>0</v>
      </c>
      <c r="HL15" s="13">
        <v>0</v>
      </c>
      <c r="HM15" s="14" t="s">
        <v>97</v>
      </c>
      <c r="HN15" s="13">
        <v>0</v>
      </c>
      <c r="HO15" s="14" t="s">
        <v>98</v>
      </c>
      <c r="HP15" s="13">
        <v>0</v>
      </c>
      <c r="HQ15" s="14" t="s">
        <v>97</v>
      </c>
      <c r="HR15" s="13">
        <v>0</v>
      </c>
      <c r="HS15" s="14" t="s">
        <v>97</v>
      </c>
      <c r="HT15" s="13">
        <v>0</v>
      </c>
      <c r="HU15" s="14" t="s">
        <v>97</v>
      </c>
      <c r="HV15" s="13">
        <v>0</v>
      </c>
      <c r="HW15" s="14" t="s">
        <v>97</v>
      </c>
      <c r="HX15" s="13">
        <v>0</v>
      </c>
      <c r="HY15" s="14" t="s">
        <v>97</v>
      </c>
      <c r="HZ15" s="13">
        <v>0</v>
      </c>
      <c r="IA15" s="14" t="s">
        <v>97</v>
      </c>
      <c r="IB15" s="13">
        <v>0</v>
      </c>
      <c r="IC15" s="14" t="s">
        <v>97</v>
      </c>
      <c r="ID15" s="13">
        <v>0</v>
      </c>
      <c r="IE15" s="14" t="s">
        <v>97</v>
      </c>
      <c r="IF15" s="13">
        <v>0</v>
      </c>
      <c r="IG15" s="14" t="s">
        <v>98</v>
      </c>
    </row>
    <row r="16" spans="1:241" x14ac:dyDescent="0.25">
      <c r="A16" s="55" t="s">
        <v>80</v>
      </c>
      <c r="B16" s="46"/>
      <c r="C16" s="47"/>
      <c r="D16" s="46"/>
      <c r="E16" s="47"/>
      <c r="F16" s="46"/>
      <c r="G16" s="75"/>
      <c r="H16" s="46"/>
      <c r="I16" s="47"/>
      <c r="J16" s="46"/>
      <c r="K16" s="47"/>
      <c r="L16" s="46"/>
      <c r="M16" s="47"/>
      <c r="N16" s="46">
        <v>797823345</v>
      </c>
      <c r="O16" s="47">
        <v>0.14648363958488222</v>
      </c>
      <c r="P16" s="46">
        <v>797823345</v>
      </c>
      <c r="Q16" s="75">
        <v>0.14648363958488222</v>
      </c>
      <c r="R16" s="46">
        <v>900210496</v>
      </c>
      <c r="S16" s="75">
        <v>0.16528234059958732</v>
      </c>
      <c r="T16" s="46">
        <v>900210496</v>
      </c>
      <c r="U16" s="47">
        <v>0.16528234059958732</v>
      </c>
      <c r="V16" s="46">
        <v>900210496</v>
      </c>
      <c r="W16" s="47">
        <v>0.16528234059958732</v>
      </c>
      <c r="X16" s="46">
        <v>900210496</v>
      </c>
      <c r="Y16" s="47">
        <v>0.16528234059958732</v>
      </c>
      <c r="Z16" s="46">
        <v>900210496</v>
      </c>
      <c r="AA16" s="47">
        <v>0.16528234059958732</v>
      </c>
      <c r="AB16" s="46">
        <v>900210496</v>
      </c>
      <c r="AC16" s="47">
        <v>0.16528234059958732</v>
      </c>
      <c r="AD16" s="46">
        <v>900210496</v>
      </c>
      <c r="AE16" s="75">
        <v>0.16528234059958732</v>
      </c>
      <c r="AF16" s="46">
        <v>900210496</v>
      </c>
      <c r="AG16" s="47">
        <v>0.16528234059958732</v>
      </c>
      <c r="AH16" s="46">
        <v>900210496</v>
      </c>
      <c r="AI16" s="47">
        <v>0.16528234059958732</v>
      </c>
      <c r="AJ16" s="46">
        <v>900210496</v>
      </c>
      <c r="AK16" s="47">
        <v>0.16528234059958732</v>
      </c>
      <c r="AL16" s="46">
        <v>900210496</v>
      </c>
      <c r="AM16" s="47">
        <v>0.16528234059958732</v>
      </c>
      <c r="AN16" s="46">
        <v>900210496</v>
      </c>
      <c r="AO16" s="75">
        <v>0.16528234059958732</v>
      </c>
      <c r="AP16" s="46">
        <v>900210496</v>
      </c>
      <c r="AQ16" s="75">
        <v>0.16528234059958732</v>
      </c>
      <c r="AR16" s="46">
        <v>900210496</v>
      </c>
      <c r="AS16" s="47">
        <v>0.16528234059958732</v>
      </c>
      <c r="AT16" s="46">
        <v>900210496</v>
      </c>
      <c r="AU16" s="47">
        <v>0.16528234059958732</v>
      </c>
      <c r="AV16" s="46">
        <v>900210496</v>
      </c>
      <c r="AW16" s="47">
        <v>0.16528234059958732</v>
      </c>
      <c r="AX16" s="46">
        <v>900210496</v>
      </c>
      <c r="AY16" s="47">
        <v>0.16069325602587667</v>
      </c>
      <c r="AZ16" s="46">
        <v>900210496</v>
      </c>
      <c r="BA16" s="47">
        <v>0.16069325602587667</v>
      </c>
      <c r="BB16" s="46">
        <v>900210496</v>
      </c>
      <c r="BC16" s="47">
        <v>0.16069325602587667</v>
      </c>
      <c r="BD16" s="46">
        <v>900210496</v>
      </c>
      <c r="BE16" s="47">
        <v>0.16069325602587667</v>
      </c>
      <c r="BF16" s="46">
        <v>900210496</v>
      </c>
      <c r="BG16" s="47">
        <v>0.16069325602587667</v>
      </c>
      <c r="BH16" s="46">
        <v>900210496</v>
      </c>
      <c r="BI16" s="47">
        <v>0.16069325602587667</v>
      </c>
      <c r="BJ16" s="46">
        <v>900210496</v>
      </c>
      <c r="BK16" s="47">
        <v>0.16069325602587667</v>
      </c>
      <c r="BL16" s="46">
        <v>900210496</v>
      </c>
      <c r="BM16" s="47">
        <v>0.16069325602587667</v>
      </c>
      <c r="BN16" s="61">
        <v>900210496</v>
      </c>
      <c r="BO16" s="62">
        <v>0.16069325602587667</v>
      </c>
      <c r="BP16" s="46">
        <v>900210496</v>
      </c>
      <c r="BQ16" s="47">
        <v>0.16069325602587667</v>
      </c>
      <c r="BR16" s="46">
        <v>900210496</v>
      </c>
      <c r="BS16" s="47">
        <v>0.16069325602587667</v>
      </c>
      <c r="BT16" s="46">
        <v>900210496</v>
      </c>
      <c r="BU16" s="47">
        <v>0.16069325602587667</v>
      </c>
      <c r="BV16" s="46">
        <v>900210496</v>
      </c>
      <c r="BW16" s="47">
        <v>0.16069325602587667</v>
      </c>
      <c r="BX16" s="46">
        <v>900210496</v>
      </c>
      <c r="BY16" s="47">
        <v>0.16069325602587667</v>
      </c>
      <c r="BZ16" s="46">
        <v>900210496</v>
      </c>
      <c r="CA16" s="47">
        <v>0.16069325602587667</v>
      </c>
      <c r="CB16" s="46">
        <v>900210496</v>
      </c>
      <c r="CC16" s="47">
        <v>0.16069325602587667</v>
      </c>
      <c r="CD16" s="46">
        <v>900210496</v>
      </c>
      <c r="CE16" s="47">
        <v>0.16069325602587667</v>
      </c>
      <c r="CF16" s="46">
        <v>900210496</v>
      </c>
      <c r="CG16" s="47">
        <v>0.16069325602587667</v>
      </c>
      <c r="CH16" s="46">
        <v>900210496</v>
      </c>
      <c r="CI16" s="47">
        <v>0.16069325602587667</v>
      </c>
      <c r="CJ16" s="46">
        <v>900210496</v>
      </c>
      <c r="CK16" s="47">
        <v>0.16069325602587667</v>
      </c>
      <c r="CL16" s="46">
        <v>900210496</v>
      </c>
      <c r="CM16" s="47">
        <v>0.16069325602587667</v>
      </c>
      <c r="CN16" s="46">
        <v>900210496</v>
      </c>
      <c r="CO16" s="47">
        <v>0.16069325602587667</v>
      </c>
      <c r="CP16" s="46">
        <v>900210496</v>
      </c>
      <c r="CQ16" s="47">
        <v>0.16069325602587667</v>
      </c>
      <c r="CR16" s="46">
        <v>900210496</v>
      </c>
      <c r="CS16" s="47">
        <v>0.16069325602587667</v>
      </c>
      <c r="CT16" s="46">
        <v>900210496</v>
      </c>
      <c r="CU16" s="47">
        <v>0.16069325602587667</v>
      </c>
      <c r="CV16" s="46">
        <v>900210496</v>
      </c>
      <c r="CW16" s="47">
        <v>0.16069325602587667</v>
      </c>
      <c r="CX16" s="46">
        <v>900210496</v>
      </c>
      <c r="CY16" s="47">
        <v>0.16069325602587667</v>
      </c>
      <c r="CZ16" s="46">
        <v>900210496</v>
      </c>
      <c r="DA16" s="47">
        <v>0.16069325602587667</v>
      </c>
      <c r="DB16" s="46">
        <v>900210496</v>
      </c>
      <c r="DC16" s="47">
        <v>0.16069325602587667</v>
      </c>
      <c r="DD16" s="46">
        <v>900210496</v>
      </c>
      <c r="DE16" s="47">
        <v>0.16069325602587667</v>
      </c>
      <c r="DF16" s="46">
        <v>900210496</v>
      </c>
      <c r="DG16" s="47">
        <v>0.16069325602587667</v>
      </c>
      <c r="DH16" s="46">
        <v>900210496</v>
      </c>
      <c r="DI16" s="47">
        <v>0.16069325602587667</v>
      </c>
      <c r="DJ16" s="46">
        <v>900210496</v>
      </c>
      <c r="DK16" s="47">
        <v>0.16069325602587667</v>
      </c>
      <c r="DL16" s="46">
        <v>900210496</v>
      </c>
      <c r="DM16" s="47">
        <v>0.16069325602587667</v>
      </c>
      <c r="DN16" s="46">
        <v>900210496</v>
      </c>
      <c r="DO16" s="47">
        <v>0.16069325602587667</v>
      </c>
      <c r="DP16" s="46">
        <v>900210496</v>
      </c>
      <c r="DQ16" s="47">
        <v>0.16069325602587667</v>
      </c>
      <c r="DR16" s="46">
        <v>900210496</v>
      </c>
      <c r="DS16" s="47">
        <v>0.16069325602587667</v>
      </c>
      <c r="DT16" s="46">
        <v>900210496</v>
      </c>
      <c r="DU16" s="47">
        <v>0.16069325602587667</v>
      </c>
      <c r="DV16" s="46">
        <v>900210496</v>
      </c>
      <c r="DW16" s="47">
        <v>0.16069325602587667</v>
      </c>
      <c r="DX16" s="46">
        <v>900210496</v>
      </c>
      <c r="DY16" s="47">
        <v>0.16069325602587667</v>
      </c>
      <c r="DZ16" s="46">
        <v>900210496</v>
      </c>
      <c r="EA16" s="47">
        <v>0.16069325602587667</v>
      </c>
      <c r="EB16" s="46">
        <v>900210496</v>
      </c>
      <c r="EC16" s="47">
        <v>0.16069325602587667</v>
      </c>
      <c r="ED16" s="46">
        <v>900210496</v>
      </c>
      <c r="EE16" s="47">
        <v>0.16069325602587667</v>
      </c>
      <c r="EF16" s="46">
        <v>900210496</v>
      </c>
      <c r="EG16" s="47">
        <v>0.16069325602587667</v>
      </c>
      <c r="EH16" s="46">
        <v>900210496</v>
      </c>
      <c r="EI16" s="47">
        <v>0.16069325602587667</v>
      </c>
      <c r="EJ16" s="46">
        <v>900210496</v>
      </c>
      <c r="EK16" s="47">
        <v>0.16069325602587667</v>
      </c>
      <c r="EL16" s="46">
        <v>900210496</v>
      </c>
      <c r="EM16" s="47">
        <f t="shared" ref="EM16:EM22" si="1">EL16/$EL$14</f>
        <v>0.16069325602587667</v>
      </c>
      <c r="EN16" s="46">
        <v>900210496</v>
      </c>
      <c r="EO16" s="47">
        <v>0.16069325602587667</v>
      </c>
      <c r="EP16" s="46">
        <v>900210496</v>
      </c>
      <c r="EQ16" s="47">
        <v>0.16069325602587667</v>
      </c>
      <c r="ER16" s="46">
        <v>900210496</v>
      </c>
      <c r="ES16" s="47">
        <v>0.16069325602587667</v>
      </c>
      <c r="ET16" s="46">
        <v>900210496</v>
      </c>
      <c r="EU16" s="47">
        <v>0.16069325602587667</v>
      </c>
      <c r="EV16" s="46">
        <v>900210496</v>
      </c>
      <c r="EW16" s="47">
        <v>0.16069325602587667</v>
      </c>
      <c r="EX16" s="46">
        <v>900210496</v>
      </c>
      <c r="EY16" s="47">
        <v>0.16069325602587667</v>
      </c>
      <c r="EZ16" s="46">
        <v>900210496</v>
      </c>
      <c r="FA16" s="47">
        <v>0.16069325602587667</v>
      </c>
      <c r="FB16" s="46">
        <v>900210496</v>
      </c>
      <c r="FC16" s="47">
        <v>0.16069325602587667</v>
      </c>
      <c r="FD16" s="46">
        <v>900210496</v>
      </c>
      <c r="FE16" s="47">
        <v>0.16069325602587667</v>
      </c>
      <c r="FF16" s="46">
        <v>900210496</v>
      </c>
      <c r="FG16" s="47">
        <v>0.16069325602587667</v>
      </c>
      <c r="FH16" s="46">
        <v>900210496</v>
      </c>
      <c r="FI16" s="48">
        <v>0.16069325602587667</v>
      </c>
      <c r="FJ16" s="49">
        <v>900210496</v>
      </c>
      <c r="FK16" s="48">
        <v>0.16069325602587667</v>
      </c>
      <c r="FL16" s="49">
        <v>900210496</v>
      </c>
      <c r="FM16" s="48">
        <v>0.16069325602587667</v>
      </c>
      <c r="FN16" s="6">
        <v>905692996</v>
      </c>
      <c r="FO16" s="7">
        <v>0.16167191688361701</v>
      </c>
      <c r="FP16" s="6">
        <v>905692996</v>
      </c>
      <c r="FQ16" s="7">
        <v>0.16167191688361662</v>
      </c>
      <c r="FR16" s="6">
        <v>905692996</v>
      </c>
      <c r="FS16" s="7">
        <v>0.16167191688361662</v>
      </c>
      <c r="FT16" s="6">
        <v>905692996</v>
      </c>
      <c r="FU16" s="7">
        <v>0.16167191688361662</v>
      </c>
      <c r="FV16" s="6">
        <v>905692996</v>
      </c>
      <c r="FW16" s="7">
        <v>0.16167191688361662</v>
      </c>
      <c r="FX16" s="6">
        <v>905692996</v>
      </c>
      <c r="FY16" s="7">
        <v>0.16167191688361662</v>
      </c>
      <c r="FZ16" s="6">
        <v>905692996</v>
      </c>
      <c r="GA16" s="7">
        <v>0.16167191688361662</v>
      </c>
      <c r="GB16" s="6">
        <v>905692996</v>
      </c>
      <c r="GC16" s="7">
        <v>0.16167191688361662</v>
      </c>
      <c r="GD16" s="6">
        <v>905692996</v>
      </c>
      <c r="GE16" s="7">
        <v>0.16167191688361662</v>
      </c>
      <c r="GF16" s="6">
        <v>905692996</v>
      </c>
      <c r="GG16" s="7">
        <v>0.16167191688361662</v>
      </c>
      <c r="GH16" s="6">
        <v>905692996</v>
      </c>
      <c r="GI16" s="7">
        <v>0.16167191688361662</v>
      </c>
      <c r="GJ16" s="6">
        <v>949155096</v>
      </c>
      <c r="GK16" s="7">
        <v>0.16943017608383179</v>
      </c>
      <c r="GL16" s="6">
        <v>1048787196</v>
      </c>
      <c r="GM16" s="7">
        <v>0.18721513485162619</v>
      </c>
      <c r="GN16" s="6">
        <v>1062361796</v>
      </c>
      <c r="GO16" s="7">
        <v>0.18963828663994844</v>
      </c>
      <c r="GP16" s="6">
        <v>1080053496</v>
      </c>
      <c r="GQ16" s="7">
        <v>0.19279636676705797</v>
      </c>
      <c r="GR16" s="6">
        <v>1080053496</v>
      </c>
      <c r="GS16" s="7">
        <v>0.19279636676705797</v>
      </c>
      <c r="GT16" s="6">
        <v>1080053496</v>
      </c>
      <c r="GU16" s="7">
        <v>0.19279636676705797</v>
      </c>
      <c r="GV16" s="13" t="s">
        <v>244</v>
      </c>
      <c r="GW16" s="14" t="s">
        <v>245</v>
      </c>
      <c r="GX16" s="13" t="s">
        <v>244</v>
      </c>
      <c r="GY16" s="14" t="s">
        <v>245</v>
      </c>
      <c r="GZ16" s="13" t="s">
        <v>244</v>
      </c>
      <c r="HA16" s="14" t="s">
        <v>245</v>
      </c>
      <c r="HB16" s="13" t="s">
        <v>246</v>
      </c>
      <c r="HC16" s="14" t="s">
        <v>247</v>
      </c>
      <c r="HD16" s="13" t="s">
        <v>248</v>
      </c>
      <c r="HE16" s="14" t="s">
        <v>249</v>
      </c>
      <c r="HF16" s="13" t="s">
        <v>250</v>
      </c>
      <c r="HG16" s="14" t="s">
        <v>251</v>
      </c>
      <c r="HH16" s="13" t="s">
        <v>252</v>
      </c>
      <c r="HI16" s="14" t="s">
        <v>253</v>
      </c>
      <c r="HJ16" s="13" t="s">
        <v>252</v>
      </c>
      <c r="HK16" s="14" t="s">
        <v>253</v>
      </c>
      <c r="HL16" s="13" t="s">
        <v>252</v>
      </c>
      <c r="HM16" s="14" t="s">
        <v>253</v>
      </c>
      <c r="HN16" s="13" t="s">
        <v>252</v>
      </c>
      <c r="HO16" s="14" t="s">
        <v>253</v>
      </c>
      <c r="HP16" s="13" t="s">
        <v>252</v>
      </c>
      <c r="HQ16" s="14" t="s">
        <v>253</v>
      </c>
      <c r="HR16" s="13" t="s">
        <v>252</v>
      </c>
      <c r="HS16" s="14" t="s">
        <v>253</v>
      </c>
      <c r="HT16" s="13" t="s">
        <v>252</v>
      </c>
      <c r="HU16" s="14" t="s">
        <v>253</v>
      </c>
      <c r="HV16" s="13" t="s">
        <v>252</v>
      </c>
      <c r="HW16" s="14" t="s">
        <v>253</v>
      </c>
      <c r="HX16" s="13" t="s">
        <v>252</v>
      </c>
      <c r="HY16" s="14" t="s">
        <v>253</v>
      </c>
      <c r="HZ16" s="13" t="s">
        <v>254</v>
      </c>
      <c r="IA16" s="14" t="s">
        <v>255</v>
      </c>
      <c r="IB16" s="13" t="s">
        <v>254</v>
      </c>
      <c r="IC16" s="14" t="s">
        <v>255</v>
      </c>
      <c r="ID16" s="13" t="s">
        <v>254</v>
      </c>
      <c r="IE16" s="14" t="s">
        <v>255</v>
      </c>
      <c r="IF16" s="13" t="s">
        <v>256</v>
      </c>
      <c r="IG16" s="14" t="s">
        <v>257</v>
      </c>
    </row>
    <row r="17" spans="1:241" x14ac:dyDescent="0.25">
      <c r="A17" s="55" t="s">
        <v>84</v>
      </c>
      <c r="B17" s="46"/>
      <c r="C17" s="47"/>
      <c r="D17" s="46"/>
      <c r="E17" s="47"/>
      <c r="F17" s="46"/>
      <c r="G17" s="75"/>
      <c r="H17" s="46"/>
      <c r="I17" s="47"/>
      <c r="J17" s="46"/>
      <c r="K17" s="47"/>
      <c r="L17" s="46"/>
      <c r="M17" s="47"/>
      <c r="N17" s="46">
        <v>135248258</v>
      </c>
      <c r="O17" s="47">
        <v>2.4832135087943765E-2</v>
      </c>
      <c r="P17" s="46">
        <v>135248258</v>
      </c>
      <c r="Q17" s="75">
        <v>2.4832135087943765E-2</v>
      </c>
      <c r="R17" s="46">
        <v>135248258</v>
      </c>
      <c r="S17" s="75">
        <v>2.4832135087943765E-2</v>
      </c>
      <c r="T17" s="46">
        <v>135248258</v>
      </c>
      <c r="U17" s="47">
        <v>2.4832135087943765E-2</v>
      </c>
      <c r="V17" s="46">
        <v>135248258</v>
      </c>
      <c r="W17" s="47">
        <v>2.4832135087943765E-2</v>
      </c>
      <c r="X17" s="46">
        <v>135248258</v>
      </c>
      <c r="Y17" s="47">
        <v>2.4832135087943765E-2</v>
      </c>
      <c r="Z17" s="46">
        <v>135248258</v>
      </c>
      <c r="AA17" s="47">
        <v>2.4832135087943765E-2</v>
      </c>
      <c r="AB17" s="46">
        <v>135248258</v>
      </c>
      <c r="AC17" s="47">
        <v>2.4832135087943765E-2</v>
      </c>
      <c r="AD17" s="46">
        <v>135248258</v>
      </c>
      <c r="AE17" s="75">
        <v>2.4832135087943765E-2</v>
      </c>
      <c r="AF17" s="46">
        <v>135248258</v>
      </c>
      <c r="AG17" s="47">
        <v>2.4832135087943765E-2</v>
      </c>
      <c r="AH17" s="46">
        <v>135248258</v>
      </c>
      <c r="AI17" s="47">
        <v>2.4832135087943765E-2</v>
      </c>
      <c r="AJ17" s="46">
        <v>135248258</v>
      </c>
      <c r="AK17" s="47">
        <v>2.4832135087943765E-2</v>
      </c>
      <c r="AL17" s="46">
        <v>135248258</v>
      </c>
      <c r="AM17" s="47">
        <v>2.4832135087943765E-2</v>
      </c>
      <c r="AN17" s="46">
        <v>135248258</v>
      </c>
      <c r="AO17" s="75">
        <v>2.4832135087943765E-2</v>
      </c>
      <c r="AP17" s="46">
        <v>135248258</v>
      </c>
      <c r="AQ17" s="75">
        <v>2.4832135087943765E-2</v>
      </c>
      <c r="AR17" s="46">
        <v>135248258</v>
      </c>
      <c r="AS17" s="47">
        <v>2.4832135087943765E-2</v>
      </c>
      <c r="AT17" s="46">
        <v>135248258</v>
      </c>
      <c r="AU17" s="47">
        <v>2.4832135087943765E-2</v>
      </c>
      <c r="AV17" s="46">
        <v>135248258</v>
      </c>
      <c r="AW17" s="47">
        <v>2.4832135087943765E-2</v>
      </c>
      <c r="AX17" s="46">
        <v>135248258</v>
      </c>
      <c r="AY17" s="47">
        <v>2.4142667794275333E-2</v>
      </c>
      <c r="AZ17" s="46">
        <v>135248258</v>
      </c>
      <c r="BA17" s="47">
        <v>2.4142667794275333E-2</v>
      </c>
      <c r="BB17" s="46">
        <v>135248258</v>
      </c>
      <c r="BC17" s="47">
        <v>2.4142667794275333E-2</v>
      </c>
      <c r="BD17" s="46">
        <v>135248258</v>
      </c>
      <c r="BE17" s="47">
        <v>2.4142667794275333E-2</v>
      </c>
      <c r="BF17" s="46">
        <v>135248258</v>
      </c>
      <c r="BG17" s="47">
        <v>2.4142667794275333E-2</v>
      </c>
      <c r="BH17" s="46">
        <v>135248258</v>
      </c>
      <c r="BI17" s="47">
        <v>2.4142667794275333E-2</v>
      </c>
      <c r="BJ17" s="46">
        <v>135248258</v>
      </c>
      <c r="BK17" s="47">
        <v>2.4142667794275333E-2</v>
      </c>
      <c r="BL17" s="46">
        <v>135248258</v>
      </c>
      <c r="BM17" s="47">
        <v>2.4142667794275333E-2</v>
      </c>
      <c r="BN17" s="61">
        <v>135248258</v>
      </c>
      <c r="BO17" s="62">
        <v>2.4142667794275333E-2</v>
      </c>
      <c r="BP17" s="46">
        <v>135248258</v>
      </c>
      <c r="BQ17" s="47">
        <v>2.4142667794275333E-2</v>
      </c>
      <c r="BR17" s="46">
        <v>135248258</v>
      </c>
      <c r="BS17" s="47">
        <v>2.4142667794275333E-2</v>
      </c>
      <c r="BT17" s="46">
        <v>135248258</v>
      </c>
      <c r="BU17" s="47">
        <v>2.4142667794275333E-2</v>
      </c>
      <c r="BV17" s="46">
        <v>135248258</v>
      </c>
      <c r="BW17" s="47">
        <v>2.4142667794275333E-2</v>
      </c>
      <c r="BX17" s="46">
        <v>135248258</v>
      </c>
      <c r="BY17" s="47">
        <v>2.4142667794275333E-2</v>
      </c>
      <c r="BZ17" s="46">
        <v>135248258</v>
      </c>
      <c r="CA17" s="47">
        <v>2.4142667794275333E-2</v>
      </c>
      <c r="CB17" s="46">
        <v>135248258</v>
      </c>
      <c r="CC17" s="47">
        <v>2.4142667794275333E-2</v>
      </c>
      <c r="CD17" s="46">
        <v>135248258</v>
      </c>
      <c r="CE17" s="47">
        <v>2.4142667794275333E-2</v>
      </c>
      <c r="CF17" s="46">
        <v>135248258</v>
      </c>
      <c r="CG17" s="47">
        <v>2.4142667794275333E-2</v>
      </c>
      <c r="CH17" s="46">
        <v>135248258</v>
      </c>
      <c r="CI17" s="47">
        <v>2.4142667794275333E-2</v>
      </c>
      <c r="CJ17" s="46">
        <v>135248258</v>
      </c>
      <c r="CK17" s="47">
        <v>2.4142667794275333E-2</v>
      </c>
      <c r="CL17" s="46">
        <v>135248258</v>
      </c>
      <c r="CM17" s="47">
        <v>2.4142667794275333E-2</v>
      </c>
      <c r="CN17" s="46">
        <v>135248258</v>
      </c>
      <c r="CO17" s="47">
        <v>2.4142667794275333E-2</v>
      </c>
      <c r="CP17" s="46">
        <v>135248258</v>
      </c>
      <c r="CQ17" s="47">
        <v>2.4142667794275333E-2</v>
      </c>
      <c r="CR17" s="46">
        <v>135248258</v>
      </c>
      <c r="CS17" s="47">
        <v>2.4142667794275333E-2</v>
      </c>
      <c r="CT17" s="46">
        <v>135248258</v>
      </c>
      <c r="CU17" s="47">
        <v>2.4142667794275333E-2</v>
      </c>
      <c r="CV17" s="46">
        <v>135248258</v>
      </c>
      <c r="CW17" s="47">
        <v>2.4142667794275333E-2</v>
      </c>
      <c r="CX17" s="46">
        <v>135248258</v>
      </c>
      <c r="CY17" s="47">
        <v>2.4142667794275333E-2</v>
      </c>
      <c r="CZ17" s="46">
        <v>135248258</v>
      </c>
      <c r="DA17" s="47">
        <v>2.4142667794275333E-2</v>
      </c>
      <c r="DB17" s="46">
        <v>135248258</v>
      </c>
      <c r="DC17" s="47">
        <v>2.4142667794275333E-2</v>
      </c>
      <c r="DD17" s="46">
        <v>135248258</v>
      </c>
      <c r="DE17" s="47">
        <v>2.4142667794275333E-2</v>
      </c>
      <c r="DF17" s="46">
        <v>135248258</v>
      </c>
      <c r="DG17" s="47">
        <v>2.4142667794275333E-2</v>
      </c>
      <c r="DH17" s="46">
        <v>135248258</v>
      </c>
      <c r="DI17" s="47">
        <v>2.4142667794275333E-2</v>
      </c>
      <c r="DJ17" s="46">
        <v>135248258</v>
      </c>
      <c r="DK17" s="47">
        <v>2.4142667794275333E-2</v>
      </c>
      <c r="DL17" s="46">
        <v>135248258</v>
      </c>
      <c r="DM17" s="47">
        <v>2.4142667794275333E-2</v>
      </c>
      <c r="DN17" s="46">
        <v>135248258</v>
      </c>
      <c r="DO17" s="47">
        <v>2.4142667794275333E-2</v>
      </c>
      <c r="DP17" s="46">
        <v>135248258</v>
      </c>
      <c r="DQ17" s="47">
        <v>2.4142667794275333E-2</v>
      </c>
      <c r="DR17" s="46">
        <v>135248258</v>
      </c>
      <c r="DS17" s="47">
        <v>2.4142667794275333E-2</v>
      </c>
      <c r="DT17" s="46">
        <v>135248258</v>
      </c>
      <c r="DU17" s="47">
        <v>2.4142667794275333E-2</v>
      </c>
      <c r="DV17" s="46">
        <v>135248258</v>
      </c>
      <c r="DW17" s="47">
        <v>2.4142667794275333E-2</v>
      </c>
      <c r="DX17" s="46">
        <v>135248258</v>
      </c>
      <c r="DY17" s="47">
        <v>2.4142667794275333E-2</v>
      </c>
      <c r="DZ17" s="46">
        <v>135248258</v>
      </c>
      <c r="EA17" s="47">
        <v>2.4142667794275333E-2</v>
      </c>
      <c r="EB17" s="46">
        <v>135248258</v>
      </c>
      <c r="EC17" s="47">
        <v>2.4142667794275333E-2</v>
      </c>
      <c r="ED17" s="46">
        <v>135248258</v>
      </c>
      <c r="EE17" s="47">
        <v>2.4142667794275333E-2</v>
      </c>
      <c r="EF17" s="46">
        <v>135248258</v>
      </c>
      <c r="EG17" s="47">
        <v>2.4142667794275333E-2</v>
      </c>
      <c r="EH17" s="46">
        <v>135248258</v>
      </c>
      <c r="EI17" s="47">
        <v>2.4142667794275333E-2</v>
      </c>
      <c r="EJ17" s="46">
        <v>135248258</v>
      </c>
      <c r="EK17" s="47">
        <v>2.4142667794275333E-2</v>
      </c>
      <c r="EL17" s="46">
        <v>135248258</v>
      </c>
      <c r="EM17" s="47">
        <f t="shared" si="1"/>
        <v>2.4142667794275333E-2</v>
      </c>
      <c r="EN17" s="46">
        <v>135248258</v>
      </c>
      <c r="EO17" s="47">
        <v>2.4142667794275333E-2</v>
      </c>
      <c r="EP17" s="46">
        <v>135248258</v>
      </c>
      <c r="EQ17" s="47">
        <v>2.4142667794275333E-2</v>
      </c>
      <c r="ER17" s="46">
        <v>135248258</v>
      </c>
      <c r="ES17" s="47">
        <v>2.4142667794275333E-2</v>
      </c>
      <c r="ET17" s="46">
        <v>135248258</v>
      </c>
      <c r="EU17" s="47">
        <v>2.4142667794275333E-2</v>
      </c>
      <c r="EV17" s="46">
        <v>135248258</v>
      </c>
      <c r="EW17" s="47">
        <v>2.4142667794275333E-2</v>
      </c>
      <c r="EX17" s="46">
        <v>135248258</v>
      </c>
      <c r="EY17" s="47">
        <v>2.4142667794275333E-2</v>
      </c>
      <c r="EZ17" s="46">
        <v>135248258</v>
      </c>
      <c r="FA17" s="47">
        <v>2.4142667794275333E-2</v>
      </c>
      <c r="FB17" s="46">
        <v>135248258</v>
      </c>
      <c r="FC17" s="47">
        <v>2.4142667794275333E-2</v>
      </c>
      <c r="FD17" s="46">
        <v>135248258</v>
      </c>
      <c r="FE17" s="47">
        <v>2.4142667794275333E-2</v>
      </c>
      <c r="FF17" s="46">
        <v>135248258</v>
      </c>
      <c r="FG17" s="47">
        <v>2.4142667794275333E-2</v>
      </c>
      <c r="FH17" s="46">
        <v>135248258</v>
      </c>
      <c r="FI17" s="48">
        <v>2.4142667794275333E-2</v>
      </c>
      <c r="FJ17" s="49">
        <v>135248258</v>
      </c>
      <c r="FK17" s="48">
        <v>2.4142667794275333E-2</v>
      </c>
      <c r="FL17" s="49">
        <v>135248258</v>
      </c>
      <c r="FM17" s="48">
        <v>2.4142667794275333E-2</v>
      </c>
      <c r="FN17" s="6">
        <v>161596958</v>
      </c>
      <c r="FO17" s="7">
        <v>2.8846077067842601E-2</v>
      </c>
      <c r="FP17" s="6">
        <v>161596958</v>
      </c>
      <c r="FQ17" s="7">
        <v>2.8846077067842632E-2</v>
      </c>
      <c r="FR17" s="6">
        <v>161596958</v>
      </c>
      <c r="FS17" s="7">
        <v>2.8846077067842632E-2</v>
      </c>
      <c r="FT17" s="6">
        <v>161596958</v>
      </c>
      <c r="FU17" s="7">
        <v>2.8846077067842632E-2</v>
      </c>
      <c r="FV17" s="6">
        <v>161596958</v>
      </c>
      <c r="FW17" s="7">
        <v>2.8846077067842632E-2</v>
      </c>
      <c r="FX17" s="6">
        <v>161596958</v>
      </c>
      <c r="FY17" s="7">
        <v>2.8846077067842632E-2</v>
      </c>
      <c r="FZ17" s="6">
        <v>161596958</v>
      </c>
      <c r="GA17" s="7">
        <v>2.8846077067842632E-2</v>
      </c>
      <c r="GB17" s="6">
        <v>161596958</v>
      </c>
      <c r="GC17" s="7">
        <v>2.8846077067842632E-2</v>
      </c>
      <c r="GD17" s="6">
        <v>161596958</v>
      </c>
      <c r="GE17" s="7">
        <v>2.8846077067842632E-2</v>
      </c>
      <c r="GF17" s="6">
        <v>161596958</v>
      </c>
      <c r="GG17" s="7">
        <v>2.8846077067842632E-2</v>
      </c>
      <c r="GH17" s="6">
        <v>161596958</v>
      </c>
      <c r="GI17" s="7">
        <v>2.8846077067842632E-2</v>
      </c>
      <c r="GJ17" s="6">
        <v>161596958</v>
      </c>
      <c r="GK17" s="7">
        <v>2.8846077067842632E-2</v>
      </c>
      <c r="GL17" s="6">
        <v>161596958</v>
      </c>
      <c r="GM17" s="7">
        <v>2.8846077067842632E-2</v>
      </c>
      <c r="GN17" s="6">
        <v>161596958</v>
      </c>
      <c r="GO17" s="7">
        <v>2.8846077067842632E-2</v>
      </c>
      <c r="GP17" s="6">
        <v>161596958</v>
      </c>
      <c r="GQ17" s="7">
        <v>2.8846077067842632E-2</v>
      </c>
      <c r="GR17" s="6">
        <v>161596958</v>
      </c>
      <c r="GS17" s="7">
        <v>2.8846077067842632E-2</v>
      </c>
      <c r="GT17" s="6">
        <v>161596958</v>
      </c>
      <c r="GU17" s="7">
        <v>2.8846077067842632E-2</v>
      </c>
      <c r="GV17" s="13" t="s">
        <v>258</v>
      </c>
      <c r="GW17" s="14" t="s">
        <v>259</v>
      </c>
      <c r="GX17" s="13" t="s">
        <v>258</v>
      </c>
      <c r="GY17" s="14" t="s">
        <v>259</v>
      </c>
      <c r="GZ17" s="13" t="s">
        <v>258</v>
      </c>
      <c r="HA17" s="14" t="s">
        <v>259</v>
      </c>
      <c r="HB17" s="13" t="s">
        <v>258</v>
      </c>
      <c r="HC17" s="14" t="s">
        <v>259</v>
      </c>
      <c r="HD17" s="13" t="s">
        <v>258</v>
      </c>
      <c r="HE17" s="14" t="s">
        <v>259</v>
      </c>
      <c r="HF17" s="13" t="s">
        <v>258</v>
      </c>
      <c r="HG17" s="14" t="s">
        <v>259</v>
      </c>
      <c r="HH17" s="13" t="s">
        <v>258</v>
      </c>
      <c r="HI17" s="14" t="s">
        <v>259</v>
      </c>
      <c r="HJ17" s="13" t="s">
        <v>258</v>
      </c>
      <c r="HK17" s="14" t="s">
        <v>259</v>
      </c>
      <c r="HL17" s="13" t="s">
        <v>258</v>
      </c>
      <c r="HM17" s="14" t="s">
        <v>259</v>
      </c>
      <c r="HN17" s="13" t="s">
        <v>258</v>
      </c>
      <c r="HO17" s="14" t="s">
        <v>259</v>
      </c>
      <c r="HP17" s="13" t="s">
        <v>258</v>
      </c>
      <c r="HQ17" s="14" t="s">
        <v>259</v>
      </c>
      <c r="HR17" s="13" t="s">
        <v>258</v>
      </c>
      <c r="HS17" s="14" t="s">
        <v>259</v>
      </c>
      <c r="HT17" s="13" t="s">
        <v>258</v>
      </c>
      <c r="HU17" s="14" t="s">
        <v>259</v>
      </c>
      <c r="HV17" s="13" t="s">
        <v>258</v>
      </c>
      <c r="HW17" s="14" t="s">
        <v>259</v>
      </c>
      <c r="HX17" s="13" t="s">
        <v>258</v>
      </c>
      <c r="HY17" s="14" t="s">
        <v>259</v>
      </c>
      <c r="HZ17" s="13" t="s">
        <v>258</v>
      </c>
      <c r="IA17" s="14" t="s">
        <v>259</v>
      </c>
      <c r="IB17" s="13" t="s">
        <v>258</v>
      </c>
      <c r="IC17" s="14" t="s">
        <v>259</v>
      </c>
      <c r="ID17" s="13" t="s">
        <v>258</v>
      </c>
      <c r="IE17" s="14" t="s">
        <v>259</v>
      </c>
      <c r="IF17" s="13" t="s">
        <v>258</v>
      </c>
      <c r="IG17" s="14" t="s">
        <v>260</v>
      </c>
    </row>
    <row r="18" spans="1:241" x14ac:dyDescent="0.25">
      <c r="A18" s="55" t="s">
        <v>88</v>
      </c>
      <c r="B18" s="46"/>
      <c r="C18" s="47"/>
      <c r="D18" s="46"/>
      <c r="E18" s="47"/>
      <c r="F18" s="46"/>
      <c r="G18" s="75"/>
      <c r="H18" s="46"/>
      <c r="I18" s="47"/>
      <c r="J18" s="46"/>
      <c r="K18" s="47"/>
      <c r="L18" s="46"/>
      <c r="M18" s="47"/>
      <c r="N18" s="46"/>
      <c r="O18" s="47"/>
      <c r="P18" s="46"/>
      <c r="Q18" s="75"/>
      <c r="R18" s="46"/>
      <c r="S18" s="75"/>
      <c r="T18" s="46"/>
      <c r="U18" s="47"/>
      <c r="V18" s="46"/>
      <c r="W18" s="47"/>
      <c r="X18" s="46"/>
      <c r="Y18" s="47"/>
      <c r="Z18" s="46"/>
      <c r="AA18" s="47"/>
      <c r="AB18" s="46"/>
      <c r="AC18" s="47"/>
      <c r="AD18" s="46"/>
      <c r="AE18" s="75"/>
      <c r="AF18" s="46"/>
      <c r="AG18" s="47"/>
      <c r="AH18" s="46"/>
      <c r="AI18" s="47"/>
      <c r="AJ18" s="46"/>
      <c r="AK18" s="47"/>
      <c r="AL18" s="46"/>
      <c r="AM18" s="47"/>
      <c r="AN18" s="46"/>
      <c r="AO18" s="75"/>
      <c r="AP18" s="46"/>
      <c r="AQ18" s="75"/>
      <c r="AR18" s="46"/>
      <c r="AS18" s="47"/>
      <c r="AT18" s="46"/>
      <c r="AU18" s="47"/>
      <c r="AV18" s="46"/>
      <c r="AW18" s="47"/>
      <c r="AX18" s="46"/>
      <c r="AY18" s="47"/>
      <c r="AZ18" s="46"/>
      <c r="BA18" s="47"/>
      <c r="BB18" s="46"/>
      <c r="BC18" s="47"/>
      <c r="BD18" s="46"/>
      <c r="BE18" s="47"/>
      <c r="BF18" s="46"/>
      <c r="BG18" s="47"/>
      <c r="BH18" s="46"/>
      <c r="BI18" s="47"/>
      <c r="BJ18" s="46"/>
      <c r="BK18" s="47"/>
      <c r="BL18" s="46"/>
      <c r="BM18" s="47"/>
      <c r="BN18" s="61"/>
      <c r="BO18" s="62"/>
      <c r="BP18" s="46"/>
      <c r="BQ18" s="47"/>
      <c r="BR18" s="46"/>
      <c r="BS18" s="47"/>
      <c r="BT18" s="46"/>
      <c r="BU18" s="47"/>
      <c r="BV18" s="46">
        <v>0</v>
      </c>
      <c r="BW18" s="47">
        <v>0</v>
      </c>
      <c r="BX18" s="46">
        <v>0</v>
      </c>
      <c r="BY18" s="47">
        <v>0</v>
      </c>
      <c r="BZ18" s="46">
        <v>0</v>
      </c>
      <c r="CA18" s="47">
        <v>0</v>
      </c>
      <c r="CB18" s="46">
        <v>0</v>
      </c>
      <c r="CC18" s="47">
        <v>0</v>
      </c>
      <c r="CD18" s="46">
        <v>0</v>
      </c>
      <c r="CE18" s="47">
        <v>0</v>
      </c>
      <c r="CF18" s="46">
        <v>0</v>
      </c>
      <c r="CG18" s="47">
        <v>0</v>
      </c>
      <c r="CH18" s="46">
        <v>0</v>
      </c>
      <c r="CI18" s="47">
        <v>0</v>
      </c>
      <c r="CJ18" s="46">
        <v>0</v>
      </c>
      <c r="CK18" s="47">
        <v>0</v>
      </c>
      <c r="CL18" s="46">
        <v>0</v>
      </c>
      <c r="CM18" s="47">
        <v>0</v>
      </c>
      <c r="CN18" s="46">
        <v>0</v>
      </c>
      <c r="CO18" s="47">
        <v>0</v>
      </c>
      <c r="CP18" s="46">
        <v>0</v>
      </c>
      <c r="CQ18" s="47">
        <v>0</v>
      </c>
      <c r="CR18" s="46">
        <v>0</v>
      </c>
      <c r="CS18" s="47">
        <v>0</v>
      </c>
      <c r="CT18" s="46">
        <v>0</v>
      </c>
      <c r="CU18" s="47">
        <v>0</v>
      </c>
      <c r="CV18" s="46">
        <v>0</v>
      </c>
      <c r="CW18" s="47">
        <v>0</v>
      </c>
      <c r="CX18" s="46">
        <v>0</v>
      </c>
      <c r="CY18" s="47">
        <v>0</v>
      </c>
      <c r="CZ18" s="46">
        <v>0</v>
      </c>
      <c r="DA18" s="47">
        <v>0</v>
      </c>
      <c r="DB18" s="46">
        <v>0</v>
      </c>
      <c r="DC18" s="47">
        <v>0</v>
      </c>
      <c r="DD18" s="46">
        <v>0</v>
      </c>
      <c r="DE18" s="47">
        <v>0</v>
      </c>
      <c r="DF18" s="46">
        <v>0</v>
      </c>
      <c r="DG18" s="47">
        <v>0</v>
      </c>
      <c r="DH18" s="46">
        <v>0</v>
      </c>
      <c r="DI18" s="47">
        <v>0</v>
      </c>
      <c r="DJ18" s="46">
        <v>0</v>
      </c>
      <c r="DK18" s="47">
        <v>0</v>
      </c>
      <c r="DL18" s="46">
        <v>0</v>
      </c>
      <c r="DM18" s="47">
        <v>0</v>
      </c>
      <c r="DN18" s="46">
        <v>0</v>
      </c>
      <c r="DO18" s="47">
        <v>0</v>
      </c>
      <c r="DP18" s="46">
        <v>0</v>
      </c>
      <c r="DQ18" s="47">
        <v>0</v>
      </c>
      <c r="DR18" s="46">
        <v>0</v>
      </c>
      <c r="DS18" s="47">
        <v>0</v>
      </c>
      <c r="DT18" s="46">
        <v>0</v>
      </c>
      <c r="DU18" s="47">
        <v>0</v>
      </c>
      <c r="DV18" s="46">
        <v>0</v>
      </c>
      <c r="DW18" s="47">
        <v>0</v>
      </c>
      <c r="DX18" s="46">
        <v>0</v>
      </c>
      <c r="DY18" s="47">
        <v>0</v>
      </c>
      <c r="DZ18" s="46">
        <v>0</v>
      </c>
      <c r="EA18" s="47">
        <v>0</v>
      </c>
      <c r="EB18" s="46">
        <v>0</v>
      </c>
      <c r="EC18" s="47">
        <v>0</v>
      </c>
      <c r="ED18" s="46">
        <v>0</v>
      </c>
      <c r="EE18" s="47">
        <v>0</v>
      </c>
      <c r="EF18" s="46">
        <v>0</v>
      </c>
      <c r="EG18" s="47">
        <v>0</v>
      </c>
      <c r="EH18" s="46">
        <v>0</v>
      </c>
      <c r="EI18" s="47">
        <v>0</v>
      </c>
      <c r="EJ18" s="46">
        <v>0</v>
      </c>
      <c r="EK18" s="47">
        <v>0</v>
      </c>
      <c r="EL18" s="46">
        <v>0</v>
      </c>
      <c r="EM18" s="47">
        <f t="shared" si="1"/>
        <v>0</v>
      </c>
      <c r="EN18" s="46">
        <v>0</v>
      </c>
      <c r="EO18" s="47">
        <v>0</v>
      </c>
      <c r="EP18" s="46">
        <v>0</v>
      </c>
      <c r="EQ18" s="47">
        <v>0</v>
      </c>
      <c r="ER18" s="46">
        <v>0</v>
      </c>
      <c r="ES18" s="47">
        <v>0</v>
      </c>
      <c r="ET18" s="46">
        <v>0</v>
      </c>
      <c r="EU18" s="47">
        <v>0</v>
      </c>
      <c r="EV18" s="46">
        <v>0</v>
      </c>
      <c r="EW18" s="47">
        <v>0</v>
      </c>
      <c r="EX18" s="46">
        <v>0</v>
      </c>
      <c r="EY18" s="47">
        <v>0</v>
      </c>
      <c r="EZ18" s="46">
        <v>0</v>
      </c>
      <c r="FA18" s="47">
        <v>0</v>
      </c>
      <c r="FB18" s="46">
        <v>0</v>
      </c>
      <c r="FC18" s="47">
        <v>0</v>
      </c>
      <c r="FD18" s="46">
        <v>0</v>
      </c>
      <c r="FE18" s="47">
        <v>0</v>
      </c>
      <c r="FF18" s="46">
        <v>0</v>
      </c>
      <c r="FG18" s="47">
        <v>0</v>
      </c>
      <c r="FH18" s="46">
        <v>0</v>
      </c>
      <c r="FI18" s="48">
        <v>0</v>
      </c>
      <c r="FJ18" s="49">
        <v>0</v>
      </c>
      <c r="FK18" s="48">
        <v>0</v>
      </c>
      <c r="FL18" s="49">
        <v>0</v>
      </c>
      <c r="FM18" s="48">
        <v>0</v>
      </c>
      <c r="FN18" s="6">
        <v>0</v>
      </c>
      <c r="FO18" s="7">
        <v>0</v>
      </c>
      <c r="FP18" s="6">
        <v>0</v>
      </c>
      <c r="FQ18" s="7">
        <v>6.4764946240178558E-3</v>
      </c>
      <c r="FR18" s="6">
        <v>0</v>
      </c>
      <c r="FS18" s="7">
        <v>6.4764946240178558E-3</v>
      </c>
      <c r="FT18" s="6">
        <v>0</v>
      </c>
      <c r="FU18" s="7">
        <v>6.4764946240178558E-3</v>
      </c>
      <c r="FV18" s="6">
        <v>14453300</v>
      </c>
      <c r="FW18" s="7">
        <v>6.4764946240178558E-3</v>
      </c>
      <c r="FX18" s="6">
        <v>14453300</v>
      </c>
      <c r="FY18" s="7">
        <v>6.4764946240178558E-3</v>
      </c>
      <c r="FZ18" s="6">
        <v>36281600</v>
      </c>
      <c r="GA18" s="7">
        <v>6.4764946240178558E-3</v>
      </c>
      <c r="GB18" s="6">
        <v>36281600</v>
      </c>
      <c r="GC18" s="7">
        <v>6.4764946240178558E-3</v>
      </c>
      <c r="GD18" s="6">
        <v>36281600</v>
      </c>
      <c r="GE18" s="7">
        <v>6.4764946240178558E-3</v>
      </c>
      <c r="GF18" s="6">
        <v>43330000</v>
      </c>
      <c r="GG18" s="7">
        <v>7.7346785163469548E-3</v>
      </c>
      <c r="GH18" s="6">
        <v>55489100</v>
      </c>
      <c r="GI18" s="7">
        <v>9.9051546194652163E-3</v>
      </c>
      <c r="GJ18" s="6">
        <v>55489100</v>
      </c>
      <c r="GK18" s="7">
        <v>9.9051546194652163E-3</v>
      </c>
      <c r="GL18" s="6">
        <v>55489100</v>
      </c>
      <c r="GM18" s="7">
        <v>9.9051546194652163E-3</v>
      </c>
      <c r="GN18" s="6">
        <v>55489100</v>
      </c>
      <c r="GO18" s="7">
        <v>9.9051546194652163E-3</v>
      </c>
      <c r="GP18" s="6">
        <v>57570482</v>
      </c>
      <c r="GQ18" s="7">
        <v>1.0276694444983593E-2</v>
      </c>
      <c r="GR18" s="6">
        <v>60389882</v>
      </c>
      <c r="GS18" s="7">
        <v>1.077997514216773E-2</v>
      </c>
      <c r="GT18" s="6">
        <v>60389882</v>
      </c>
      <c r="GU18" s="7">
        <v>1.077997514216773E-2</v>
      </c>
      <c r="GV18" s="13" t="s">
        <v>261</v>
      </c>
      <c r="GW18" s="14" t="s">
        <v>262</v>
      </c>
      <c r="GX18" s="13" t="s">
        <v>261</v>
      </c>
      <c r="GY18" s="14" t="s">
        <v>262</v>
      </c>
      <c r="GZ18" s="13" t="s">
        <v>261</v>
      </c>
      <c r="HA18" s="14" t="s">
        <v>262</v>
      </c>
      <c r="HB18" s="13" t="s">
        <v>263</v>
      </c>
      <c r="HC18" s="14" t="s">
        <v>264</v>
      </c>
      <c r="HD18" s="13" t="s">
        <v>263</v>
      </c>
      <c r="HE18" s="14" t="s">
        <v>264</v>
      </c>
      <c r="HF18" s="13" t="s">
        <v>263</v>
      </c>
      <c r="HG18" s="14" t="s">
        <v>264</v>
      </c>
      <c r="HH18" s="13" t="s">
        <v>263</v>
      </c>
      <c r="HI18" s="14" t="s">
        <v>264</v>
      </c>
      <c r="HJ18" s="13" t="s">
        <v>263</v>
      </c>
      <c r="HK18" s="14" t="s">
        <v>264</v>
      </c>
      <c r="HL18" s="13" t="s">
        <v>263</v>
      </c>
      <c r="HM18" s="14" t="s">
        <v>264</v>
      </c>
      <c r="HN18" s="13" t="s">
        <v>263</v>
      </c>
      <c r="HO18" s="14" t="s">
        <v>264</v>
      </c>
      <c r="HP18" s="13" t="s">
        <v>263</v>
      </c>
      <c r="HQ18" s="14" t="s">
        <v>264</v>
      </c>
      <c r="HR18" s="13" t="s">
        <v>263</v>
      </c>
      <c r="HS18" s="14" t="s">
        <v>264</v>
      </c>
      <c r="HT18" s="13" t="s">
        <v>263</v>
      </c>
      <c r="HU18" s="14" t="s">
        <v>264</v>
      </c>
      <c r="HV18" s="13" t="s">
        <v>263</v>
      </c>
      <c r="HW18" s="14" t="s">
        <v>264</v>
      </c>
      <c r="HX18" s="13" t="s">
        <v>263</v>
      </c>
      <c r="HY18" s="14" t="s">
        <v>264</v>
      </c>
      <c r="HZ18" s="13" t="s">
        <v>263</v>
      </c>
      <c r="IA18" s="14" t="s">
        <v>264</v>
      </c>
      <c r="IB18" s="13" t="s">
        <v>263</v>
      </c>
      <c r="IC18" s="14" t="s">
        <v>264</v>
      </c>
      <c r="ID18" s="13" t="s">
        <v>263</v>
      </c>
      <c r="IE18" s="14" t="s">
        <v>264</v>
      </c>
      <c r="IF18" s="13" t="s">
        <v>263</v>
      </c>
      <c r="IG18" s="14" t="s">
        <v>265</v>
      </c>
    </row>
    <row r="19" spans="1:241" x14ac:dyDescent="0.25">
      <c r="A19" s="55" t="s">
        <v>92</v>
      </c>
      <c r="B19" s="46"/>
      <c r="C19" s="47"/>
      <c r="D19" s="46"/>
      <c r="E19" s="47"/>
      <c r="F19" s="46"/>
      <c r="G19" s="75"/>
      <c r="H19" s="46"/>
      <c r="I19" s="47"/>
      <c r="J19" s="46"/>
      <c r="K19" s="47"/>
      <c r="L19" s="46"/>
      <c r="M19" s="47"/>
      <c r="N19" s="46"/>
      <c r="O19" s="47"/>
      <c r="P19" s="46"/>
      <c r="Q19" s="75"/>
      <c r="R19" s="46"/>
      <c r="S19" s="75"/>
      <c r="T19" s="46"/>
      <c r="U19" s="47"/>
      <c r="V19" s="46"/>
      <c r="W19" s="47"/>
      <c r="X19" s="46"/>
      <c r="Y19" s="47"/>
      <c r="Z19" s="46"/>
      <c r="AA19" s="47"/>
      <c r="AB19" s="46"/>
      <c r="AC19" s="47"/>
      <c r="AD19" s="46"/>
      <c r="AE19" s="75"/>
      <c r="AF19" s="46"/>
      <c r="AG19" s="47"/>
      <c r="AH19" s="46"/>
      <c r="AI19" s="47"/>
      <c r="AJ19" s="46"/>
      <c r="AK19" s="47"/>
      <c r="AL19" s="46"/>
      <c r="AM19" s="47"/>
      <c r="AN19" s="46"/>
      <c r="AO19" s="75"/>
      <c r="AP19" s="46"/>
      <c r="AQ19" s="75"/>
      <c r="AR19" s="46"/>
      <c r="AS19" s="47"/>
      <c r="AT19" s="46"/>
      <c r="AU19" s="47"/>
      <c r="AV19" s="46"/>
      <c r="AW19" s="47"/>
      <c r="AX19" s="46"/>
      <c r="AY19" s="47"/>
      <c r="AZ19" s="46"/>
      <c r="BA19" s="47"/>
      <c r="BB19" s="46"/>
      <c r="BC19" s="47"/>
      <c r="BD19" s="46"/>
      <c r="BE19" s="47"/>
      <c r="BF19" s="46"/>
      <c r="BG19" s="47"/>
      <c r="BH19" s="46"/>
      <c r="BI19" s="47"/>
      <c r="BJ19" s="46"/>
      <c r="BK19" s="47"/>
      <c r="BL19" s="46"/>
      <c r="BM19" s="47"/>
      <c r="BN19" s="61"/>
      <c r="BO19" s="62"/>
      <c r="BP19" s="46"/>
      <c r="BQ19" s="47"/>
      <c r="BR19" s="46"/>
      <c r="BS19" s="47"/>
      <c r="BT19" s="46"/>
      <c r="BU19" s="47"/>
      <c r="BV19" s="46">
        <v>0</v>
      </c>
      <c r="BW19" s="47">
        <v>0</v>
      </c>
      <c r="BX19" s="46">
        <v>0</v>
      </c>
      <c r="BY19" s="47">
        <v>0</v>
      </c>
      <c r="BZ19" s="46">
        <v>0</v>
      </c>
      <c r="CA19" s="47">
        <v>0</v>
      </c>
      <c r="CB19" s="46">
        <v>0</v>
      </c>
      <c r="CC19" s="47">
        <v>0</v>
      </c>
      <c r="CD19" s="46">
        <v>0</v>
      </c>
      <c r="CE19" s="47">
        <v>0</v>
      </c>
      <c r="CF19" s="46">
        <v>0</v>
      </c>
      <c r="CG19" s="47">
        <v>0</v>
      </c>
      <c r="CH19" s="46">
        <v>0</v>
      </c>
      <c r="CI19" s="47">
        <v>0</v>
      </c>
      <c r="CJ19" s="46">
        <v>0</v>
      </c>
      <c r="CK19" s="47">
        <v>0</v>
      </c>
      <c r="CL19" s="46">
        <v>0</v>
      </c>
      <c r="CM19" s="47">
        <v>0</v>
      </c>
      <c r="CN19" s="46">
        <v>0</v>
      </c>
      <c r="CO19" s="47">
        <v>0</v>
      </c>
      <c r="CP19" s="46">
        <v>0</v>
      </c>
      <c r="CQ19" s="47">
        <v>0</v>
      </c>
      <c r="CR19" s="46">
        <v>0</v>
      </c>
      <c r="CS19" s="47">
        <v>0</v>
      </c>
      <c r="CT19" s="46">
        <v>0</v>
      </c>
      <c r="CU19" s="47">
        <v>0</v>
      </c>
      <c r="CV19" s="46">
        <v>0</v>
      </c>
      <c r="CW19" s="47">
        <v>0</v>
      </c>
      <c r="CX19" s="46">
        <v>0</v>
      </c>
      <c r="CY19" s="47">
        <v>0</v>
      </c>
      <c r="CZ19" s="46">
        <v>0</v>
      </c>
      <c r="DA19" s="47">
        <v>0</v>
      </c>
      <c r="DB19" s="46">
        <v>0</v>
      </c>
      <c r="DC19" s="47">
        <v>0</v>
      </c>
      <c r="DD19" s="46">
        <v>0</v>
      </c>
      <c r="DE19" s="47">
        <v>0</v>
      </c>
      <c r="DF19" s="46">
        <v>0</v>
      </c>
      <c r="DG19" s="47">
        <v>0</v>
      </c>
      <c r="DH19" s="46">
        <v>0</v>
      </c>
      <c r="DI19" s="47">
        <v>0</v>
      </c>
      <c r="DJ19" s="46">
        <v>0</v>
      </c>
      <c r="DK19" s="47">
        <v>0</v>
      </c>
      <c r="DL19" s="46">
        <v>0</v>
      </c>
      <c r="DM19" s="47">
        <v>0</v>
      </c>
      <c r="DN19" s="46">
        <v>0</v>
      </c>
      <c r="DO19" s="47">
        <v>0</v>
      </c>
      <c r="DP19" s="46">
        <v>0</v>
      </c>
      <c r="DQ19" s="47">
        <v>0</v>
      </c>
      <c r="DR19" s="46">
        <v>0</v>
      </c>
      <c r="DS19" s="47">
        <v>0</v>
      </c>
      <c r="DT19" s="46">
        <v>0</v>
      </c>
      <c r="DU19" s="47">
        <v>0</v>
      </c>
      <c r="DV19" s="46">
        <v>0</v>
      </c>
      <c r="DW19" s="47">
        <v>0</v>
      </c>
      <c r="DX19" s="46">
        <v>0</v>
      </c>
      <c r="DY19" s="47">
        <v>0</v>
      </c>
      <c r="DZ19" s="46">
        <v>0</v>
      </c>
      <c r="EA19" s="47">
        <v>0</v>
      </c>
      <c r="EB19" s="46">
        <v>0</v>
      </c>
      <c r="EC19" s="47">
        <v>0</v>
      </c>
      <c r="ED19" s="46">
        <v>0</v>
      </c>
      <c r="EE19" s="47">
        <v>0</v>
      </c>
      <c r="EF19" s="46">
        <v>0</v>
      </c>
      <c r="EG19" s="47">
        <v>0</v>
      </c>
      <c r="EH19" s="46">
        <v>0</v>
      </c>
      <c r="EI19" s="47">
        <v>0</v>
      </c>
      <c r="EJ19" s="46">
        <v>0</v>
      </c>
      <c r="EK19" s="47">
        <v>0</v>
      </c>
      <c r="EL19" s="46">
        <v>0</v>
      </c>
      <c r="EM19" s="47">
        <f t="shared" si="1"/>
        <v>0</v>
      </c>
      <c r="EN19" s="46">
        <v>0</v>
      </c>
      <c r="EO19" s="47">
        <v>0</v>
      </c>
      <c r="EP19" s="46">
        <v>0</v>
      </c>
      <c r="EQ19" s="47">
        <v>0</v>
      </c>
      <c r="ER19" s="46">
        <v>0</v>
      </c>
      <c r="ES19" s="47">
        <v>0</v>
      </c>
      <c r="ET19" s="46">
        <v>0</v>
      </c>
      <c r="EU19" s="47">
        <v>0</v>
      </c>
      <c r="EV19" s="46">
        <v>0</v>
      </c>
      <c r="EW19" s="47">
        <v>0</v>
      </c>
      <c r="EX19" s="46">
        <v>0</v>
      </c>
      <c r="EY19" s="47">
        <v>0</v>
      </c>
      <c r="EZ19" s="46">
        <v>0</v>
      </c>
      <c r="FA19" s="47">
        <v>0</v>
      </c>
      <c r="FB19" s="46">
        <v>0</v>
      </c>
      <c r="FC19" s="47">
        <v>0</v>
      </c>
      <c r="FD19" s="46">
        <v>0</v>
      </c>
      <c r="FE19" s="47">
        <v>0</v>
      </c>
      <c r="FF19" s="46">
        <v>0</v>
      </c>
      <c r="FG19" s="47">
        <v>0</v>
      </c>
      <c r="FH19" s="46">
        <v>0</v>
      </c>
      <c r="FI19" s="48">
        <v>0</v>
      </c>
      <c r="FJ19" s="49">
        <v>0</v>
      </c>
      <c r="FK19" s="48">
        <v>0</v>
      </c>
      <c r="FL19" s="49">
        <v>0</v>
      </c>
      <c r="FM19" s="48">
        <v>0</v>
      </c>
      <c r="FN19" s="6">
        <v>0</v>
      </c>
      <c r="FO19" s="7">
        <v>0</v>
      </c>
      <c r="FP19" s="6">
        <v>0</v>
      </c>
      <c r="FQ19" s="7">
        <v>0</v>
      </c>
      <c r="FR19" s="6">
        <v>0</v>
      </c>
      <c r="FS19" s="7">
        <v>0</v>
      </c>
      <c r="FT19" s="6">
        <v>0</v>
      </c>
      <c r="FU19" s="7">
        <v>0</v>
      </c>
      <c r="FV19" s="6">
        <v>0</v>
      </c>
      <c r="FW19" s="7">
        <v>0</v>
      </c>
      <c r="FX19" s="6">
        <v>0</v>
      </c>
      <c r="FY19" s="7">
        <v>0</v>
      </c>
      <c r="FZ19" s="6">
        <v>0</v>
      </c>
      <c r="GA19" s="7">
        <v>0</v>
      </c>
      <c r="GB19" s="6">
        <v>0</v>
      </c>
      <c r="GC19" s="7">
        <v>0</v>
      </c>
      <c r="GD19" s="6">
        <v>0</v>
      </c>
      <c r="GE19" s="7">
        <v>0</v>
      </c>
      <c r="GF19" s="6">
        <v>0</v>
      </c>
      <c r="GG19" s="7">
        <v>0</v>
      </c>
      <c r="GH19" s="6">
        <v>0</v>
      </c>
      <c r="GI19" s="7">
        <v>0</v>
      </c>
      <c r="GJ19" s="6">
        <v>0</v>
      </c>
      <c r="GK19" s="7">
        <v>0</v>
      </c>
      <c r="GL19" s="6">
        <v>0</v>
      </c>
      <c r="GM19" s="7">
        <v>0</v>
      </c>
      <c r="GN19" s="6">
        <v>0</v>
      </c>
      <c r="GO19" s="7">
        <v>0</v>
      </c>
      <c r="GP19" s="6">
        <v>0</v>
      </c>
      <c r="GQ19" s="7">
        <v>0</v>
      </c>
      <c r="GR19" s="6">
        <v>0</v>
      </c>
      <c r="GS19" s="7">
        <v>0</v>
      </c>
      <c r="GT19" s="6">
        <v>0</v>
      </c>
      <c r="GU19" s="7">
        <v>0</v>
      </c>
      <c r="GV19" s="13">
        <v>0</v>
      </c>
      <c r="GW19" s="14" t="s">
        <v>97</v>
      </c>
      <c r="GX19" s="13">
        <v>0</v>
      </c>
      <c r="GY19" s="14" t="s">
        <v>97</v>
      </c>
      <c r="GZ19" s="13">
        <v>0</v>
      </c>
      <c r="HA19" s="14" t="s">
        <v>97</v>
      </c>
      <c r="HB19" s="13">
        <v>0</v>
      </c>
      <c r="HC19" s="14" t="s">
        <v>97</v>
      </c>
      <c r="HD19" s="13">
        <v>0</v>
      </c>
      <c r="HE19" s="14" t="s">
        <v>97</v>
      </c>
      <c r="HF19" s="13">
        <v>0</v>
      </c>
      <c r="HG19" s="14" t="s">
        <v>97</v>
      </c>
      <c r="HH19" s="13">
        <v>0</v>
      </c>
      <c r="HI19" s="14" t="s">
        <v>97</v>
      </c>
      <c r="HJ19" s="13">
        <v>0</v>
      </c>
      <c r="HK19" s="14" t="s">
        <v>97</v>
      </c>
      <c r="HL19" s="13">
        <v>0</v>
      </c>
      <c r="HM19" s="14" t="s">
        <v>97</v>
      </c>
      <c r="HN19" s="13">
        <v>0</v>
      </c>
      <c r="HO19" s="14" t="s">
        <v>98</v>
      </c>
      <c r="HP19" s="13">
        <v>0</v>
      </c>
      <c r="HQ19" s="14" t="s">
        <v>97</v>
      </c>
      <c r="HR19" s="13">
        <v>0</v>
      </c>
      <c r="HS19" s="14" t="s">
        <v>97</v>
      </c>
      <c r="HT19" s="13">
        <v>0</v>
      </c>
      <c r="HU19" s="14" t="s">
        <v>97</v>
      </c>
      <c r="HV19" s="13">
        <v>0</v>
      </c>
      <c r="HW19" s="14" t="s">
        <v>97</v>
      </c>
      <c r="HX19" s="13">
        <v>0</v>
      </c>
      <c r="HY19" s="14" t="s">
        <v>97</v>
      </c>
      <c r="HZ19" s="13">
        <v>0</v>
      </c>
      <c r="IA19" s="14" t="s">
        <v>97</v>
      </c>
      <c r="IB19" s="13">
        <v>0</v>
      </c>
      <c r="IC19" s="14" t="s">
        <v>97</v>
      </c>
      <c r="ID19" s="13">
        <v>0</v>
      </c>
      <c r="IE19" s="14" t="s">
        <v>97</v>
      </c>
      <c r="IF19" s="13">
        <v>0</v>
      </c>
      <c r="IG19" s="14" t="s">
        <v>98</v>
      </c>
    </row>
    <row r="20" spans="1:241" x14ac:dyDescent="0.25">
      <c r="A20" s="55" t="s">
        <v>96</v>
      </c>
      <c r="B20" s="46"/>
      <c r="C20" s="47"/>
      <c r="D20" s="46"/>
      <c r="E20" s="47"/>
      <c r="F20" s="46"/>
      <c r="G20" s="75"/>
      <c r="H20" s="46"/>
      <c r="I20" s="47"/>
      <c r="J20" s="46"/>
      <c r="K20" s="47"/>
      <c r="L20" s="46"/>
      <c r="M20" s="47"/>
      <c r="N20" s="46"/>
      <c r="O20" s="47"/>
      <c r="P20" s="46"/>
      <c r="Q20" s="75"/>
      <c r="R20" s="46"/>
      <c r="S20" s="75"/>
      <c r="T20" s="46"/>
      <c r="U20" s="47"/>
      <c r="V20" s="46"/>
      <c r="W20" s="47"/>
      <c r="X20" s="46"/>
      <c r="Y20" s="47"/>
      <c r="Z20" s="46"/>
      <c r="AA20" s="47"/>
      <c r="AB20" s="46"/>
      <c r="AC20" s="47"/>
      <c r="AD20" s="46"/>
      <c r="AE20" s="75"/>
      <c r="AF20" s="46"/>
      <c r="AG20" s="47"/>
      <c r="AH20" s="46"/>
      <c r="AI20" s="47"/>
      <c r="AJ20" s="46"/>
      <c r="AK20" s="47"/>
      <c r="AL20" s="46"/>
      <c r="AM20" s="47"/>
      <c r="AN20" s="46"/>
      <c r="AO20" s="75"/>
      <c r="AP20" s="46"/>
      <c r="AQ20" s="75"/>
      <c r="AR20" s="46"/>
      <c r="AS20" s="47"/>
      <c r="AT20" s="46"/>
      <c r="AU20" s="47"/>
      <c r="AV20" s="46"/>
      <c r="AW20" s="47"/>
      <c r="AX20" s="46"/>
      <c r="AY20" s="47"/>
      <c r="AZ20" s="46"/>
      <c r="BA20" s="47"/>
      <c r="BB20" s="46"/>
      <c r="BC20" s="47"/>
      <c r="BD20" s="46"/>
      <c r="BE20" s="47"/>
      <c r="BF20" s="46"/>
      <c r="BG20" s="47"/>
      <c r="BH20" s="46"/>
      <c r="BI20" s="47"/>
      <c r="BJ20" s="46"/>
      <c r="BK20" s="47"/>
      <c r="BL20" s="46"/>
      <c r="BM20" s="47"/>
      <c r="BN20" s="61"/>
      <c r="BO20" s="62"/>
      <c r="BP20" s="46"/>
      <c r="BQ20" s="47"/>
      <c r="BR20" s="46"/>
      <c r="BS20" s="47"/>
      <c r="BT20" s="46"/>
      <c r="BU20" s="47"/>
      <c r="BV20" s="46">
        <v>0</v>
      </c>
      <c r="BW20" s="47">
        <v>0</v>
      </c>
      <c r="BX20" s="46">
        <v>0</v>
      </c>
      <c r="BY20" s="47">
        <v>0</v>
      </c>
      <c r="BZ20" s="46">
        <v>0</v>
      </c>
      <c r="CA20" s="47">
        <v>0</v>
      </c>
      <c r="CB20" s="46">
        <v>0</v>
      </c>
      <c r="CC20" s="47">
        <v>0</v>
      </c>
      <c r="CD20" s="46">
        <v>0</v>
      </c>
      <c r="CE20" s="47">
        <v>0</v>
      </c>
      <c r="CF20" s="46">
        <v>0</v>
      </c>
      <c r="CG20" s="47">
        <v>0</v>
      </c>
      <c r="CH20" s="46">
        <v>0</v>
      </c>
      <c r="CI20" s="47">
        <v>0</v>
      </c>
      <c r="CJ20" s="46">
        <v>0</v>
      </c>
      <c r="CK20" s="47">
        <v>0</v>
      </c>
      <c r="CL20" s="46">
        <v>0</v>
      </c>
      <c r="CM20" s="47">
        <v>0</v>
      </c>
      <c r="CN20" s="46">
        <v>0</v>
      </c>
      <c r="CO20" s="47">
        <v>0</v>
      </c>
      <c r="CP20" s="46">
        <v>0</v>
      </c>
      <c r="CQ20" s="47">
        <v>0</v>
      </c>
      <c r="CR20" s="46">
        <v>0</v>
      </c>
      <c r="CS20" s="47">
        <v>0</v>
      </c>
      <c r="CT20" s="46">
        <v>0</v>
      </c>
      <c r="CU20" s="47">
        <v>0</v>
      </c>
      <c r="CV20" s="46">
        <v>0</v>
      </c>
      <c r="CW20" s="47">
        <v>0</v>
      </c>
      <c r="CX20" s="46">
        <v>0</v>
      </c>
      <c r="CY20" s="47">
        <v>0</v>
      </c>
      <c r="CZ20" s="46">
        <v>0</v>
      </c>
      <c r="DA20" s="47">
        <v>0</v>
      </c>
      <c r="DB20" s="46">
        <v>0</v>
      </c>
      <c r="DC20" s="47">
        <v>0</v>
      </c>
      <c r="DD20" s="46">
        <v>0</v>
      </c>
      <c r="DE20" s="47">
        <v>0</v>
      </c>
      <c r="DF20" s="46">
        <v>0</v>
      </c>
      <c r="DG20" s="47">
        <v>0</v>
      </c>
      <c r="DH20" s="46">
        <v>0</v>
      </c>
      <c r="DI20" s="47">
        <v>0</v>
      </c>
      <c r="DJ20" s="46">
        <v>0</v>
      </c>
      <c r="DK20" s="47">
        <v>0</v>
      </c>
      <c r="DL20" s="46">
        <v>0</v>
      </c>
      <c r="DM20" s="47">
        <v>0</v>
      </c>
      <c r="DN20" s="46">
        <v>0</v>
      </c>
      <c r="DO20" s="47">
        <v>0</v>
      </c>
      <c r="DP20" s="46">
        <v>0</v>
      </c>
      <c r="DQ20" s="47">
        <v>0</v>
      </c>
      <c r="DR20" s="46">
        <v>0</v>
      </c>
      <c r="DS20" s="47">
        <v>0</v>
      </c>
      <c r="DT20" s="46">
        <v>0</v>
      </c>
      <c r="DU20" s="47">
        <v>0</v>
      </c>
      <c r="DV20" s="46">
        <v>0</v>
      </c>
      <c r="DW20" s="47">
        <v>0</v>
      </c>
      <c r="DX20" s="46">
        <v>0</v>
      </c>
      <c r="DY20" s="47">
        <v>0</v>
      </c>
      <c r="DZ20" s="46">
        <v>0</v>
      </c>
      <c r="EA20" s="47">
        <v>0</v>
      </c>
      <c r="EB20" s="46">
        <v>0</v>
      </c>
      <c r="EC20" s="47">
        <v>0</v>
      </c>
      <c r="ED20" s="46">
        <v>0</v>
      </c>
      <c r="EE20" s="47">
        <v>0</v>
      </c>
      <c r="EF20" s="46">
        <v>0</v>
      </c>
      <c r="EG20" s="47">
        <v>0</v>
      </c>
      <c r="EH20" s="46">
        <v>0</v>
      </c>
      <c r="EI20" s="47">
        <v>0</v>
      </c>
      <c r="EJ20" s="46">
        <v>0</v>
      </c>
      <c r="EK20" s="47">
        <v>0</v>
      </c>
      <c r="EL20" s="46">
        <v>0</v>
      </c>
      <c r="EM20" s="47">
        <f t="shared" si="1"/>
        <v>0</v>
      </c>
      <c r="EN20" s="46">
        <v>0</v>
      </c>
      <c r="EO20" s="47">
        <v>0</v>
      </c>
      <c r="EP20" s="46">
        <v>0</v>
      </c>
      <c r="EQ20" s="47">
        <v>0</v>
      </c>
      <c r="ER20" s="46">
        <v>0</v>
      </c>
      <c r="ES20" s="47">
        <v>0</v>
      </c>
      <c r="ET20" s="46">
        <v>0</v>
      </c>
      <c r="EU20" s="47">
        <v>0</v>
      </c>
      <c r="EV20" s="46">
        <v>0</v>
      </c>
      <c r="EW20" s="47">
        <v>0</v>
      </c>
      <c r="EX20" s="46">
        <v>0</v>
      </c>
      <c r="EY20" s="47">
        <v>0</v>
      </c>
      <c r="EZ20" s="46">
        <v>0</v>
      </c>
      <c r="FA20" s="47">
        <v>0</v>
      </c>
      <c r="FB20" s="46">
        <v>0</v>
      </c>
      <c r="FC20" s="47">
        <v>0</v>
      </c>
      <c r="FD20" s="46">
        <v>0</v>
      </c>
      <c r="FE20" s="47">
        <v>0</v>
      </c>
      <c r="FF20" s="46">
        <v>0</v>
      </c>
      <c r="FG20" s="47">
        <v>0</v>
      </c>
      <c r="FH20" s="46">
        <v>0</v>
      </c>
      <c r="FI20" s="48">
        <v>0</v>
      </c>
      <c r="FJ20" s="49">
        <v>0</v>
      </c>
      <c r="FK20" s="48">
        <v>0</v>
      </c>
      <c r="FL20" s="49">
        <v>0</v>
      </c>
      <c r="FM20" s="48">
        <v>0</v>
      </c>
      <c r="FN20" s="6">
        <v>0</v>
      </c>
      <c r="FO20" s="7">
        <v>0</v>
      </c>
      <c r="FP20" s="6">
        <v>0</v>
      </c>
      <c r="FQ20" s="7">
        <v>0</v>
      </c>
      <c r="FR20" s="6">
        <v>0</v>
      </c>
      <c r="FS20" s="7">
        <v>0</v>
      </c>
      <c r="FT20" s="6">
        <v>0</v>
      </c>
      <c r="FU20" s="7">
        <v>0</v>
      </c>
      <c r="FV20" s="6">
        <v>0</v>
      </c>
      <c r="FW20" s="7">
        <v>0</v>
      </c>
      <c r="FX20" s="6">
        <v>0</v>
      </c>
      <c r="FY20" s="7">
        <v>0</v>
      </c>
      <c r="FZ20" s="6">
        <v>0</v>
      </c>
      <c r="GA20" s="7">
        <v>0</v>
      </c>
      <c r="GB20" s="6">
        <v>0</v>
      </c>
      <c r="GC20" s="7">
        <v>0</v>
      </c>
      <c r="GD20" s="6">
        <v>0</v>
      </c>
      <c r="GE20" s="7">
        <v>0</v>
      </c>
      <c r="GF20" s="6">
        <v>0</v>
      </c>
      <c r="GG20" s="7">
        <v>0</v>
      </c>
      <c r="GH20" s="6">
        <v>0</v>
      </c>
      <c r="GI20" s="7">
        <v>0</v>
      </c>
      <c r="GJ20" s="6">
        <v>0</v>
      </c>
      <c r="GK20" s="7">
        <v>0</v>
      </c>
      <c r="GL20" s="6">
        <v>0</v>
      </c>
      <c r="GM20" s="7">
        <v>0</v>
      </c>
      <c r="GN20" s="6">
        <v>0</v>
      </c>
      <c r="GO20" s="7">
        <v>0</v>
      </c>
      <c r="GP20" s="6">
        <v>0</v>
      </c>
      <c r="GQ20" s="7">
        <v>0</v>
      </c>
      <c r="GR20" s="6">
        <v>0</v>
      </c>
      <c r="GS20" s="7">
        <v>0</v>
      </c>
      <c r="GT20" s="6">
        <v>0</v>
      </c>
      <c r="GU20" s="7">
        <v>0</v>
      </c>
      <c r="GV20" s="13">
        <v>0</v>
      </c>
      <c r="GW20" s="14" t="s">
        <v>97</v>
      </c>
      <c r="GX20" s="13">
        <v>0</v>
      </c>
      <c r="GY20" s="14" t="s">
        <v>97</v>
      </c>
      <c r="GZ20" s="13">
        <v>0</v>
      </c>
      <c r="HA20" s="14" t="s">
        <v>97</v>
      </c>
      <c r="HB20" s="13">
        <v>0</v>
      </c>
      <c r="HC20" s="14" t="s">
        <v>97</v>
      </c>
      <c r="HD20" s="13">
        <v>0</v>
      </c>
      <c r="HE20" s="14" t="s">
        <v>97</v>
      </c>
      <c r="HF20" s="13">
        <v>0</v>
      </c>
      <c r="HG20" s="14" t="s">
        <v>97</v>
      </c>
      <c r="HH20" s="13">
        <v>0</v>
      </c>
      <c r="HI20" s="14" t="s">
        <v>97</v>
      </c>
      <c r="HJ20" s="13">
        <v>0</v>
      </c>
      <c r="HK20" s="14" t="s">
        <v>97</v>
      </c>
      <c r="HL20" s="13">
        <v>0</v>
      </c>
      <c r="HM20" s="14" t="s">
        <v>97</v>
      </c>
      <c r="HN20" s="13">
        <v>0</v>
      </c>
      <c r="HO20" s="14" t="s">
        <v>98</v>
      </c>
      <c r="HP20" s="13">
        <v>0</v>
      </c>
      <c r="HQ20" s="14" t="s">
        <v>97</v>
      </c>
      <c r="HR20" s="13">
        <v>0</v>
      </c>
      <c r="HS20" s="14" t="s">
        <v>97</v>
      </c>
      <c r="HT20" s="13">
        <v>0</v>
      </c>
      <c r="HU20" s="14" t="s">
        <v>97</v>
      </c>
      <c r="HV20" s="13">
        <v>0</v>
      </c>
      <c r="HW20" s="14" t="s">
        <v>97</v>
      </c>
      <c r="HX20" s="13">
        <v>0</v>
      </c>
      <c r="HY20" s="14" t="s">
        <v>97</v>
      </c>
      <c r="HZ20" s="13">
        <v>0</v>
      </c>
      <c r="IA20" s="14" t="s">
        <v>97</v>
      </c>
      <c r="IB20" s="13">
        <v>0</v>
      </c>
      <c r="IC20" s="14" t="s">
        <v>97</v>
      </c>
      <c r="ID20" s="13">
        <v>0</v>
      </c>
      <c r="IE20" s="14" t="s">
        <v>97</v>
      </c>
      <c r="IF20" s="13">
        <v>0</v>
      </c>
      <c r="IG20" s="14" t="s">
        <v>98</v>
      </c>
    </row>
    <row r="21" spans="1:241" x14ac:dyDescent="0.25">
      <c r="A21" s="55" t="s">
        <v>266</v>
      </c>
      <c r="B21" s="46"/>
      <c r="C21" s="47"/>
      <c r="D21" s="46"/>
      <c r="E21" s="47"/>
      <c r="F21" s="46"/>
      <c r="G21" s="75"/>
      <c r="H21" s="46"/>
      <c r="I21" s="47"/>
      <c r="J21" s="46"/>
      <c r="K21" s="47"/>
      <c r="L21" s="46"/>
      <c r="M21" s="47"/>
      <c r="N21" s="46">
        <v>741505858</v>
      </c>
      <c r="O21" s="47">
        <v>0.1361435179028897</v>
      </c>
      <c r="P21" s="46">
        <v>704985858</v>
      </c>
      <c r="Q21" s="75">
        <v>0.12943829606253368</v>
      </c>
      <c r="R21" s="46">
        <v>694296058</v>
      </c>
      <c r="S21" s="75">
        <v>0.12747560492263671</v>
      </c>
      <c r="T21" s="46">
        <v>676295858</v>
      </c>
      <c r="U21" s="47">
        <v>0.12417069434840952</v>
      </c>
      <c r="V21" s="46">
        <v>674751858</v>
      </c>
      <c r="W21" s="47">
        <v>0.12388720961342843</v>
      </c>
      <c r="X21" s="46">
        <v>667346458</v>
      </c>
      <c r="Y21" s="47">
        <v>0.12252754778931636</v>
      </c>
      <c r="Z21" s="46">
        <v>658390458</v>
      </c>
      <c r="AA21" s="47">
        <v>0.12088318944314362</v>
      </c>
      <c r="AB21" s="46">
        <v>657056458</v>
      </c>
      <c r="AC21" s="47">
        <v>0.1206382615697856</v>
      </c>
      <c r="AD21" s="46">
        <v>651494458</v>
      </c>
      <c r="AE21" s="75">
        <v>0.11961705554908297</v>
      </c>
      <c r="AF21" s="46">
        <v>650944158</v>
      </c>
      <c r="AG21" s="47">
        <v>0.11951601821122021</v>
      </c>
      <c r="AH21" s="46">
        <v>650991358</v>
      </c>
      <c r="AI21" s="47">
        <v>0.11952468432488025</v>
      </c>
      <c r="AJ21" s="46">
        <v>650987340</v>
      </c>
      <c r="AK21" s="47">
        <v>0.11952394660359454</v>
      </c>
      <c r="AL21" s="46">
        <v>650937140</v>
      </c>
      <c r="AM21" s="47">
        <v>0.11951472967762559</v>
      </c>
      <c r="AN21" s="46">
        <v>650930940</v>
      </c>
      <c r="AO21" s="75">
        <v>0.1195135913321872</v>
      </c>
      <c r="AP21" s="46">
        <v>650930940</v>
      </c>
      <c r="AQ21" s="75">
        <v>0.1195135913321872</v>
      </c>
      <c r="AR21" s="46">
        <v>650932638</v>
      </c>
      <c r="AS21" s="47">
        <v>0.11951390309195403</v>
      </c>
      <c r="AT21" s="46">
        <v>649369118</v>
      </c>
      <c r="AU21" s="47">
        <v>0.11922683440488302</v>
      </c>
      <c r="AV21" s="46">
        <v>649369118</v>
      </c>
      <c r="AW21" s="47">
        <v>0.11922683440488302</v>
      </c>
      <c r="AX21" s="46">
        <v>648769072</v>
      </c>
      <c r="AY21" s="47">
        <v>0.11580937464271292</v>
      </c>
      <c r="AZ21" s="46">
        <v>647460872</v>
      </c>
      <c r="BA21" s="47">
        <v>0.11557585268482959</v>
      </c>
      <c r="BB21" s="46">
        <v>647460972</v>
      </c>
      <c r="BC21" s="47">
        <v>0.11557587053546083</v>
      </c>
      <c r="BD21" s="46">
        <v>647460972</v>
      </c>
      <c r="BE21" s="47">
        <v>0.11557587053546083</v>
      </c>
      <c r="BF21" s="46">
        <v>647949338</v>
      </c>
      <c r="BG21" s="47">
        <v>0.11566304694922298</v>
      </c>
      <c r="BH21" s="46">
        <v>668190118</v>
      </c>
      <c r="BI21" s="47">
        <v>0.11927615394714833</v>
      </c>
      <c r="BJ21" s="46">
        <v>668190118</v>
      </c>
      <c r="BK21" s="47">
        <v>0.11927615394714833</v>
      </c>
      <c r="BL21" s="46">
        <v>674190118</v>
      </c>
      <c r="BM21" s="47">
        <v>0.12034719182155593</v>
      </c>
      <c r="BN21" s="61">
        <v>705321976</v>
      </c>
      <c r="BO21" s="62">
        <v>0.12590442499133586</v>
      </c>
      <c r="BP21" s="46">
        <v>707021976</v>
      </c>
      <c r="BQ21" s="47">
        <v>0.12620788572241801</v>
      </c>
      <c r="BR21" s="46">
        <v>710021976</v>
      </c>
      <c r="BS21" s="47">
        <v>0.12674340465962181</v>
      </c>
      <c r="BT21" s="46">
        <v>710021976</v>
      </c>
      <c r="BU21" s="47">
        <v>0.12674340465962181</v>
      </c>
      <c r="BV21" s="46">
        <v>710021976</v>
      </c>
      <c r="BW21" s="47">
        <v>0.12674340465962181</v>
      </c>
      <c r="BX21" s="46">
        <v>710021976</v>
      </c>
      <c r="BY21" s="47">
        <v>0.126743404659622</v>
      </c>
      <c r="BZ21" s="46">
        <v>705746576</v>
      </c>
      <c r="CA21" s="47">
        <v>0.125980218771581</v>
      </c>
      <c r="CB21" s="46">
        <v>696139176</v>
      </c>
      <c r="CC21" s="47">
        <v>0.124265237225817</v>
      </c>
      <c r="CD21" s="46">
        <v>696139176</v>
      </c>
      <c r="CE21" s="47">
        <v>0.124265237225817</v>
      </c>
      <c r="CF21" s="46">
        <v>694726376</v>
      </c>
      <c r="CG21" s="47">
        <v>0.124013043507657</v>
      </c>
      <c r="CH21" s="46">
        <v>677128376</v>
      </c>
      <c r="CI21" s="47">
        <v>0.12087168942201899</v>
      </c>
      <c r="CJ21" s="46">
        <v>648845392</v>
      </c>
      <c r="CK21" s="47">
        <v>0.11582299824447501</v>
      </c>
      <c r="CL21" s="46">
        <v>648845392</v>
      </c>
      <c r="CM21" s="47">
        <v>0.11582299824447501</v>
      </c>
      <c r="CN21" s="46">
        <v>631642136</v>
      </c>
      <c r="CO21" s="47">
        <v>0.11275210845462</v>
      </c>
      <c r="CP21" s="46">
        <v>614380136</v>
      </c>
      <c r="CQ21" s="47">
        <v>0.10967073248995</v>
      </c>
      <c r="CR21" s="46">
        <v>599974136</v>
      </c>
      <c r="CS21" s="47">
        <v>0.10709917055349701</v>
      </c>
      <c r="CT21" s="46">
        <v>582450092</v>
      </c>
      <c r="CU21" s="47">
        <v>0.103971018080699</v>
      </c>
      <c r="CV21" s="46">
        <v>555570292</v>
      </c>
      <c r="CW21" s="47">
        <v>9.9172804104615805E-2</v>
      </c>
      <c r="CX21" s="46">
        <v>546613292</v>
      </c>
      <c r="CY21" s="47">
        <v>9.7573923064437698E-2</v>
      </c>
      <c r="CZ21" s="46">
        <v>529010492</v>
      </c>
      <c r="DA21" s="47">
        <v>9.4431712148500602E-2</v>
      </c>
      <c r="DB21" s="46">
        <v>526678629</v>
      </c>
      <c r="DC21" s="47">
        <v>9.4015459883345698E-2</v>
      </c>
      <c r="DD21" s="46">
        <v>533289506</v>
      </c>
      <c r="DE21" s="47">
        <v>9.5195543158354004E-2</v>
      </c>
      <c r="DF21" s="46">
        <v>535289506</v>
      </c>
      <c r="DG21" s="47">
        <v>9.5552555783156606E-2</v>
      </c>
      <c r="DH21" s="46">
        <v>539315690</v>
      </c>
      <c r="DI21" s="47">
        <v>9.6271255042045603E-2</v>
      </c>
      <c r="DJ21" s="46">
        <v>563653530</v>
      </c>
      <c r="DK21" s="47">
        <v>0.100615713112258</v>
      </c>
      <c r="DL21" s="46">
        <v>590941730</v>
      </c>
      <c r="DM21" s="47">
        <v>0.10548682906632594</v>
      </c>
      <c r="DN21" s="46">
        <v>590941730</v>
      </c>
      <c r="DO21" s="47">
        <v>0.10548682906632594</v>
      </c>
      <c r="DP21" s="46">
        <v>590961930</v>
      </c>
      <c r="DQ21" s="47">
        <v>0.105490434893836</v>
      </c>
      <c r="DR21" s="46">
        <v>590961930</v>
      </c>
      <c r="DS21" s="47">
        <f>DR21/DR14</f>
        <v>0.10549043489383644</v>
      </c>
      <c r="DT21" s="46">
        <v>593401930</v>
      </c>
      <c r="DU21" s="47">
        <v>0.10592599029609601</v>
      </c>
      <c r="DV21" s="46">
        <v>642282130</v>
      </c>
      <c r="DW21" s="47">
        <v>0.114651414547532</v>
      </c>
      <c r="DX21" s="46">
        <v>642321130</v>
      </c>
      <c r="DY21" s="47">
        <v>0.11465837629371567</v>
      </c>
      <c r="DZ21" s="46">
        <v>642321130</v>
      </c>
      <c r="EA21" s="47">
        <v>0.11465837629371567</v>
      </c>
      <c r="EB21" s="46">
        <v>642354530</v>
      </c>
      <c r="EC21" s="47">
        <v>0.11466433840454987</v>
      </c>
      <c r="ED21" s="46">
        <v>642354530</v>
      </c>
      <c r="EE21" s="47">
        <v>0.11466433840454987</v>
      </c>
      <c r="EF21" s="46">
        <v>627954530</v>
      </c>
      <c r="EG21" s="47">
        <v>0.11209384750597161</v>
      </c>
      <c r="EH21" s="46">
        <v>627934530</v>
      </c>
      <c r="EI21" s="47">
        <v>0.11209027737972357</v>
      </c>
      <c r="EJ21" s="46">
        <v>644134530</v>
      </c>
      <c r="EK21" s="47">
        <v>0.11498207964062412</v>
      </c>
      <c r="EL21" s="46">
        <v>644134530</v>
      </c>
      <c r="EM21" s="47">
        <f t="shared" si="1"/>
        <v>0.11498207964062412</v>
      </c>
      <c r="EN21" s="46">
        <v>644183330</v>
      </c>
      <c r="EO21" s="47">
        <v>0.1149907907486693</v>
      </c>
      <c r="EP21" s="46">
        <v>644018330</v>
      </c>
      <c r="EQ21" s="47">
        <v>0.11496133720712309</v>
      </c>
      <c r="ER21" s="46">
        <v>642028330</v>
      </c>
      <c r="ES21" s="47">
        <v>0.11460610964544457</v>
      </c>
      <c r="ET21" s="46">
        <v>641977130</v>
      </c>
      <c r="EU21" s="47">
        <v>0.11459697012224963</v>
      </c>
      <c r="EV21" s="46">
        <v>641977130</v>
      </c>
      <c r="EW21" s="47">
        <v>0.11459697012224963</v>
      </c>
      <c r="EX21" s="46">
        <v>641953530</v>
      </c>
      <c r="EY21" s="47">
        <v>0.11459275737327695</v>
      </c>
      <c r="EZ21" s="46">
        <v>641953530</v>
      </c>
      <c r="FA21" s="47">
        <v>0.11459275737327695</v>
      </c>
      <c r="FB21" s="46">
        <v>635116306</v>
      </c>
      <c r="FC21" s="47">
        <v>0.11337226972997551</v>
      </c>
      <c r="FD21" s="46">
        <v>613248406</v>
      </c>
      <c r="FE21" s="47">
        <v>0.10946871154101581</v>
      </c>
      <c r="FF21" s="46">
        <v>609912606</v>
      </c>
      <c r="FG21" s="47">
        <v>0.10887325018410766</v>
      </c>
      <c r="FH21" s="46">
        <v>609512606</v>
      </c>
      <c r="FI21" s="48">
        <v>0.10880184765914716</v>
      </c>
      <c r="FJ21" s="49">
        <v>624070098</v>
      </c>
      <c r="FK21" s="48">
        <v>0.11140045187387812</v>
      </c>
      <c r="FL21" s="49">
        <v>636670098</v>
      </c>
      <c r="FM21" s="48">
        <v>0.11364963141013409</v>
      </c>
      <c r="FN21" s="6">
        <v>645070098</v>
      </c>
      <c r="FO21" s="7">
        <v>0.11514908443430499</v>
      </c>
      <c r="FP21" s="6">
        <v>663270098</v>
      </c>
      <c r="FQ21" s="7">
        <v>0.11839789932000799</v>
      </c>
      <c r="FR21" s="6">
        <v>691090098</v>
      </c>
      <c r="FS21" s="7">
        <v>0.12336394493101099</v>
      </c>
      <c r="FT21" s="6">
        <v>705555098</v>
      </c>
      <c r="FU21" s="7">
        <v>0.129013237733235</v>
      </c>
      <c r="FV21" s="6">
        <v>708017678</v>
      </c>
      <c r="FW21" s="7">
        <v>0.12901323773323525</v>
      </c>
      <c r="FX21" s="6">
        <v>720817678</v>
      </c>
      <c r="FY21" s="7">
        <v>0.12901323773323525</v>
      </c>
      <c r="FZ21" s="6">
        <v>722737678</v>
      </c>
      <c r="GA21" s="7">
        <v>0.12901323773323525</v>
      </c>
      <c r="GB21" s="6">
        <v>722737678</v>
      </c>
      <c r="GC21" s="7">
        <v>0.12901323773323525</v>
      </c>
      <c r="GD21" s="6">
        <v>722737678</v>
      </c>
      <c r="GE21" s="7">
        <v>0.12901323773323525</v>
      </c>
      <c r="GF21" s="6">
        <v>722737678</v>
      </c>
      <c r="GG21" s="7">
        <v>0.12901323773323525</v>
      </c>
      <c r="GH21" s="6">
        <v>722737678</v>
      </c>
      <c r="GI21" s="7">
        <v>0.12901323773323525</v>
      </c>
      <c r="GJ21" s="6">
        <v>722737678</v>
      </c>
      <c r="GK21" s="7">
        <v>0.12901323773323525</v>
      </c>
      <c r="GL21" s="6">
        <v>727137678</v>
      </c>
      <c r="GM21" s="7">
        <v>0.12979866550780084</v>
      </c>
      <c r="GN21" s="6">
        <v>739023232</v>
      </c>
      <c r="GO21" s="7">
        <v>0.13192031192318698</v>
      </c>
      <c r="GP21" s="6">
        <v>755925432</v>
      </c>
      <c r="GQ21" s="7">
        <v>0.13493746131665568</v>
      </c>
      <c r="GR21" s="6">
        <v>808821736</v>
      </c>
      <c r="GS21" s="7">
        <v>0.14437978548335215</v>
      </c>
      <c r="GT21" s="6">
        <v>808821736</v>
      </c>
      <c r="GU21" s="7">
        <v>0.14437978548335215</v>
      </c>
      <c r="GV21" s="13" t="s">
        <v>267</v>
      </c>
      <c r="GW21" s="14" t="s">
        <v>268</v>
      </c>
      <c r="GX21" s="13" t="s">
        <v>267</v>
      </c>
      <c r="GY21" s="14" t="s">
        <v>268</v>
      </c>
      <c r="GZ21" s="13" t="s">
        <v>267</v>
      </c>
      <c r="HA21" s="14" t="s">
        <v>268</v>
      </c>
      <c r="HB21" s="13" t="s">
        <v>269</v>
      </c>
      <c r="HC21" s="14" t="s">
        <v>270</v>
      </c>
      <c r="HD21" s="13" t="s">
        <v>271</v>
      </c>
      <c r="HE21" s="14" t="s">
        <v>272</v>
      </c>
      <c r="HF21" s="13" t="s">
        <v>271</v>
      </c>
      <c r="HG21" s="14" t="s">
        <v>272</v>
      </c>
      <c r="HH21" s="13" t="s">
        <v>271</v>
      </c>
      <c r="HI21" s="14" t="s">
        <v>272</v>
      </c>
      <c r="HJ21" s="13" t="s">
        <v>271</v>
      </c>
      <c r="HK21" s="14">
        <v>0.14000000000000001</v>
      </c>
      <c r="HL21" s="13" t="s">
        <v>273</v>
      </c>
      <c r="HM21" s="14" t="s">
        <v>272</v>
      </c>
      <c r="HN21" s="13" t="s">
        <v>274</v>
      </c>
      <c r="HO21" s="14" t="s">
        <v>275</v>
      </c>
      <c r="HP21" s="13" t="s">
        <v>274</v>
      </c>
      <c r="HQ21" s="14" t="s">
        <v>275</v>
      </c>
      <c r="HR21" s="13" t="s">
        <v>274</v>
      </c>
      <c r="HS21" s="14" t="s">
        <v>275</v>
      </c>
      <c r="HT21" s="13" t="s">
        <v>274</v>
      </c>
      <c r="HU21" s="14" t="s">
        <v>275</v>
      </c>
      <c r="HV21" s="13" t="s">
        <v>274</v>
      </c>
      <c r="HW21" s="14" t="s">
        <v>275</v>
      </c>
      <c r="HX21" s="13" t="s">
        <v>274</v>
      </c>
      <c r="HY21" s="14" t="s">
        <v>275</v>
      </c>
      <c r="HZ21" s="13" t="s">
        <v>276</v>
      </c>
      <c r="IA21" s="14" t="s">
        <v>277</v>
      </c>
      <c r="IB21" s="13" t="s">
        <v>278</v>
      </c>
      <c r="IC21" s="14" t="s">
        <v>279</v>
      </c>
      <c r="ID21" s="13" t="s">
        <v>280</v>
      </c>
      <c r="IE21" s="14" t="s">
        <v>281</v>
      </c>
      <c r="IF21" s="13" t="s">
        <v>282</v>
      </c>
      <c r="IG21" s="14" t="s">
        <v>283</v>
      </c>
    </row>
    <row r="22" spans="1:241" x14ac:dyDescent="0.25">
      <c r="A22" s="55" t="s">
        <v>284</v>
      </c>
      <c r="B22" s="46"/>
      <c r="C22" s="47"/>
      <c r="D22" s="46"/>
      <c r="E22" s="47"/>
      <c r="F22" s="46"/>
      <c r="G22" s="75"/>
      <c r="H22" s="46"/>
      <c r="I22" s="47"/>
      <c r="J22" s="46"/>
      <c r="K22" s="47"/>
      <c r="L22" s="46"/>
      <c r="M22" s="47"/>
      <c r="N22" s="46">
        <v>2380332613</v>
      </c>
      <c r="O22" s="47">
        <v>0.43703883417303729</v>
      </c>
      <c r="P22" s="46">
        <v>2339087919</v>
      </c>
      <c r="Q22" s="75">
        <v>0.42946613912901754</v>
      </c>
      <c r="R22" s="46">
        <v>2339381321</v>
      </c>
      <c r="S22" s="75">
        <v>0.42952000894003628</v>
      </c>
      <c r="T22" s="46">
        <v>2328228504</v>
      </c>
      <c r="U22" s="47">
        <v>0.42747230597919583</v>
      </c>
      <c r="V22" s="46">
        <v>2188977915</v>
      </c>
      <c r="W22" s="47">
        <v>0.40190532649821992</v>
      </c>
      <c r="X22" s="46">
        <v>2165430378</v>
      </c>
      <c r="Y22" s="47">
        <v>0.3975819020902519</v>
      </c>
      <c r="Z22" s="46">
        <v>2051308203</v>
      </c>
      <c r="AA22" s="47">
        <v>0.37662860252073022</v>
      </c>
      <c r="AB22" s="46">
        <v>2083283551</v>
      </c>
      <c r="AC22" s="47">
        <v>0.38249940760732892</v>
      </c>
      <c r="AD22" s="46">
        <v>2120762960</v>
      </c>
      <c r="AE22" s="75">
        <v>0.38938078087650846</v>
      </c>
      <c r="AF22" s="46">
        <v>2164155461</v>
      </c>
      <c r="AG22" s="47">
        <v>0.39734782209810948</v>
      </c>
      <c r="AH22" s="46">
        <v>2163776981</v>
      </c>
      <c r="AI22" s="47">
        <v>0.39727833161721854</v>
      </c>
      <c r="AJ22" s="46">
        <v>2175559572</v>
      </c>
      <c r="AK22" s="47">
        <v>0.39944166366840095</v>
      </c>
      <c r="AL22" s="46">
        <v>2157465726</v>
      </c>
      <c r="AM22" s="47">
        <v>0.39611955930434734</v>
      </c>
      <c r="AN22" s="46">
        <v>2099797398</v>
      </c>
      <c r="AO22" s="75">
        <v>0.3855314176722987</v>
      </c>
      <c r="AP22" s="46">
        <v>2136694668</v>
      </c>
      <c r="AQ22" s="75">
        <v>0.39230590783258112</v>
      </c>
      <c r="AR22" s="46">
        <v>2240722462</v>
      </c>
      <c r="AS22" s="47">
        <v>0.41140583763359034</v>
      </c>
      <c r="AT22" s="46">
        <v>2245207240</v>
      </c>
      <c r="AU22" s="47">
        <v>0.41222926127528664</v>
      </c>
      <c r="AV22" s="46">
        <v>2242106857</v>
      </c>
      <c r="AW22" s="47">
        <v>0.41166001823571741</v>
      </c>
      <c r="AX22" s="46">
        <v>2229466894</v>
      </c>
      <c r="AY22" s="47">
        <v>0.39797391386864928</v>
      </c>
      <c r="AZ22" s="46">
        <v>2228114709</v>
      </c>
      <c r="BA22" s="47">
        <v>0.397732540310615</v>
      </c>
      <c r="BB22" s="46">
        <v>2207003888</v>
      </c>
      <c r="BC22" s="47">
        <v>0.39396412550214172</v>
      </c>
      <c r="BD22" s="46">
        <v>2246165322</v>
      </c>
      <c r="BE22" s="47">
        <v>0.40095468867382739</v>
      </c>
      <c r="BF22" s="46">
        <v>2288264091</v>
      </c>
      <c r="BG22" s="47">
        <v>0.40846958468465022</v>
      </c>
      <c r="BH22" s="46">
        <v>2292002045</v>
      </c>
      <c r="BI22" s="47">
        <v>0.4091368330691158</v>
      </c>
      <c r="BJ22" s="46">
        <v>2283239987</v>
      </c>
      <c r="BK22" s="47">
        <v>0.40757275040648977</v>
      </c>
      <c r="BL22" s="46">
        <v>2269651090</v>
      </c>
      <c r="BM22" s="47">
        <v>0.4051470465134191</v>
      </c>
      <c r="BN22" s="61">
        <v>2318006498</v>
      </c>
      <c r="BO22" s="62">
        <v>0.41377879208015789</v>
      </c>
      <c r="BP22" s="46">
        <v>2329084386</v>
      </c>
      <c r="BQ22" s="47">
        <v>0.41575626501623214</v>
      </c>
      <c r="BR22" s="46">
        <v>2366581430</v>
      </c>
      <c r="BS22" s="47">
        <v>0.42244972406662024</v>
      </c>
      <c r="BT22" s="46">
        <v>2384964290</v>
      </c>
      <c r="BU22" s="47">
        <v>0.42573118061660903</v>
      </c>
      <c r="BV22" s="46">
        <v>2439600265</v>
      </c>
      <c r="BW22" s="47">
        <v>0.4354840470383069</v>
      </c>
      <c r="BX22" s="46">
        <v>2291822594</v>
      </c>
      <c r="BY22" s="47">
        <v>0.40910479993284898</v>
      </c>
      <c r="BZ22" s="46">
        <v>2411028066</v>
      </c>
      <c r="CA22" s="47">
        <v>0.43038372915762202</v>
      </c>
      <c r="CB22" s="46">
        <v>2415397356</v>
      </c>
      <c r="CC22" s="47">
        <v>0.43116367500333302</v>
      </c>
      <c r="CD22" s="46">
        <v>2400778967</v>
      </c>
      <c r="CE22" s="47">
        <v>0.42855420028969599</v>
      </c>
      <c r="CF22" s="46">
        <v>2395463744</v>
      </c>
      <c r="CG22" s="47">
        <v>0.42760539943237602</v>
      </c>
      <c r="CH22" s="46">
        <v>2406258979</v>
      </c>
      <c r="CI22" s="47">
        <v>0.42953241702373102</v>
      </c>
      <c r="CJ22" s="46">
        <v>2372919959</v>
      </c>
      <c r="CK22" s="47">
        <v>0.423581191504459</v>
      </c>
      <c r="CL22" s="46">
        <v>2372919959</v>
      </c>
      <c r="CM22" s="47">
        <v>0.423581191504459</v>
      </c>
      <c r="CN22" s="46">
        <v>2335007107</v>
      </c>
      <c r="CO22" s="47">
        <v>0.416813508101324</v>
      </c>
      <c r="CP22" s="46">
        <v>2340446336</v>
      </c>
      <c r="CQ22" s="47">
        <v>0.41778444481242</v>
      </c>
      <c r="CR22" s="46">
        <v>2337792851</v>
      </c>
      <c r="CS22" s="47">
        <v>0.41731078099005797</v>
      </c>
      <c r="CT22" s="46">
        <v>2353254994</v>
      </c>
      <c r="CU22" s="47">
        <v>0.42007087111880898</v>
      </c>
      <c r="CV22" s="46">
        <v>2339066355</v>
      </c>
      <c r="CW22" s="47">
        <v>0.41753810949292602</v>
      </c>
      <c r="CX22" s="46">
        <v>2317745502</v>
      </c>
      <c r="CY22" s="47">
        <v>0.41373220264664601</v>
      </c>
      <c r="CZ22" s="46">
        <v>2280757685</v>
      </c>
      <c r="DA22" s="47">
        <v>0.407129643830203</v>
      </c>
      <c r="DB22" s="46">
        <v>2252429674</v>
      </c>
      <c r="DC22" s="47">
        <v>0.402072915048931</v>
      </c>
      <c r="DD22" s="46">
        <v>2219453584</v>
      </c>
      <c r="DE22" s="47">
        <v>0.39618647482561897</v>
      </c>
      <c r="DF22" s="46">
        <v>2237154956</v>
      </c>
      <c r="DG22" s="47">
        <v>0.39934628146578199</v>
      </c>
      <c r="DH22" s="46">
        <v>2184840540</v>
      </c>
      <c r="DI22" s="47">
        <v>0.39000782798019601</v>
      </c>
      <c r="DJ22" s="46">
        <v>2139922506</v>
      </c>
      <c r="DK22" s="47">
        <v>0.38198967537054102</v>
      </c>
      <c r="DL22" s="46">
        <v>2204550915</v>
      </c>
      <c r="DM22" s="47">
        <v>0.39352625433749189</v>
      </c>
      <c r="DN22" s="46">
        <v>2204550915</v>
      </c>
      <c r="DO22" s="47">
        <v>0.39352625433749189</v>
      </c>
      <c r="DP22" s="46">
        <v>2139463541</v>
      </c>
      <c r="DQ22" s="47">
        <v>0.38190774722087001</v>
      </c>
      <c r="DR22" s="46">
        <v>1994213971</v>
      </c>
      <c r="DS22" s="47">
        <f>DR22/DR14</f>
        <v>0.3559797821022998</v>
      </c>
      <c r="DT22" s="46">
        <v>1923958185</v>
      </c>
      <c r="DU22" s="47">
        <v>0.34343868081858703</v>
      </c>
      <c r="DV22" s="46">
        <v>1998108109</v>
      </c>
      <c r="DW22" s="47">
        <v>0.35667491031666099</v>
      </c>
      <c r="DX22" s="46">
        <v>1980188895</v>
      </c>
      <c r="DY22" s="47">
        <v>0.35347621750439223</v>
      </c>
      <c r="DZ22" s="46">
        <v>1933190220</v>
      </c>
      <c r="EA22" s="47">
        <v>0.34508665734239657</v>
      </c>
      <c r="EB22" s="46">
        <v>1867143851</v>
      </c>
      <c r="EC22" s="47">
        <v>0.33329696356471311</v>
      </c>
      <c r="ED22" s="46">
        <v>1861645567</v>
      </c>
      <c r="EE22" s="47">
        <v>0.33231548516333825</v>
      </c>
      <c r="EF22" s="46">
        <v>1805006364</v>
      </c>
      <c r="EG22" s="47">
        <v>0.32220502989846139</v>
      </c>
      <c r="EH22" s="46">
        <v>1831311964</v>
      </c>
      <c r="EI22" s="47">
        <v>0.32690074554996418</v>
      </c>
      <c r="EJ22" s="46">
        <v>1680774948</v>
      </c>
      <c r="EK22" s="47">
        <v>0.30002893794391344</v>
      </c>
      <c r="EL22" s="46">
        <v>1795595796</v>
      </c>
      <c r="EM22" s="47">
        <f t="shared" si="1"/>
        <v>0.32052518410718001</v>
      </c>
      <c r="EN22" s="46">
        <v>1977176418</v>
      </c>
      <c r="EO22" s="47">
        <v>0.35293847134392864</v>
      </c>
      <c r="EP22" s="46">
        <v>1969282872</v>
      </c>
      <c r="EQ22" s="47">
        <v>0.35152942355569883</v>
      </c>
      <c r="ER22" s="46">
        <v>1933364650</v>
      </c>
      <c r="ES22" s="47">
        <v>0.34511779419846872</v>
      </c>
      <c r="ET22" s="46">
        <v>1844621406</v>
      </c>
      <c r="EU22" s="47">
        <v>0.32927656496150276</v>
      </c>
      <c r="EV22" s="46">
        <v>1899083002</v>
      </c>
      <c r="EW22" s="47">
        <v>0.3389983036309504</v>
      </c>
      <c r="EX22" s="46">
        <v>1845703208</v>
      </c>
      <c r="EY22" s="47">
        <v>0.32946967344727107</v>
      </c>
      <c r="EZ22" s="46">
        <v>1853158213</v>
      </c>
      <c r="FA22" s="47">
        <v>0.3308004388987541</v>
      </c>
      <c r="FB22" s="46">
        <v>1849918844</v>
      </c>
      <c r="FC22" s="47">
        <v>0.33022219108405709</v>
      </c>
      <c r="FD22" s="46">
        <v>1858040590</v>
      </c>
      <c r="FE22" s="47">
        <v>0.33167197401277687</v>
      </c>
      <c r="FF22" s="46">
        <v>1920145075</v>
      </c>
      <c r="FG22" s="47">
        <v>0.34275801661370675</v>
      </c>
      <c r="FH22" s="46">
        <v>1877991880</v>
      </c>
      <c r="FI22" s="48">
        <v>0.33523340521832518</v>
      </c>
      <c r="FJ22" s="49">
        <v>1956605827</v>
      </c>
      <c r="FK22" s="48">
        <v>0.34926649100060392</v>
      </c>
      <c r="FL22" s="49">
        <v>1957704832</v>
      </c>
      <c r="FM22" s="48">
        <v>0.34946267033046446</v>
      </c>
      <c r="FN22" s="6">
        <v>1967853311</v>
      </c>
      <c r="FO22" s="7">
        <v>0.35127423789323597</v>
      </c>
      <c r="FP22" s="6">
        <v>1962732434</v>
      </c>
      <c r="FQ22" s="7">
        <v>0.350360129023706</v>
      </c>
      <c r="FR22" s="6">
        <v>1935634465</v>
      </c>
      <c r="FS22" s="7">
        <v>0.34552297050395198</v>
      </c>
      <c r="FT22" s="6">
        <v>1927639306</v>
      </c>
      <c r="FU22" s="7">
        <v>0.32712020513756918</v>
      </c>
      <c r="FV22" s="6">
        <v>1863514407</v>
      </c>
      <c r="FW22" s="7">
        <v>0.32712020513756918</v>
      </c>
      <c r="FX22" s="6">
        <v>1855506176</v>
      </c>
      <c r="FY22" s="7">
        <v>0.32712020513756918</v>
      </c>
      <c r="FZ22" s="6">
        <v>1832541386</v>
      </c>
      <c r="GA22" s="7">
        <v>0.32712020513756918</v>
      </c>
      <c r="GB22" s="6">
        <v>1808393023</v>
      </c>
      <c r="GC22" s="7">
        <v>0.32280956990791193</v>
      </c>
      <c r="GD22" s="6">
        <v>1806494856</v>
      </c>
      <c r="GE22" s="7">
        <v>0.32247073511642016</v>
      </c>
      <c r="GF22" s="6">
        <v>1819714335</v>
      </c>
      <c r="GG22" s="7">
        <v>0.32483049556457616</v>
      </c>
      <c r="GH22" s="6">
        <v>1760407867</v>
      </c>
      <c r="GI22" s="7">
        <v>0.31424391666035234</v>
      </c>
      <c r="GJ22" s="6">
        <v>1719277113</v>
      </c>
      <c r="GK22" s="7">
        <v>0.30690181743752865</v>
      </c>
      <c r="GL22" s="6">
        <v>1668624704</v>
      </c>
      <c r="GM22" s="7">
        <v>0.29786004269269784</v>
      </c>
      <c r="GN22" s="6">
        <v>1736824359</v>
      </c>
      <c r="GO22" s="7">
        <v>0.31003411161378658</v>
      </c>
      <c r="GP22" s="6">
        <v>1764144248</v>
      </c>
      <c r="GQ22" s="7">
        <v>0.31491088425438851</v>
      </c>
      <c r="GR22" s="6">
        <v>1774591072</v>
      </c>
      <c r="GS22" s="7">
        <v>0.31677570828293361</v>
      </c>
      <c r="GT22" s="6">
        <v>1752209409</v>
      </c>
      <c r="GU22" s="7">
        <v>0.31278044015539569</v>
      </c>
      <c r="GV22" s="13" t="s">
        <v>285</v>
      </c>
      <c r="GW22" s="14" t="s">
        <v>286</v>
      </c>
      <c r="GX22" s="13" t="s">
        <v>287</v>
      </c>
      <c r="GY22" s="14" t="s">
        <v>288</v>
      </c>
      <c r="GZ22" s="13" t="s">
        <v>289</v>
      </c>
      <c r="HA22" s="14" t="s">
        <v>290</v>
      </c>
      <c r="HB22" s="13" t="s">
        <v>291</v>
      </c>
      <c r="HC22" s="14" t="s">
        <v>292</v>
      </c>
      <c r="HD22" s="13" t="s">
        <v>293</v>
      </c>
      <c r="HE22" s="14" t="s">
        <v>294</v>
      </c>
      <c r="HF22" s="13" t="s">
        <v>295</v>
      </c>
      <c r="HG22" s="14" t="s">
        <v>296</v>
      </c>
      <c r="HH22" s="13" t="s">
        <v>297</v>
      </c>
      <c r="HI22" s="14" t="s">
        <v>298</v>
      </c>
      <c r="HJ22" s="13" t="s">
        <v>299</v>
      </c>
      <c r="HK22" s="14" t="s">
        <v>300</v>
      </c>
      <c r="HL22" s="13" t="s">
        <v>301</v>
      </c>
      <c r="HM22" s="14" t="s">
        <v>302</v>
      </c>
      <c r="HN22" s="13" t="s">
        <v>303</v>
      </c>
      <c r="HO22" s="14" t="s">
        <v>304</v>
      </c>
      <c r="HP22" s="13" t="s">
        <v>305</v>
      </c>
      <c r="HQ22" s="14" t="s">
        <v>306</v>
      </c>
      <c r="HR22" s="13" t="s">
        <v>307</v>
      </c>
      <c r="HS22" s="14" t="s">
        <v>306</v>
      </c>
      <c r="HT22" s="13" t="s">
        <v>308</v>
      </c>
      <c r="HU22" s="14" t="s">
        <v>309</v>
      </c>
      <c r="HV22" s="13" t="s">
        <v>310</v>
      </c>
      <c r="HW22" s="14" t="s">
        <v>311</v>
      </c>
      <c r="HX22" s="13" t="s">
        <v>312</v>
      </c>
      <c r="HY22" s="14" t="s">
        <v>313</v>
      </c>
      <c r="HZ22" s="13" t="s">
        <v>314</v>
      </c>
      <c r="IA22" s="14" t="s">
        <v>315</v>
      </c>
      <c r="IB22" s="13" t="s">
        <v>316</v>
      </c>
      <c r="IC22" s="14" t="s">
        <v>317</v>
      </c>
      <c r="ID22" s="13" t="s">
        <v>318</v>
      </c>
      <c r="IE22" s="14" t="s">
        <v>319</v>
      </c>
      <c r="IF22" s="13" t="s">
        <v>320</v>
      </c>
      <c r="IG22" s="14" t="s">
        <v>321</v>
      </c>
    </row>
    <row r="23" spans="1:241" x14ac:dyDescent="0.25">
      <c r="A23" s="55" t="s">
        <v>322</v>
      </c>
      <c r="B23" s="46"/>
      <c r="C23" s="47"/>
      <c r="D23" s="46"/>
      <c r="E23" s="47"/>
      <c r="F23" s="46"/>
      <c r="G23" s="75"/>
      <c r="H23" s="46"/>
      <c r="I23" s="47"/>
      <c r="J23" s="46"/>
      <c r="K23" s="47"/>
      <c r="L23" s="46"/>
      <c r="M23" s="47"/>
      <c r="N23" s="46">
        <v>1391591305</v>
      </c>
      <c r="O23" s="47">
        <v>0.255601873251247</v>
      </c>
      <c r="P23" s="46">
        <v>1469355999</v>
      </c>
      <c r="Q23" s="75">
        <v>0.2698797901356228</v>
      </c>
      <c r="R23" s="46">
        <v>1377365246</v>
      </c>
      <c r="S23" s="75">
        <v>0.25298991044979591</v>
      </c>
      <c r="T23" s="46">
        <v>1406518263</v>
      </c>
      <c r="U23" s="47">
        <v>0.25834252398486357</v>
      </c>
      <c r="V23" s="46">
        <v>1547312852</v>
      </c>
      <c r="W23" s="47">
        <v>0.28419298820082056</v>
      </c>
      <c r="X23" s="46">
        <v>1578265789</v>
      </c>
      <c r="Y23" s="47">
        <v>0.2898760744329007</v>
      </c>
      <c r="Z23" s="46">
        <v>1701343964</v>
      </c>
      <c r="AA23" s="47">
        <v>0.3124737323485951</v>
      </c>
      <c r="AB23" s="46">
        <v>1670702616</v>
      </c>
      <c r="AC23" s="47">
        <v>0.3068478551353544</v>
      </c>
      <c r="AD23" s="46">
        <v>1638785207</v>
      </c>
      <c r="AE23" s="75">
        <v>0.30098768788687752</v>
      </c>
      <c r="AF23" s="46">
        <v>1595943006</v>
      </c>
      <c r="AG23" s="47">
        <v>0.2931216840031392</v>
      </c>
      <c r="AH23" s="46">
        <v>1596274286</v>
      </c>
      <c r="AI23" s="47">
        <v>0.29318250837037013</v>
      </c>
      <c r="AJ23" s="46">
        <v>1584495713</v>
      </c>
      <c r="AK23" s="47">
        <v>0.29101991404047345</v>
      </c>
      <c r="AL23" s="46">
        <v>1602639759</v>
      </c>
      <c r="AM23" s="47">
        <v>0.29435123533049601</v>
      </c>
      <c r="AN23" s="46">
        <v>1660314287</v>
      </c>
      <c r="AO23" s="75">
        <v>0.30494051530798305</v>
      </c>
      <c r="AP23" s="46">
        <v>1623417017</v>
      </c>
      <c r="AQ23" s="75">
        <v>0.29816602514770058</v>
      </c>
      <c r="AR23" s="46">
        <v>1519387525</v>
      </c>
      <c r="AS23" s="47">
        <v>0.27906578358692452</v>
      </c>
      <c r="AT23" s="46">
        <v>1516466267</v>
      </c>
      <c r="AU23" s="47">
        <v>0.27852942863229929</v>
      </c>
      <c r="AV23" s="46">
        <v>1519566650</v>
      </c>
      <c r="AW23" s="47">
        <v>0.27909867167186847</v>
      </c>
      <c r="AX23" s="46">
        <v>1532806659</v>
      </c>
      <c r="AY23" s="47">
        <v>0.27371566432219829</v>
      </c>
      <c r="AZ23" s="46">
        <v>1535467044</v>
      </c>
      <c r="BA23" s="47">
        <v>0.27419055983811597</v>
      </c>
      <c r="BB23" s="46">
        <v>1556577765</v>
      </c>
      <c r="BC23" s="47">
        <v>0.277958956795958</v>
      </c>
      <c r="BD23" s="46">
        <v>1517416331</v>
      </c>
      <c r="BE23" s="47">
        <v>0.27096839362427233</v>
      </c>
      <c r="BF23" s="46">
        <v>1474829196</v>
      </c>
      <c r="BG23" s="47">
        <v>0.26336632119968734</v>
      </c>
      <c r="BH23" s="46">
        <v>1450850462</v>
      </c>
      <c r="BI23" s="47">
        <v>0.25908596581729643</v>
      </c>
      <c r="BJ23" s="46">
        <v>1459612520</v>
      </c>
      <c r="BK23" s="47">
        <v>0.26065004847992251</v>
      </c>
      <c r="BL23" s="46">
        <v>1474361617</v>
      </c>
      <c r="BM23" s="47">
        <v>0.26328285539664109</v>
      </c>
      <c r="BN23" s="61">
        <v>1407886051</v>
      </c>
      <c r="BO23" s="62">
        <v>0.25141654724519397</v>
      </c>
      <c r="BP23" s="46">
        <v>1395491163</v>
      </c>
      <c r="BQ23" s="47">
        <v>0.24920398149568723</v>
      </c>
      <c r="BR23" s="46">
        <v>1370672319</v>
      </c>
      <c r="BS23" s="47">
        <v>0.24477366117518484</v>
      </c>
      <c r="BT23" s="46">
        <v>1352289459</v>
      </c>
      <c r="BU23" s="47">
        <v>0.24149220462519611</v>
      </c>
      <c r="BV23" s="46">
        <v>1312824884</v>
      </c>
      <c r="BW23" s="47">
        <v>0.23434752887146282</v>
      </c>
      <c r="BX23" s="46">
        <v>1490854355</v>
      </c>
      <c r="BY23" s="47">
        <v>0.26612691323842103</v>
      </c>
      <c r="BZ23" s="46">
        <v>1393404183</v>
      </c>
      <c r="CA23" s="47">
        <v>0.24873144239183201</v>
      </c>
      <c r="CB23" s="46">
        <v>1426238893</v>
      </c>
      <c r="CC23" s="47">
        <v>0.25459264539269699</v>
      </c>
      <c r="CD23" s="46">
        <v>1469592982</v>
      </c>
      <c r="CE23" s="47">
        <v>0.26233162394760301</v>
      </c>
      <c r="CF23" s="46">
        <v>1476321005</v>
      </c>
      <c r="CG23" s="47">
        <v>0.26353261852308402</v>
      </c>
      <c r="CH23" s="46">
        <v>1483123770</v>
      </c>
      <c r="CI23" s="47">
        <v>0.264746955017367</v>
      </c>
      <c r="CJ23" s="46">
        <v>1544745774</v>
      </c>
      <c r="CK23" s="47">
        <v>0.275746871714183</v>
      </c>
      <c r="CL23" s="46">
        <v>1544745774</v>
      </c>
      <c r="CM23" s="47">
        <v>0.275746871714183</v>
      </c>
      <c r="CN23" s="46">
        <f>1599934791-CN24</f>
        <v>1599861882</v>
      </c>
      <c r="CO23" s="47">
        <f>+CN23/CN14</f>
        <v>0.28558544490717302</v>
      </c>
      <c r="CP23" s="46">
        <f>1611757562-72909</f>
        <v>1611684653</v>
      </c>
      <c r="CQ23" s="47">
        <f>+CP23/CP14</f>
        <v>0.28769588416074771</v>
      </c>
      <c r="CR23" s="46">
        <f>1628817047-72909</f>
        <v>1628744138</v>
      </c>
      <c r="CS23" s="47">
        <f>+CR23/CR14</f>
        <v>0.29074110991956242</v>
      </c>
      <c r="CT23" s="46">
        <f>1630878948-72909</f>
        <v>1630806039</v>
      </c>
      <c r="CU23" s="47">
        <f>+CT23/CT14</f>
        <v>0.29110917226360894</v>
      </c>
      <c r="CV23" s="46">
        <f>1671947387-72909</f>
        <v>1671874478</v>
      </c>
      <c r="CW23" s="47">
        <f>+CV23/CV14</f>
        <v>0.29844014786557538</v>
      </c>
      <c r="CX23" s="46">
        <f>1702225240-72909</f>
        <v>1702152331</v>
      </c>
      <c r="CY23" s="47">
        <f>+CX23/CX14</f>
        <v>0.30384493575203303</v>
      </c>
      <c r="CZ23" s="46">
        <f>1756815857-72909</f>
        <v>1756742948</v>
      </c>
      <c r="DA23" s="47">
        <f>+CZ23/CZ14</f>
        <v>0.31358970548441301</v>
      </c>
      <c r="DB23" s="46">
        <f>1787475731-72909</f>
        <v>1787402822</v>
      </c>
      <c r="DC23" s="47">
        <f>+DB23/DB14</f>
        <v>0.31906268653084052</v>
      </c>
      <c r="DD23" s="46">
        <f>+DD14-DD16-DD17-DD21-DD22-72909</f>
        <v>1813768035</v>
      </c>
      <c r="DE23" s="47">
        <f>+DD23/DD14</f>
        <v>0.32376904347914454</v>
      </c>
      <c r="DF23" s="46">
        <f>1794139572-72909</f>
        <v>1794066663</v>
      </c>
      <c r="DG23" s="47">
        <f>+DF23/DF14</f>
        <v>0.32025222421417893</v>
      </c>
      <c r="DH23" s="46">
        <f>1842427804-72909</f>
        <v>1842354895</v>
      </c>
      <c r="DI23" s="47">
        <f>+DH23/DH14</f>
        <v>0.32887197844087585</v>
      </c>
      <c r="DJ23" s="46">
        <f>1863007998-72909</f>
        <v>1862935089</v>
      </c>
      <c r="DK23" s="47">
        <f>+DJ23/DJ14</f>
        <v>0.33254567298031856</v>
      </c>
      <c r="DL23" s="46">
        <f>1771091389-72909</f>
        <v>1771018480</v>
      </c>
      <c r="DM23" s="47">
        <f>+DL23/DL14</f>
        <v>0.31613797805929933</v>
      </c>
      <c r="DN23" s="46">
        <f>1771091389-72909</f>
        <v>1771018480</v>
      </c>
      <c r="DO23" s="47">
        <f>+DN23/DN14</f>
        <v>0.31613797805929933</v>
      </c>
      <c r="DP23" s="46">
        <f>1836158563-72909</f>
        <v>1836085654</v>
      </c>
      <c r="DQ23" s="47">
        <f>+DP23/DP14</f>
        <v>0.32775287934841102</v>
      </c>
      <c r="DR23" s="46">
        <f>1981408133-72909</f>
        <v>1981335224</v>
      </c>
      <c r="DS23" s="47">
        <f>+DR23/DR14</f>
        <v>0.35368084446698089</v>
      </c>
      <c r="DT23" s="46">
        <f>2049223919-72909</f>
        <v>2049151010</v>
      </c>
      <c r="DU23" s="47">
        <f>+DT23/DT14</f>
        <v>0.36578639034843446</v>
      </c>
      <c r="DV23" s="46">
        <f>1926193795-72909</f>
        <v>1926120886</v>
      </c>
      <c r="DW23" s="47">
        <f>+DV23/DV14</f>
        <v>0.34382473659892365</v>
      </c>
      <c r="DX23" s="46">
        <f>1944074009-72909</f>
        <v>1944001100</v>
      </c>
      <c r="DY23" s="47">
        <f>+DX23/DX14</f>
        <v>0.34701646766500921</v>
      </c>
      <c r="DZ23" s="46">
        <f>1991072684-72909</f>
        <v>1990999775</v>
      </c>
      <c r="EA23" s="47">
        <f>+DZ23/DZ14</f>
        <v>0.35540602782700487</v>
      </c>
      <c r="EB23" s="46">
        <f>2057085653-72909</f>
        <v>2057012744</v>
      </c>
      <c r="EC23" s="47">
        <f>+EB23/EB14</f>
        <v>0.36718975949385413</v>
      </c>
      <c r="ED23" s="46">
        <f>2062583937-72909</f>
        <v>2062511028</v>
      </c>
      <c r="EE23" s="47">
        <f>+ED23/ED14</f>
        <v>0.36817123789522904</v>
      </c>
      <c r="EF23" s="46">
        <f>2133623140-72909</f>
        <v>2133550231</v>
      </c>
      <c r="EG23" s="47">
        <f>+EF23/EF14</f>
        <v>0.38085218405868415</v>
      </c>
      <c r="EH23" s="46">
        <f>2107337540-72909</f>
        <v>2107264631</v>
      </c>
      <c r="EI23" s="47">
        <f>+EH23/EH14</f>
        <v>0.37616003853342933</v>
      </c>
      <c r="EJ23" s="46">
        <f>2241674556-72909</f>
        <v>2241601647</v>
      </c>
      <c r="EK23" s="47">
        <f>+EJ23/EJ14</f>
        <v>0.40014004387857954</v>
      </c>
      <c r="EL23" s="46">
        <f>898970833+16040816+1211769150</f>
        <v>2126780799</v>
      </c>
      <c r="EM23" s="47">
        <f>+EL23/EL14</f>
        <v>0.37964379771531298</v>
      </c>
      <c r="EN23" s="46">
        <f>1945224286-72909</f>
        <v>1945151377</v>
      </c>
      <c r="EO23" s="47">
        <f>+EN23/EN14</f>
        <v>0.34722179937051917</v>
      </c>
      <c r="EP23" s="46">
        <f>1953282832-72909</f>
        <v>1953209923</v>
      </c>
      <c r="EQ23" s="47">
        <f>+EP23/EP14</f>
        <v>0.34866030070029519</v>
      </c>
      <c r="ER23" s="46">
        <f>1991191054-72909</f>
        <v>1991118145</v>
      </c>
      <c r="ES23" s="47">
        <f>+ER23/ER14</f>
        <v>0.35542715761920379</v>
      </c>
      <c r="ET23" s="46">
        <f>2079985498-72909</f>
        <v>2079912589</v>
      </c>
      <c r="EU23" s="47">
        <f>+ET23/ET14</f>
        <v>0.37127752637936473</v>
      </c>
      <c r="EV23" s="46">
        <f>2025523902-72909</f>
        <v>2025450993</v>
      </c>
      <c r="EW23" s="47">
        <f>+EV23/EV14</f>
        <v>0.36155578770991709</v>
      </c>
      <c r="EX23" s="46">
        <f>2078927296-72909</f>
        <v>2078854387</v>
      </c>
      <c r="EY23" s="47">
        <f>+EX23/EX14</f>
        <v>0.37108863064256908</v>
      </c>
      <c r="EZ23" s="46">
        <f>2071472291-72909</f>
        <v>2071399382</v>
      </c>
      <c r="FA23" s="47">
        <f>+EZ23/EZ14</f>
        <v>0.36975786519108605</v>
      </c>
      <c r="FB23" s="46">
        <f>2081548884-72909</f>
        <v>2081475975</v>
      </c>
      <c r="FC23" s="47">
        <f>+FB23/FB14</f>
        <v>0.37155660064908452</v>
      </c>
      <c r="FD23" s="46">
        <f>2095295038-72909</f>
        <v>2095222129</v>
      </c>
      <c r="FE23" s="47">
        <f>+FD23/FD14</f>
        <v>0.37401037590932446</v>
      </c>
      <c r="FF23" s="46">
        <f>2036526353-72909</f>
        <v>2036453444</v>
      </c>
      <c r="FG23" s="47">
        <f>+FF23/FF14</f>
        <v>0.36351979466530271</v>
      </c>
      <c r="FH23" s="46">
        <f>2079079548-72909</f>
        <v>2079006639</v>
      </c>
      <c r="FI23" s="48">
        <f>+FH23/FH14</f>
        <v>0.3711158085856448</v>
      </c>
      <c r="FJ23" s="49">
        <f>1985908109-72909</f>
        <v>1985835200</v>
      </c>
      <c r="FK23" s="48">
        <f>+FJ23/FJ14</f>
        <v>0.3544841185886351</v>
      </c>
      <c r="FL23" s="49">
        <f>1972209104-72909</f>
        <v>1972136195</v>
      </c>
      <c r="FM23" s="48">
        <f>+FL23/FL14</f>
        <v>0.35203875972251858</v>
      </c>
      <c r="FN23" s="6">
        <v>1921829425</v>
      </c>
      <c r="FO23" s="7">
        <v>0.34305868372100001</v>
      </c>
      <c r="FP23" s="6">
        <v>1908750302</v>
      </c>
      <c r="FQ23" s="7">
        <v>0.34072397770482699</v>
      </c>
      <c r="FR23" s="6">
        <v>1908028271</v>
      </c>
      <c r="FS23" s="7">
        <v>0.34059509061357801</v>
      </c>
      <c r="FT23" s="6">
        <v>1901558430</v>
      </c>
      <c r="FU23" s="7">
        <v>0.34687206855371844</v>
      </c>
      <c r="FV23" s="6">
        <v>1948767449</v>
      </c>
      <c r="FW23" s="7">
        <v>0.34687206855371844</v>
      </c>
      <c r="FX23" s="6">
        <v>1943975680</v>
      </c>
      <c r="FY23" s="7">
        <v>0.34687206855371844</v>
      </c>
      <c r="FZ23" s="6">
        <v>1943192170</v>
      </c>
      <c r="GA23" s="7">
        <v>0.34687206855371844</v>
      </c>
      <c r="GB23" s="6">
        <v>1967340533</v>
      </c>
      <c r="GC23" s="7">
        <v>0.35118270378337568</v>
      </c>
      <c r="GD23" s="6">
        <v>1969238700</v>
      </c>
      <c r="GE23" s="7">
        <v>0.35152153857486745</v>
      </c>
      <c r="GF23" s="6">
        <v>1948970821</v>
      </c>
      <c r="GG23" s="7">
        <v>0.34790359423438233</v>
      </c>
      <c r="GH23" s="6">
        <v>1996118189</v>
      </c>
      <c r="GI23" s="7">
        <v>0.35631969703548788</v>
      </c>
      <c r="GJ23" s="6">
        <v>1993786843</v>
      </c>
      <c r="GK23" s="7">
        <v>0.35590353705809646</v>
      </c>
      <c r="GL23" s="6">
        <v>1940407152</v>
      </c>
      <c r="GM23" s="7">
        <v>0.34637492526056729</v>
      </c>
      <c r="GN23" s="6">
        <v>1846747343</v>
      </c>
      <c r="GO23" s="7">
        <v>0.32965605813577015</v>
      </c>
      <c r="GP23" s="6">
        <v>1782752172</v>
      </c>
      <c r="GQ23" s="7">
        <v>0.31823251614907161</v>
      </c>
      <c r="GR23" s="6">
        <v>1716589644</v>
      </c>
      <c r="GS23" s="7">
        <v>0.30642208725664594</v>
      </c>
      <c r="GT23" s="6">
        <v>1738971307</v>
      </c>
      <c r="GU23" s="7">
        <v>0.31041735538418386</v>
      </c>
      <c r="GV23" s="13" t="s">
        <v>323</v>
      </c>
      <c r="GW23" s="14" t="s">
        <v>324</v>
      </c>
      <c r="GX23" s="13" t="s">
        <v>325</v>
      </c>
      <c r="GY23" s="14" t="s">
        <v>326</v>
      </c>
      <c r="GZ23" s="13" t="s">
        <v>327</v>
      </c>
      <c r="HA23" s="14" t="s">
        <v>328</v>
      </c>
      <c r="HB23" s="13" t="s">
        <v>329</v>
      </c>
      <c r="HC23" s="14" t="s">
        <v>330</v>
      </c>
      <c r="HD23" s="13" t="s">
        <v>331</v>
      </c>
      <c r="HE23" s="14" t="s">
        <v>332</v>
      </c>
      <c r="HF23" s="13" t="s">
        <v>333</v>
      </c>
      <c r="HG23" s="14" t="s">
        <v>334</v>
      </c>
      <c r="HH23" s="13" t="s">
        <v>335</v>
      </c>
      <c r="HI23" s="14" t="s">
        <v>336</v>
      </c>
      <c r="HJ23" s="13" t="s">
        <v>337</v>
      </c>
      <c r="HK23" s="14" t="s">
        <v>338</v>
      </c>
      <c r="HL23" s="13" t="s">
        <v>339</v>
      </c>
      <c r="HM23" s="14" t="s">
        <v>340</v>
      </c>
      <c r="HN23" s="13" t="s">
        <v>341</v>
      </c>
      <c r="HO23" s="14" t="s">
        <v>342</v>
      </c>
      <c r="HP23" s="13" t="s">
        <v>343</v>
      </c>
      <c r="HQ23" s="14" t="s">
        <v>344</v>
      </c>
      <c r="HR23" s="13" t="s">
        <v>345</v>
      </c>
      <c r="HS23" s="14" t="s">
        <v>344</v>
      </c>
      <c r="HT23" s="13" t="s">
        <v>346</v>
      </c>
      <c r="HU23" s="14" t="s">
        <v>347</v>
      </c>
      <c r="HV23" s="13" t="s">
        <v>348</v>
      </c>
      <c r="HW23" s="14" t="s">
        <v>349</v>
      </c>
      <c r="HX23" s="13" t="s">
        <v>350</v>
      </c>
      <c r="HY23" s="14" t="s">
        <v>351</v>
      </c>
      <c r="HZ23" s="13" t="s">
        <v>352</v>
      </c>
      <c r="IA23" s="14" t="s">
        <v>353</v>
      </c>
      <c r="IB23" s="13" t="s">
        <v>354</v>
      </c>
      <c r="IC23" s="14" t="s">
        <v>355</v>
      </c>
      <c r="ID23" s="13" t="s">
        <v>356</v>
      </c>
      <c r="IE23" s="14" t="s">
        <v>357</v>
      </c>
      <c r="IF23" s="13" t="s">
        <v>358</v>
      </c>
      <c r="IG23" s="14" t="s">
        <v>359</v>
      </c>
    </row>
    <row r="24" spans="1:241" x14ac:dyDescent="0.25">
      <c r="A24" s="55" t="s">
        <v>240</v>
      </c>
      <c r="B24" s="46"/>
      <c r="C24" s="47"/>
      <c r="D24" s="46"/>
      <c r="E24" s="47"/>
      <c r="F24" s="46"/>
      <c r="G24" s="75"/>
      <c r="H24" s="46"/>
      <c r="I24" s="47"/>
      <c r="J24" s="46"/>
      <c r="K24" s="47"/>
      <c r="L24" s="46"/>
      <c r="M24" s="47"/>
      <c r="N24" s="46">
        <v>0</v>
      </c>
      <c r="O24" s="47">
        <v>0</v>
      </c>
      <c r="P24" s="46">
        <v>0</v>
      </c>
      <c r="Q24" s="75">
        <v>0</v>
      </c>
      <c r="R24" s="46">
        <v>0</v>
      </c>
      <c r="S24" s="75">
        <v>0</v>
      </c>
      <c r="T24" s="46">
        <v>0</v>
      </c>
      <c r="U24" s="47">
        <v>0</v>
      </c>
      <c r="V24" s="46">
        <v>0</v>
      </c>
      <c r="W24" s="47">
        <v>0</v>
      </c>
      <c r="X24" s="46">
        <v>0</v>
      </c>
      <c r="Y24" s="47">
        <v>0</v>
      </c>
      <c r="Z24" s="46">
        <v>0</v>
      </c>
      <c r="AA24" s="47">
        <v>0</v>
      </c>
      <c r="AB24" s="46">
        <v>0</v>
      </c>
      <c r="AC24" s="47">
        <v>0</v>
      </c>
      <c r="AD24" s="46">
        <v>0</v>
      </c>
      <c r="AE24" s="75">
        <v>0</v>
      </c>
      <c r="AF24" s="46">
        <v>0</v>
      </c>
      <c r="AG24" s="47">
        <v>0</v>
      </c>
      <c r="AH24" s="46">
        <v>0</v>
      </c>
      <c r="AI24" s="47">
        <v>0</v>
      </c>
      <c r="AJ24" s="46">
        <v>0</v>
      </c>
      <c r="AK24" s="47">
        <v>0</v>
      </c>
      <c r="AL24" s="46">
        <v>0</v>
      </c>
      <c r="AM24" s="47">
        <v>0</v>
      </c>
      <c r="AN24" s="46">
        <v>0</v>
      </c>
      <c r="AO24" s="75">
        <v>0</v>
      </c>
      <c r="AP24" s="46">
        <v>0</v>
      </c>
      <c r="AQ24" s="75">
        <v>0</v>
      </c>
      <c r="AR24" s="46">
        <v>0</v>
      </c>
      <c r="AS24" s="47">
        <v>0</v>
      </c>
      <c r="AT24" s="46">
        <v>0</v>
      </c>
      <c r="AU24" s="47">
        <v>0</v>
      </c>
      <c r="AV24" s="46">
        <v>0</v>
      </c>
      <c r="AW24" s="47">
        <v>0</v>
      </c>
      <c r="AX24" s="46">
        <v>155541409</v>
      </c>
      <c r="AY24" s="47">
        <v>2.7765123346287442E-2</v>
      </c>
      <c r="AZ24" s="46">
        <v>155541409</v>
      </c>
      <c r="BA24" s="47">
        <v>2.7765123346287442E-2</v>
      </c>
      <c r="BB24" s="46">
        <v>155541409</v>
      </c>
      <c r="BC24" s="47">
        <v>2.7765123346287442E-2</v>
      </c>
      <c r="BD24" s="46">
        <v>155541409</v>
      </c>
      <c r="BE24" s="47">
        <v>2.7765123346287442E-2</v>
      </c>
      <c r="BF24" s="46">
        <v>155541409</v>
      </c>
      <c r="BG24" s="47">
        <v>2.7765123346287442E-2</v>
      </c>
      <c r="BH24" s="46">
        <v>155541409</v>
      </c>
      <c r="BI24" s="47">
        <v>2.7765123346287442E-2</v>
      </c>
      <c r="BJ24" s="46">
        <v>155541409</v>
      </c>
      <c r="BK24" s="47">
        <v>2.7765123346287442E-2</v>
      </c>
      <c r="BL24" s="46">
        <v>148381209</v>
      </c>
      <c r="BM24" s="47">
        <v>2.6486982448231881E-2</v>
      </c>
      <c r="BN24" s="61">
        <v>135369509</v>
      </c>
      <c r="BO24" s="62">
        <v>2.4164311863160301E-2</v>
      </c>
      <c r="BP24" s="46">
        <v>134986509</v>
      </c>
      <c r="BQ24" s="47">
        <v>2.4095943945510612E-2</v>
      </c>
      <c r="BR24" s="46">
        <v>119308309</v>
      </c>
      <c r="BS24" s="47">
        <v>2.1297286278421049E-2</v>
      </c>
      <c r="BT24" s="46">
        <v>119308309</v>
      </c>
      <c r="BU24" s="47">
        <v>2.1297286278421049E-2</v>
      </c>
      <c r="BV24" s="46">
        <v>104136909</v>
      </c>
      <c r="BW24" s="47">
        <v>1.8589095610456449E-2</v>
      </c>
      <c r="BX24" s="46">
        <v>73885109</v>
      </c>
      <c r="BY24" s="47">
        <v>1.3188958348955801E-2</v>
      </c>
      <c r="BZ24" s="46">
        <v>56405209</v>
      </c>
      <c r="CA24" s="47">
        <v>1.0068685858812799E-2</v>
      </c>
      <c r="CB24" s="46">
        <v>28808609</v>
      </c>
      <c r="CC24" s="47">
        <v>5.1425185579999904E-3</v>
      </c>
      <c r="CD24" s="46">
        <v>72909</v>
      </c>
      <c r="CE24" s="47">
        <v>1.3014716730864099E-5</v>
      </c>
      <c r="CF24" s="46">
        <v>72909</v>
      </c>
      <c r="CG24" s="47">
        <v>1.3014716730864099E-5</v>
      </c>
      <c r="CH24" s="46">
        <v>72909</v>
      </c>
      <c r="CI24" s="47">
        <v>1.3014716730864099E-5</v>
      </c>
      <c r="CJ24" s="46">
        <v>72909</v>
      </c>
      <c r="CK24" s="47">
        <v>1.3014716730864099E-5</v>
      </c>
      <c r="CL24" s="46">
        <v>72909</v>
      </c>
      <c r="CM24" s="47">
        <v>1.3014716730864099E-5</v>
      </c>
      <c r="CN24" s="46">
        <v>72909</v>
      </c>
      <c r="CO24" s="47">
        <f>+CN24/CN14</f>
        <v>1.3014716730864071E-5</v>
      </c>
      <c r="CP24" s="46">
        <v>72909</v>
      </c>
      <c r="CQ24" s="47">
        <f>+CP24/CP14</f>
        <v>1.3014716730864071E-5</v>
      </c>
      <c r="CR24" s="46">
        <v>72909</v>
      </c>
      <c r="CS24" s="47">
        <f>+CR24/CR14</f>
        <v>1.3014716730864071E-5</v>
      </c>
      <c r="CT24" s="46">
        <v>72909</v>
      </c>
      <c r="CU24" s="47">
        <f>+CT24/CT14</f>
        <v>1.3014716730864071E-5</v>
      </c>
      <c r="CV24" s="46">
        <v>72909</v>
      </c>
      <c r="CW24" s="47">
        <f>+CV24/CV14</f>
        <v>1.3014716730864071E-5</v>
      </c>
      <c r="CX24" s="46">
        <v>72909</v>
      </c>
      <c r="CY24" s="47">
        <f>+CX24/CX14</f>
        <v>1.3014716730864071E-5</v>
      </c>
      <c r="CZ24" s="46">
        <v>72909</v>
      </c>
      <c r="DA24" s="47">
        <f>+CZ24/CZ14</f>
        <v>1.3014716730864071E-5</v>
      </c>
      <c r="DB24" s="46">
        <v>72909</v>
      </c>
      <c r="DC24" s="47">
        <f>+DB24/DB14</f>
        <v>1.3014716730864071E-5</v>
      </c>
      <c r="DD24" s="46">
        <v>72909</v>
      </c>
      <c r="DE24" s="47">
        <f>+DD24/DD14</f>
        <v>1.3014716730864071E-5</v>
      </c>
      <c r="DF24" s="46">
        <v>72909</v>
      </c>
      <c r="DG24" s="47">
        <f>+DF24/DF14</f>
        <v>1.3014716730864071E-5</v>
      </c>
      <c r="DH24" s="46">
        <v>72909</v>
      </c>
      <c r="DI24" s="47">
        <f>+DH24/DH14</f>
        <v>1.3014716730864071E-5</v>
      </c>
      <c r="DJ24" s="46">
        <v>72909</v>
      </c>
      <c r="DK24" s="47">
        <f>+DJ24/DJ14</f>
        <v>1.3014716730864071E-5</v>
      </c>
      <c r="DL24" s="46">
        <v>72909</v>
      </c>
      <c r="DM24" s="47">
        <f>+DL24/DL14</f>
        <v>1.3014716730864071E-5</v>
      </c>
      <c r="DN24" s="46">
        <v>72909</v>
      </c>
      <c r="DO24" s="47">
        <f>+DN24/DN14</f>
        <v>1.3014716730864071E-5</v>
      </c>
      <c r="DP24" s="46">
        <v>72909</v>
      </c>
      <c r="DQ24" s="47">
        <f>+DP24/DP14</f>
        <v>1.3014716730864071E-5</v>
      </c>
      <c r="DR24" s="46">
        <v>72909</v>
      </c>
      <c r="DS24" s="47">
        <f>+DR24/DR14</f>
        <v>1.3014716730864071E-5</v>
      </c>
      <c r="DT24" s="46">
        <v>72909</v>
      </c>
      <c r="DU24" s="47">
        <f>+DT24/DT14</f>
        <v>1.3014716730864071E-5</v>
      </c>
      <c r="DV24" s="46">
        <v>72909</v>
      </c>
      <c r="DW24" s="47">
        <f>+DV24/DV14</f>
        <v>1.3014716730864071E-5</v>
      </c>
      <c r="DX24" s="46">
        <v>72909</v>
      </c>
      <c r="DY24" s="47">
        <f>+DX24/DX14</f>
        <v>1.3014716730864071E-5</v>
      </c>
      <c r="DZ24" s="46">
        <v>72909</v>
      </c>
      <c r="EA24" s="47">
        <f>+DZ24/DZ14</f>
        <v>1.3014716730864071E-5</v>
      </c>
      <c r="EB24" s="46">
        <v>72909</v>
      </c>
      <c r="EC24" s="47">
        <f>+EB24/EB14</f>
        <v>1.3014716730864071E-5</v>
      </c>
      <c r="ED24" s="46">
        <v>72909</v>
      </c>
      <c r="EE24" s="47">
        <f>+ED24/ED14</f>
        <v>1.3014716730864071E-5</v>
      </c>
      <c r="EF24" s="46">
        <v>72909</v>
      </c>
      <c r="EG24" s="47">
        <f>+EF24/EF14</f>
        <v>1.3014716730864071E-5</v>
      </c>
      <c r="EH24" s="46">
        <v>72909</v>
      </c>
      <c r="EI24" s="47">
        <f>+EH24/EH14</f>
        <v>1.3014716730864071E-5</v>
      </c>
      <c r="EJ24" s="46">
        <v>72909</v>
      </c>
      <c r="EK24" s="47">
        <f>+EJ24/EJ14</f>
        <v>1.3014716730864071E-5</v>
      </c>
      <c r="EL24" s="46">
        <v>72909</v>
      </c>
      <c r="EM24" s="47">
        <f>+EL24/EL14</f>
        <v>1.3014716730864071E-5</v>
      </c>
      <c r="EN24" s="46">
        <v>72909</v>
      </c>
      <c r="EO24" s="47">
        <f>+EN24/EN14</f>
        <v>1.3014716730864071E-5</v>
      </c>
      <c r="EP24" s="46">
        <v>72909</v>
      </c>
      <c r="EQ24" s="47">
        <f>+EP24/EP14</f>
        <v>1.3014716730864071E-5</v>
      </c>
      <c r="ER24" s="46">
        <v>72909</v>
      </c>
      <c r="ES24" s="47">
        <f>+ER24/ER14</f>
        <v>1.3014716730864071E-5</v>
      </c>
      <c r="ET24" s="46">
        <v>72909</v>
      </c>
      <c r="EU24" s="47">
        <f>+ET24/ET14</f>
        <v>1.3014716730864071E-5</v>
      </c>
      <c r="EV24" s="46">
        <v>72909</v>
      </c>
      <c r="EW24" s="47">
        <f>+EV24/EV14</f>
        <v>1.3014716730864071E-5</v>
      </c>
      <c r="EX24" s="46">
        <v>72909</v>
      </c>
      <c r="EY24" s="47">
        <f>+EX24/EX14</f>
        <v>1.3014716730864071E-5</v>
      </c>
      <c r="EZ24" s="46">
        <v>72909</v>
      </c>
      <c r="FA24" s="47">
        <f>+EZ24/EZ14</f>
        <v>1.3014716730864071E-5</v>
      </c>
      <c r="FB24" s="46">
        <v>72909</v>
      </c>
      <c r="FC24" s="47">
        <f>+FB24/FB14</f>
        <v>1.3014716730864071E-5</v>
      </c>
      <c r="FD24" s="46">
        <v>72909</v>
      </c>
      <c r="FE24" s="47">
        <f>+FD24/FD14</f>
        <v>1.3014716730864071E-5</v>
      </c>
      <c r="FF24" s="46">
        <v>72909</v>
      </c>
      <c r="FG24" s="47">
        <f>+FF24/FF14</f>
        <v>1.3014716730864071E-5</v>
      </c>
      <c r="FH24" s="46">
        <v>72909</v>
      </c>
      <c r="FI24" s="48">
        <f>+FH24/FH14</f>
        <v>1.3014716730864071E-5</v>
      </c>
      <c r="FJ24" s="49">
        <v>72909</v>
      </c>
      <c r="FK24" s="48">
        <f>+FJ24/FJ14</f>
        <v>1.3014716730864071E-5</v>
      </c>
      <c r="FL24" s="49">
        <v>72909</v>
      </c>
      <c r="FM24" s="48">
        <f>+FL24/FL14</f>
        <v>1.3014716730864071E-5</v>
      </c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13"/>
      <c r="GW24" s="14"/>
      <c r="GX24" s="13"/>
      <c r="GY24" s="14"/>
      <c r="GZ24" s="13"/>
      <c r="HA24" s="14"/>
      <c r="HB24" s="13"/>
      <c r="HC24" s="14"/>
      <c r="HD24" s="13"/>
      <c r="HE24" s="14"/>
      <c r="HF24" s="13"/>
      <c r="HG24" s="14"/>
      <c r="HH24" s="13"/>
      <c r="HI24" s="14"/>
      <c r="HJ24" s="13"/>
      <c r="HK24" s="14"/>
      <c r="HL24" s="13"/>
      <c r="HM24" s="14"/>
      <c r="HN24" s="13"/>
      <c r="HO24" s="14"/>
      <c r="HP24" s="13"/>
      <c r="HQ24" s="14"/>
      <c r="HR24" s="13"/>
      <c r="HS24" s="14"/>
      <c r="HT24" s="13"/>
      <c r="HU24" s="14"/>
      <c r="HV24" s="13"/>
      <c r="HW24" s="14"/>
      <c r="HX24" s="13"/>
      <c r="HY24" s="14"/>
      <c r="HZ24" s="13"/>
      <c r="IA24" s="14"/>
      <c r="IB24" s="13"/>
      <c r="IC24" s="14"/>
      <c r="ID24" s="13"/>
      <c r="IE24" s="14"/>
      <c r="IF24" s="13"/>
      <c r="IG24" s="14"/>
    </row>
    <row r="25" spans="1:241" x14ac:dyDescent="0.25">
      <c r="A25" s="54" t="s">
        <v>360</v>
      </c>
      <c r="B25" s="42"/>
      <c r="C25" s="43"/>
      <c r="D25" s="42"/>
      <c r="E25" s="43"/>
      <c r="F25" s="42"/>
      <c r="G25" s="74"/>
      <c r="H25" s="42"/>
      <c r="I25" s="43"/>
      <c r="J25" s="42"/>
      <c r="K25" s="43"/>
      <c r="L25" s="42"/>
      <c r="M25" s="43"/>
      <c r="N25" s="42">
        <v>12888732761</v>
      </c>
      <c r="O25" s="43">
        <v>1</v>
      </c>
      <c r="P25" s="42">
        <v>12888732761</v>
      </c>
      <c r="Q25" s="74">
        <v>1</v>
      </c>
      <c r="R25" s="42">
        <v>12888732761</v>
      </c>
      <c r="S25" s="74">
        <v>1</v>
      </c>
      <c r="T25" s="42">
        <v>12888732761</v>
      </c>
      <c r="U25" s="43">
        <v>1</v>
      </c>
      <c r="V25" s="42">
        <v>12888732761</v>
      </c>
      <c r="W25" s="43">
        <v>1</v>
      </c>
      <c r="X25" s="42">
        <v>12888732761</v>
      </c>
      <c r="Y25" s="43">
        <v>1</v>
      </c>
      <c r="Z25" s="42">
        <v>12888732761</v>
      </c>
      <c r="AA25" s="43">
        <v>1</v>
      </c>
      <c r="AB25" s="42">
        <v>12888732761</v>
      </c>
      <c r="AC25" s="43">
        <v>1</v>
      </c>
      <c r="AD25" s="42">
        <v>12888732761</v>
      </c>
      <c r="AE25" s="74">
        <v>1</v>
      </c>
      <c r="AF25" s="42">
        <v>12888732761</v>
      </c>
      <c r="AG25" s="43">
        <v>1</v>
      </c>
      <c r="AH25" s="42">
        <v>12888732761</v>
      </c>
      <c r="AI25" s="43">
        <v>1</v>
      </c>
      <c r="AJ25" s="42">
        <v>12888732761</v>
      </c>
      <c r="AK25" s="43">
        <v>1</v>
      </c>
      <c r="AL25" s="42">
        <v>12888732761</v>
      </c>
      <c r="AM25" s="43">
        <v>1</v>
      </c>
      <c r="AN25" s="42">
        <v>12888732761</v>
      </c>
      <c r="AO25" s="74">
        <v>1</v>
      </c>
      <c r="AP25" s="42">
        <v>12888732761</v>
      </c>
      <c r="AQ25" s="74">
        <v>1</v>
      </c>
      <c r="AR25" s="42">
        <v>12888732761</v>
      </c>
      <c r="AS25" s="43">
        <v>1</v>
      </c>
      <c r="AT25" s="42">
        <v>12888732761</v>
      </c>
      <c r="AU25" s="43">
        <v>1</v>
      </c>
      <c r="AV25" s="42">
        <v>12888732761</v>
      </c>
      <c r="AW25" s="43">
        <v>1</v>
      </c>
      <c r="AX25" s="42">
        <v>13044496930</v>
      </c>
      <c r="AY25" s="43">
        <v>1</v>
      </c>
      <c r="AZ25" s="42">
        <v>13044496930</v>
      </c>
      <c r="BA25" s="43">
        <v>1</v>
      </c>
      <c r="BB25" s="42">
        <v>13044496930</v>
      </c>
      <c r="BC25" s="43">
        <v>1</v>
      </c>
      <c r="BD25" s="42">
        <v>13044496930</v>
      </c>
      <c r="BE25" s="43">
        <v>1</v>
      </c>
      <c r="BF25" s="42">
        <v>13044496930</v>
      </c>
      <c r="BG25" s="43">
        <v>1</v>
      </c>
      <c r="BH25" s="42">
        <v>13044496930</v>
      </c>
      <c r="BI25" s="43">
        <v>1</v>
      </c>
      <c r="BJ25" s="42">
        <v>13044496930</v>
      </c>
      <c r="BK25" s="43">
        <v>1</v>
      </c>
      <c r="BL25" s="42">
        <v>13044496930</v>
      </c>
      <c r="BM25" s="43">
        <v>1</v>
      </c>
      <c r="BN25" s="59">
        <v>13044496930</v>
      </c>
      <c r="BO25" s="60">
        <v>1</v>
      </c>
      <c r="BP25" s="42">
        <v>13044496930</v>
      </c>
      <c r="BQ25" s="43">
        <v>1</v>
      </c>
      <c r="BR25" s="42">
        <v>13044496930</v>
      </c>
      <c r="BS25" s="43">
        <v>1</v>
      </c>
      <c r="BT25" s="42">
        <v>13044496930</v>
      </c>
      <c r="BU25" s="43">
        <v>1</v>
      </c>
      <c r="BV25" s="42">
        <v>13044496930</v>
      </c>
      <c r="BW25" s="43">
        <v>1</v>
      </c>
      <c r="BX25" s="42">
        <v>13044496930</v>
      </c>
      <c r="BY25" s="43">
        <v>1</v>
      </c>
      <c r="BZ25" s="42">
        <v>13044496930</v>
      </c>
      <c r="CA25" s="43">
        <v>1</v>
      </c>
      <c r="CB25" s="42">
        <v>13044496930</v>
      </c>
      <c r="CC25" s="43">
        <v>1</v>
      </c>
      <c r="CD25" s="42">
        <v>13044496930</v>
      </c>
      <c r="CE25" s="43">
        <v>1</v>
      </c>
      <c r="CF25" s="42">
        <v>13044496930</v>
      </c>
      <c r="CG25" s="43">
        <v>1</v>
      </c>
      <c r="CH25" s="42">
        <v>13044496930</v>
      </c>
      <c r="CI25" s="43">
        <v>1</v>
      </c>
      <c r="CJ25" s="42">
        <v>13044496930</v>
      </c>
      <c r="CK25" s="43">
        <v>1</v>
      </c>
      <c r="CL25" s="42">
        <v>13044496930</v>
      </c>
      <c r="CM25" s="43">
        <v>1</v>
      </c>
      <c r="CN25" s="42">
        <v>13044496930</v>
      </c>
      <c r="CO25" s="43">
        <v>1</v>
      </c>
      <c r="CP25" s="42">
        <v>13044496930</v>
      </c>
      <c r="CQ25" s="43">
        <v>1</v>
      </c>
      <c r="CR25" s="42">
        <v>13044496930</v>
      </c>
      <c r="CS25" s="43">
        <v>1</v>
      </c>
      <c r="CT25" s="42">
        <v>13044496930</v>
      </c>
      <c r="CU25" s="43">
        <v>1</v>
      </c>
      <c r="CV25" s="42">
        <v>13044496930</v>
      </c>
      <c r="CW25" s="43">
        <v>1</v>
      </c>
      <c r="CX25" s="42">
        <v>13044496930</v>
      </c>
      <c r="CY25" s="43">
        <v>1</v>
      </c>
      <c r="CZ25" s="42">
        <v>13044496930</v>
      </c>
      <c r="DA25" s="43">
        <v>1</v>
      </c>
      <c r="DB25" s="42">
        <v>13044496930</v>
      </c>
      <c r="DC25" s="43">
        <v>1</v>
      </c>
      <c r="DD25" s="42">
        <v>13044496930</v>
      </c>
      <c r="DE25" s="43">
        <v>1</v>
      </c>
      <c r="DF25" s="42">
        <v>13044496930</v>
      </c>
      <c r="DG25" s="43">
        <v>1</v>
      </c>
      <c r="DH25" s="42">
        <v>13044496930</v>
      </c>
      <c r="DI25" s="43">
        <v>1</v>
      </c>
      <c r="DJ25" s="42">
        <v>13044496930</v>
      </c>
      <c r="DK25" s="43">
        <v>1</v>
      </c>
      <c r="DL25" s="42">
        <v>13044496930</v>
      </c>
      <c r="DM25" s="43">
        <v>1</v>
      </c>
      <c r="DN25" s="42">
        <v>13044496930</v>
      </c>
      <c r="DO25" s="43">
        <v>1</v>
      </c>
      <c r="DP25" s="42">
        <v>13044496930</v>
      </c>
      <c r="DQ25" s="43">
        <v>1</v>
      </c>
      <c r="DR25" s="42">
        <v>13044496930</v>
      </c>
      <c r="DS25" s="43">
        <v>1</v>
      </c>
      <c r="DT25" s="42">
        <v>13044496930</v>
      </c>
      <c r="DU25" s="43">
        <v>1</v>
      </c>
      <c r="DV25" s="42">
        <v>13044496930</v>
      </c>
      <c r="DW25" s="43">
        <v>1</v>
      </c>
      <c r="DX25" s="42">
        <v>13044496930</v>
      </c>
      <c r="DY25" s="43">
        <v>1</v>
      </c>
      <c r="DZ25" s="42">
        <v>13044496930</v>
      </c>
      <c r="EA25" s="43">
        <v>1</v>
      </c>
      <c r="EB25" s="42">
        <v>13044496930</v>
      </c>
      <c r="EC25" s="43">
        <v>1</v>
      </c>
      <c r="ED25" s="42">
        <v>13044496930</v>
      </c>
      <c r="EE25" s="43">
        <v>1</v>
      </c>
      <c r="EF25" s="42">
        <v>13044496930</v>
      </c>
      <c r="EG25" s="43">
        <v>1</v>
      </c>
      <c r="EH25" s="42">
        <v>13044496930</v>
      </c>
      <c r="EI25" s="43">
        <v>1</v>
      </c>
      <c r="EJ25" s="42">
        <v>13044496930</v>
      </c>
      <c r="EK25" s="43">
        <v>1</v>
      </c>
      <c r="EL25" s="42">
        <v>13044496930</v>
      </c>
      <c r="EM25" s="43">
        <f>SUM(EM26:EM35)</f>
        <v>0.99997733381351639</v>
      </c>
      <c r="EN25" s="42">
        <v>13044496930</v>
      </c>
      <c r="EO25" s="43">
        <v>1</v>
      </c>
      <c r="EP25" s="42">
        <v>13044496930</v>
      </c>
      <c r="EQ25" s="43">
        <v>1</v>
      </c>
      <c r="ER25" s="42">
        <v>13044496930</v>
      </c>
      <c r="ES25" s="43">
        <v>1</v>
      </c>
      <c r="ET25" s="42">
        <v>13044496930</v>
      </c>
      <c r="EU25" s="43">
        <v>1</v>
      </c>
      <c r="EV25" s="42">
        <v>13044496930</v>
      </c>
      <c r="EW25" s="43">
        <v>1</v>
      </c>
      <c r="EX25" s="42">
        <v>13044496930</v>
      </c>
      <c r="EY25" s="43">
        <v>1</v>
      </c>
      <c r="EZ25" s="42">
        <v>13044496930</v>
      </c>
      <c r="FA25" s="43">
        <v>1</v>
      </c>
      <c r="FB25" s="42">
        <v>13044496930</v>
      </c>
      <c r="FC25" s="43">
        <v>1</v>
      </c>
      <c r="FD25" s="42">
        <v>13044496930</v>
      </c>
      <c r="FE25" s="43">
        <v>1</v>
      </c>
      <c r="FF25" s="42">
        <v>13044496930</v>
      </c>
      <c r="FG25" s="43">
        <v>1</v>
      </c>
      <c r="FH25" s="42">
        <v>13044496930</v>
      </c>
      <c r="FI25" s="44">
        <v>1</v>
      </c>
      <c r="FJ25" s="45">
        <v>13044496930</v>
      </c>
      <c r="FK25" s="44">
        <v>1</v>
      </c>
      <c r="FL25" s="45">
        <v>13044496930</v>
      </c>
      <c r="FM25" s="44">
        <v>1</v>
      </c>
      <c r="FN25" s="4">
        <v>13044496930</v>
      </c>
      <c r="FO25" s="5">
        <v>1</v>
      </c>
      <c r="FP25" s="4">
        <v>13044496930</v>
      </c>
      <c r="FQ25" s="5">
        <v>1</v>
      </c>
      <c r="FR25" s="4">
        <v>13044496930</v>
      </c>
      <c r="FS25" s="5">
        <v>1</v>
      </c>
      <c r="FT25" s="4">
        <v>13044496930</v>
      </c>
      <c r="FU25" s="5">
        <v>1</v>
      </c>
      <c r="FV25" s="4">
        <v>13044496930</v>
      </c>
      <c r="FW25" s="5">
        <v>1</v>
      </c>
      <c r="FX25" s="4">
        <v>13044496930</v>
      </c>
      <c r="FY25" s="5">
        <v>1</v>
      </c>
      <c r="FZ25" s="4">
        <v>13044496930</v>
      </c>
      <c r="GA25" s="5">
        <v>1</v>
      </c>
      <c r="GB25" s="4">
        <v>13044496930</v>
      </c>
      <c r="GC25" s="5">
        <v>1</v>
      </c>
      <c r="GD25" s="4">
        <v>13044496930</v>
      </c>
      <c r="GE25" s="5">
        <v>1</v>
      </c>
      <c r="GF25" s="4">
        <v>13044496930</v>
      </c>
      <c r="GG25" s="5">
        <v>1</v>
      </c>
      <c r="GH25" s="4">
        <v>13044496930</v>
      </c>
      <c r="GI25" s="5">
        <v>1</v>
      </c>
      <c r="GJ25" s="4">
        <v>13044496930</v>
      </c>
      <c r="GK25" s="5">
        <v>1</v>
      </c>
      <c r="GL25" s="4">
        <v>13044496930</v>
      </c>
      <c r="GM25" s="5">
        <v>1</v>
      </c>
      <c r="GN25" s="4">
        <v>13044496930</v>
      </c>
      <c r="GO25" s="5">
        <v>1</v>
      </c>
      <c r="GP25" s="4">
        <v>13044496930</v>
      </c>
      <c r="GQ25" s="5">
        <v>1</v>
      </c>
      <c r="GR25" s="4">
        <v>13044496930</v>
      </c>
      <c r="GS25" s="5">
        <v>1</v>
      </c>
      <c r="GT25" s="4">
        <v>13044496930</v>
      </c>
      <c r="GU25" s="5">
        <v>1</v>
      </c>
      <c r="GV25" s="11" t="s">
        <v>361</v>
      </c>
      <c r="GW25" s="12">
        <v>1</v>
      </c>
      <c r="GX25" s="11" t="s">
        <v>361</v>
      </c>
      <c r="GY25" s="12">
        <v>1</v>
      </c>
      <c r="GZ25" s="11" t="s">
        <v>361</v>
      </c>
      <c r="HA25" s="12">
        <v>1</v>
      </c>
      <c r="HB25" s="11" t="s">
        <v>361</v>
      </c>
      <c r="HC25" s="12">
        <v>1</v>
      </c>
      <c r="HD25" s="11" t="s">
        <v>361</v>
      </c>
      <c r="HE25" s="12">
        <v>1</v>
      </c>
      <c r="HF25" s="11" t="s">
        <v>361</v>
      </c>
      <c r="HG25" s="12" t="s">
        <v>243</v>
      </c>
      <c r="HH25" s="11" t="s">
        <v>361</v>
      </c>
      <c r="HI25" s="12">
        <v>1</v>
      </c>
      <c r="HJ25" s="11" t="s">
        <v>361</v>
      </c>
      <c r="HK25" s="12" t="s">
        <v>243</v>
      </c>
      <c r="HL25" s="11" t="s">
        <v>361</v>
      </c>
      <c r="HM25" s="12">
        <v>1</v>
      </c>
      <c r="HN25" s="11" t="s">
        <v>361</v>
      </c>
      <c r="HO25" s="12">
        <v>1</v>
      </c>
      <c r="HP25" s="11" t="s">
        <v>361</v>
      </c>
      <c r="HQ25" s="12">
        <v>1</v>
      </c>
      <c r="HR25" s="11" t="s">
        <v>361</v>
      </c>
      <c r="HS25" s="12">
        <v>1</v>
      </c>
      <c r="HT25" s="11" t="s">
        <v>361</v>
      </c>
      <c r="HU25" s="12">
        <v>1</v>
      </c>
      <c r="HV25" s="11" t="s">
        <v>361</v>
      </c>
      <c r="HW25" s="12">
        <v>1</v>
      </c>
      <c r="HX25" s="11" t="s">
        <v>361</v>
      </c>
      <c r="HY25" s="12">
        <v>1</v>
      </c>
      <c r="HZ25" s="11" t="s">
        <v>361</v>
      </c>
      <c r="IA25" s="12">
        <v>1</v>
      </c>
      <c r="IB25" s="11" t="s">
        <v>361</v>
      </c>
      <c r="IC25" s="12">
        <v>1</v>
      </c>
      <c r="ID25" s="11" t="s">
        <v>361</v>
      </c>
      <c r="IE25" s="12">
        <v>1</v>
      </c>
      <c r="IF25" s="11" t="s">
        <v>361</v>
      </c>
      <c r="IG25" s="12">
        <v>1</v>
      </c>
    </row>
    <row r="26" spans="1:241" x14ac:dyDescent="0.25">
      <c r="A26" s="55" t="s">
        <v>76</v>
      </c>
      <c r="B26" s="46"/>
      <c r="C26" s="47"/>
      <c r="D26" s="46"/>
      <c r="E26" s="47"/>
      <c r="F26" s="46"/>
      <c r="G26" s="75"/>
      <c r="H26" s="46"/>
      <c r="I26" s="47"/>
      <c r="J26" s="46"/>
      <c r="K26" s="47"/>
      <c r="L26" s="46"/>
      <c r="M26" s="47"/>
      <c r="N26" s="46">
        <v>3740470811</v>
      </c>
      <c r="O26" s="47">
        <v>0.2902124576838373</v>
      </c>
      <c r="P26" s="46">
        <v>3740470811</v>
      </c>
      <c r="Q26" s="75">
        <v>0.2902124576838373</v>
      </c>
      <c r="R26" s="46">
        <v>3740470811</v>
      </c>
      <c r="S26" s="75">
        <v>0.2902124576838373</v>
      </c>
      <c r="T26" s="46">
        <v>3740470811</v>
      </c>
      <c r="U26" s="47">
        <v>0.2902124576838373</v>
      </c>
      <c r="V26" s="46">
        <v>3740470811</v>
      </c>
      <c r="W26" s="47">
        <v>0.2902124576838373</v>
      </c>
      <c r="X26" s="46">
        <v>3740470811</v>
      </c>
      <c r="Y26" s="47">
        <v>0.2902124576838373</v>
      </c>
      <c r="Z26" s="46">
        <v>3740470811</v>
      </c>
      <c r="AA26" s="47">
        <v>0.2902124576838373</v>
      </c>
      <c r="AB26" s="46">
        <v>3740470811</v>
      </c>
      <c r="AC26" s="47">
        <v>0.2902124576838373</v>
      </c>
      <c r="AD26" s="46">
        <v>3740470811</v>
      </c>
      <c r="AE26" s="75">
        <v>0.2902124576838373</v>
      </c>
      <c r="AF26" s="46">
        <v>3740470811</v>
      </c>
      <c r="AG26" s="47">
        <v>0.2902124576838373</v>
      </c>
      <c r="AH26" s="46">
        <v>3740470811</v>
      </c>
      <c r="AI26" s="47">
        <v>0.2902124576838373</v>
      </c>
      <c r="AJ26" s="46">
        <v>3740470811</v>
      </c>
      <c r="AK26" s="47">
        <v>0.2902124576838373</v>
      </c>
      <c r="AL26" s="46">
        <v>3740470811</v>
      </c>
      <c r="AM26" s="47">
        <v>0.2902124576838373</v>
      </c>
      <c r="AN26" s="46">
        <v>3740470811</v>
      </c>
      <c r="AO26" s="75">
        <v>0.2902124576838373</v>
      </c>
      <c r="AP26" s="46">
        <v>3740470811</v>
      </c>
      <c r="AQ26" s="75">
        <v>0.2902124576838373</v>
      </c>
      <c r="AR26" s="46">
        <v>3740470811</v>
      </c>
      <c r="AS26" s="47">
        <v>0.2902124576838373</v>
      </c>
      <c r="AT26" s="46">
        <v>3740470811</v>
      </c>
      <c r="AU26" s="47">
        <v>0.2902124576838373</v>
      </c>
      <c r="AV26" s="46">
        <v>3740470811</v>
      </c>
      <c r="AW26" s="47">
        <v>0.2902124576838373</v>
      </c>
      <c r="AX26" s="46">
        <v>3740470811</v>
      </c>
      <c r="AY26" s="47">
        <v>0.28674703448299249</v>
      </c>
      <c r="AZ26" s="46">
        <v>3740470811</v>
      </c>
      <c r="BA26" s="47">
        <v>0.28674703448299249</v>
      </c>
      <c r="BB26" s="46">
        <v>3740470811</v>
      </c>
      <c r="BC26" s="47">
        <v>0.28674703448299249</v>
      </c>
      <c r="BD26" s="46">
        <v>3740470811</v>
      </c>
      <c r="BE26" s="47">
        <v>0.28674703448299249</v>
      </c>
      <c r="BF26" s="46">
        <v>3740470811</v>
      </c>
      <c r="BG26" s="47">
        <v>0.28674703448299249</v>
      </c>
      <c r="BH26" s="46">
        <v>3740470811</v>
      </c>
      <c r="BI26" s="47">
        <v>0.28674703448299249</v>
      </c>
      <c r="BJ26" s="46">
        <v>3740470811</v>
      </c>
      <c r="BK26" s="47">
        <v>0.28674703448299249</v>
      </c>
      <c r="BL26" s="46">
        <v>3740470811</v>
      </c>
      <c r="BM26" s="47">
        <v>0.28674703448299249</v>
      </c>
      <c r="BN26" s="61">
        <v>3740470811</v>
      </c>
      <c r="BO26" s="62">
        <v>0.28674703448299249</v>
      </c>
      <c r="BP26" s="46">
        <v>3740470811</v>
      </c>
      <c r="BQ26" s="47">
        <v>0.28674703448299249</v>
      </c>
      <c r="BR26" s="46">
        <v>3740470811</v>
      </c>
      <c r="BS26" s="47">
        <v>0.28674703448299249</v>
      </c>
      <c r="BT26" s="46">
        <v>3740470811</v>
      </c>
      <c r="BU26" s="47">
        <v>0.28674703448299249</v>
      </c>
      <c r="BV26" s="46">
        <v>3740470811</v>
      </c>
      <c r="BW26" s="47">
        <v>0.28674703448299249</v>
      </c>
      <c r="BX26" s="46">
        <v>3740470811</v>
      </c>
      <c r="BY26" s="47">
        <v>0.28674703448299249</v>
      </c>
      <c r="BZ26" s="46">
        <v>3740470811</v>
      </c>
      <c r="CA26" s="47">
        <v>0.28674703448299249</v>
      </c>
      <c r="CB26" s="46">
        <v>3740470811</v>
      </c>
      <c r="CC26" s="47">
        <v>0.28674703448299249</v>
      </c>
      <c r="CD26" s="46">
        <v>3740470811</v>
      </c>
      <c r="CE26" s="47">
        <v>0.28674703448299249</v>
      </c>
      <c r="CF26" s="46">
        <v>3740470811</v>
      </c>
      <c r="CG26" s="47">
        <v>0.28674703448299249</v>
      </c>
      <c r="CH26" s="46">
        <v>3740470811</v>
      </c>
      <c r="CI26" s="47">
        <v>0.28674703448299249</v>
      </c>
      <c r="CJ26" s="46">
        <v>3740470811</v>
      </c>
      <c r="CK26" s="47">
        <v>0.28674703448299249</v>
      </c>
      <c r="CL26" s="46">
        <v>3740470811</v>
      </c>
      <c r="CM26" s="47">
        <v>0.28674703448299249</v>
      </c>
      <c r="CN26" s="46">
        <v>3740470811</v>
      </c>
      <c r="CO26" s="47">
        <v>0.28674703448299249</v>
      </c>
      <c r="CP26" s="46">
        <v>3740470811</v>
      </c>
      <c r="CQ26" s="47">
        <v>0.28674703448299249</v>
      </c>
      <c r="CR26" s="46">
        <v>3740470811</v>
      </c>
      <c r="CS26" s="47">
        <v>0.28674703448299249</v>
      </c>
      <c r="CT26" s="46">
        <v>3740470811</v>
      </c>
      <c r="CU26" s="47">
        <v>0.28674703448299249</v>
      </c>
      <c r="CV26" s="46">
        <v>3740470811</v>
      </c>
      <c r="CW26" s="47">
        <v>0.28674703448299249</v>
      </c>
      <c r="CX26" s="46">
        <v>3740470811</v>
      </c>
      <c r="CY26" s="47">
        <v>0.28674703448299249</v>
      </c>
      <c r="CZ26" s="46">
        <v>3740470811</v>
      </c>
      <c r="DA26" s="47">
        <v>0.28674703448299249</v>
      </c>
      <c r="DB26" s="46">
        <v>3740470811</v>
      </c>
      <c r="DC26" s="47">
        <v>0.28674703448299249</v>
      </c>
      <c r="DD26" s="46">
        <v>3740470811</v>
      </c>
      <c r="DE26" s="47">
        <v>0.28674703448299249</v>
      </c>
      <c r="DF26" s="46">
        <v>3740470811</v>
      </c>
      <c r="DG26" s="47">
        <v>0.28674703448299249</v>
      </c>
      <c r="DH26" s="46">
        <v>3740470811</v>
      </c>
      <c r="DI26" s="47">
        <v>0.28674703448299249</v>
      </c>
      <c r="DJ26" s="46">
        <v>3740470811</v>
      </c>
      <c r="DK26" s="47">
        <v>0.28674703448299249</v>
      </c>
      <c r="DL26" s="46">
        <v>3740470811</v>
      </c>
      <c r="DM26" s="47">
        <v>0.28674703448299249</v>
      </c>
      <c r="DN26" s="46">
        <v>3740470811</v>
      </c>
      <c r="DO26" s="47">
        <v>0.28674703448299249</v>
      </c>
      <c r="DP26" s="46">
        <v>3740470811</v>
      </c>
      <c r="DQ26" s="47">
        <v>0.28674703448299199</v>
      </c>
      <c r="DR26" s="46">
        <v>3740470811</v>
      </c>
      <c r="DS26" s="47">
        <v>0.28674703448299249</v>
      </c>
      <c r="DT26" s="46">
        <v>3740470811</v>
      </c>
      <c r="DU26" s="47">
        <v>0.28674703448299249</v>
      </c>
      <c r="DV26" s="46">
        <v>3740470811</v>
      </c>
      <c r="DW26" s="47">
        <v>0.28674703448299249</v>
      </c>
      <c r="DX26" s="46">
        <v>3740470811</v>
      </c>
      <c r="DY26" s="47">
        <v>0.28674703448299249</v>
      </c>
      <c r="DZ26" s="46">
        <v>3740470811</v>
      </c>
      <c r="EA26" s="47">
        <v>0.28674703448299249</v>
      </c>
      <c r="EB26" s="46">
        <v>3740470811</v>
      </c>
      <c r="EC26" s="47">
        <v>0.28674703448299249</v>
      </c>
      <c r="ED26" s="46">
        <v>3740470811</v>
      </c>
      <c r="EE26" s="47">
        <v>0.28674703448299249</v>
      </c>
      <c r="EF26" s="46">
        <v>3740470811</v>
      </c>
      <c r="EG26" s="47">
        <v>0.28674703448299249</v>
      </c>
      <c r="EH26" s="46">
        <v>3740470811</v>
      </c>
      <c r="EI26" s="47">
        <v>0.28674703448299249</v>
      </c>
      <c r="EJ26" s="46">
        <v>3740470811</v>
      </c>
      <c r="EK26" s="47">
        <v>0.28674703448299249</v>
      </c>
      <c r="EL26" s="46">
        <v>3740470811</v>
      </c>
      <c r="EM26" s="47">
        <f>EL26/$EL$25</f>
        <v>0.28674703448299249</v>
      </c>
      <c r="EN26" s="46">
        <v>3740470811</v>
      </c>
      <c r="EO26" s="47">
        <v>0.28674703448299249</v>
      </c>
      <c r="EP26" s="46">
        <v>3740470811</v>
      </c>
      <c r="EQ26" s="47">
        <v>0.28674703448299249</v>
      </c>
      <c r="ER26" s="46">
        <v>3740470811</v>
      </c>
      <c r="ES26" s="47">
        <v>0.28674703448299249</v>
      </c>
      <c r="ET26" s="46">
        <v>3740470811</v>
      </c>
      <c r="EU26" s="47">
        <v>0.28674703448299249</v>
      </c>
      <c r="EV26" s="46">
        <v>3740470811</v>
      </c>
      <c r="EW26" s="47">
        <v>0.28674703448299249</v>
      </c>
      <c r="EX26" s="46">
        <v>3740470811</v>
      </c>
      <c r="EY26" s="47">
        <v>0.28674703448299249</v>
      </c>
      <c r="EZ26" s="46">
        <v>3740470811</v>
      </c>
      <c r="FA26" s="47">
        <v>0.28674703448299249</v>
      </c>
      <c r="FB26" s="46">
        <v>3740470811</v>
      </c>
      <c r="FC26" s="47">
        <v>0.28674703448299249</v>
      </c>
      <c r="FD26" s="46">
        <v>3740470811</v>
      </c>
      <c r="FE26" s="47">
        <v>0.28674703448299249</v>
      </c>
      <c r="FF26" s="46">
        <v>3740470811</v>
      </c>
      <c r="FG26" s="47">
        <v>0.28674703448299249</v>
      </c>
      <c r="FH26" s="46">
        <v>3740470811</v>
      </c>
      <c r="FI26" s="48">
        <v>0.28674703448299249</v>
      </c>
      <c r="FJ26" s="49">
        <v>3740470811</v>
      </c>
      <c r="FK26" s="48">
        <v>0.28674703448299249</v>
      </c>
      <c r="FL26" s="49">
        <v>3740470811</v>
      </c>
      <c r="FM26" s="48">
        <v>0.28674703448299249</v>
      </c>
      <c r="FN26" s="6">
        <v>3740470811</v>
      </c>
      <c r="FO26" s="7">
        <v>0.28674703448299199</v>
      </c>
      <c r="FP26" s="6">
        <v>3740470811</v>
      </c>
      <c r="FQ26" s="7">
        <v>0.28674703448299249</v>
      </c>
      <c r="FR26" s="6">
        <v>3740470811</v>
      </c>
      <c r="FS26" s="7">
        <v>0.28674703448299249</v>
      </c>
      <c r="FT26" s="6">
        <v>3740470811</v>
      </c>
      <c r="FU26" s="7">
        <v>0.28674703448299249</v>
      </c>
      <c r="FV26" s="6">
        <v>3740470811</v>
      </c>
      <c r="FW26" s="7">
        <v>0.28674703448299249</v>
      </c>
      <c r="FX26" s="6">
        <v>3740470811</v>
      </c>
      <c r="FY26" s="7">
        <v>0.28674703448299249</v>
      </c>
      <c r="FZ26" s="6">
        <v>3740470811</v>
      </c>
      <c r="GA26" s="7">
        <v>0.28674703448299249</v>
      </c>
      <c r="GB26" s="6">
        <v>3740470811</v>
      </c>
      <c r="GC26" s="7">
        <v>0.28674703448299249</v>
      </c>
      <c r="GD26" s="6">
        <v>3740470811</v>
      </c>
      <c r="GE26" s="7">
        <v>0.28674703448299249</v>
      </c>
      <c r="GF26" s="6">
        <v>3740470811</v>
      </c>
      <c r="GG26" s="7">
        <v>0.28674703448299249</v>
      </c>
      <c r="GH26" s="6">
        <v>3740470811</v>
      </c>
      <c r="GI26" s="7">
        <v>0.28674703448299249</v>
      </c>
      <c r="GJ26" s="6">
        <v>3740470811</v>
      </c>
      <c r="GK26" s="7">
        <v>0.28674703448299249</v>
      </c>
      <c r="GL26" s="6">
        <v>3740470811</v>
      </c>
      <c r="GM26" s="7">
        <v>0.28674703448299249</v>
      </c>
      <c r="GN26" s="6">
        <v>3740470811</v>
      </c>
      <c r="GO26" s="7">
        <v>0.28674703448299249</v>
      </c>
      <c r="GP26" s="6">
        <v>3740470811</v>
      </c>
      <c r="GQ26" s="7">
        <v>0.28674703448299249</v>
      </c>
      <c r="GR26" s="6">
        <v>3740470811</v>
      </c>
      <c r="GS26" s="7">
        <v>0.28674703448299249</v>
      </c>
      <c r="GT26" s="6">
        <v>3740470811</v>
      </c>
      <c r="GU26" s="7">
        <v>0.28674703448299249</v>
      </c>
      <c r="GV26" s="13" t="s">
        <v>77</v>
      </c>
      <c r="GW26" s="14" t="s">
        <v>362</v>
      </c>
      <c r="GX26" s="13" t="s">
        <v>77</v>
      </c>
      <c r="GY26" s="14" t="s">
        <v>362</v>
      </c>
      <c r="GZ26" s="13" t="s">
        <v>77</v>
      </c>
      <c r="HA26" s="14" t="s">
        <v>362</v>
      </c>
      <c r="HB26" s="13" t="s">
        <v>77</v>
      </c>
      <c r="HC26" s="14" t="s">
        <v>362</v>
      </c>
      <c r="HD26" s="13" t="s">
        <v>77</v>
      </c>
      <c r="HE26" s="14" t="s">
        <v>362</v>
      </c>
      <c r="HF26" s="13" t="s">
        <v>77</v>
      </c>
      <c r="HG26" s="14" t="s">
        <v>362</v>
      </c>
      <c r="HH26" s="13" t="s">
        <v>77</v>
      </c>
      <c r="HI26" s="14" t="s">
        <v>362</v>
      </c>
      <c r="HJ26" s="13" t="s">
        <v>77</v>
      </c>
      <c r="HK26" s="14" t="s">
        <v>362</v>
      </c>
      <c r="HL26" s="13" t="s">
        <v>77</v>
      </c>
      <c r="HM26" s="14" t="s">
        <v>362</v>
      </c>
      <c r="HN26" s="13" t="s">
        <v>77</v>
      </c>
      <c r="HO26" s="14" t="s">
        <v>362</v>
      </c>
      <c r="HP26" s="13" t="s">
        <v>77</v>
      </c>
      <c r="HQ26" s="14" t="s">
        <v>362</v>
      </c>
      <c r="HR26" s="13" t="s">
        <v>77</v>
      </c>
      <c r="HS26" s="14" t="s">
        <v>362</v>
      </c>
      <c r="HT26" s="13" t="s">
        <v>77</v>
      </c>
      <c r="HU26" s="14" t="s">
        <v>362</v>
      </c>
      <c r="HV26" s="13" t="s">
        <v>77</v>
      </c>
      <c r="HW26" s="14" t="s">
        <v>362</v>
      </c>
      <c r="HX26" s="13" t="s">
        <v>77</v>
      </c>
      <c r="HY26" s="14" t="s">
        <v>362</v>
      </c>
      <c r="HZ26" s="13" t="s">
        <v>77</v>
      </c>
      <c r="IA26" s="14" t="s">
        <v>362</v>
      </c>
      <c r="IB26" s="13" t="s">
        <v>77</v>
      </c>
      <c r="IC26" s="14" t="s">
        <v>362</v>
      </c>
      <c r="ID26" s="13" t="s">
        <v>77</v>
      </c>
      <c r="IE26" s="14" t="s">
        <v>362</v>
      </c>
      <c r="IF26" s="13" t="s">
        <v>77</v>
      </c>
      <c r="IG26" s="14" t="s">
        <v>363</v>
      </c>
    </row>
    <row r="27" spans="1:241" x14ac:dyDescent="0.25">
      <c r="A27" s="55" t="s">
        <v>80</v>
      </c>
      <c r="B27" s="46"/>
      <c r="C27" s="47"/>
      <c r="D27" s="46"/>
      <c r="E27" s="47"/>
      <c r="F27" s="46"/>
      <c r="G27" s="75"/>
      <c r="H27" s="46"/>
      <c r="I27" s="47"/>
      <c r="J27" s="46"/>
      <c r="K27" s="47"/>
      <c r="L27" s="46"/>
      <c r="M27" s="47"/>
      <c r="N27" s="46">
        <v>797823345</v>
      </c>
      <c r="O27" s="47">
        <v>6.1900836939852821E-2</v>
      </c>
      <c r="P27" s="46">
        <v>797823345</v>
      </c>
      <c r="Q27" s="75">
        <v>6.1900836939852821E-2</v>
      </c>
      <c r="R27" s="46">
        <v>900210496</v>
      </c>
      <c r="S27" s="75">
        <v>6.9844763848618679E-2</v>
      </c>
      <c r="T27" s="46">
        <v>900210496</v>
      </c>
      <c r="U27" s="47">
        <v>6.9844763848618679E-2</v>
      </c>
      <c r="V27" s="46">
        <v>900210496</v>
      </c>
      <c r="W27" s="47">
        <v>6.9844763848618679E-2</v>
      </c>
      <c r="X27" s="46">
        <v>900210496</v>
      </c>
      <c r="Y27" s="47">
        <v>6.9844763848618679E-2</v>
      </c>
      <c r="Z27" s="46">
        <v>900210496</v>
      </c>
      <c r="AA27" s="47">
        <v>6.9844763848618679E-2</v>
      </c>
      <c r="AB27" s="46">
        <v>900210496</v>
      </c>
      <c r="AC27" s="47">
        <v>6.9844763848618679E-2</v>
      </c>
      <c r="AD27" s="46">
        <v>900210496</v>
      </c>
      <c r="AE27" s="75">
        <v>6.9844763848618679E-2</v>
      </c>
      <c r="AF27" s="46">
        <v>900210496</v>
      </c>
      <c r="AG27" s="47">
        <v>6.9844763848618679E-2</v>
      </c>
      <c r="AH27" s="46">
        <v>900210496</v>
      </c>
      <c r="AI27" s="47">
        <v>6.9844763848618679E-2</v>
      </c>
      <c r="AJ27" s="46">
        <v>900210496</v>
      </c>
      <c r="AK27" s="47">
        <v>6.9844763848618679E-2</v>
      </c>
      <c r="AL27" s="46">
        <v>900210496</v>
      </c>
      <c r="AM27" s="47">
        <v>6.9844763848618679E-2</v>
      </c>
      <c r="AN27" s="46">
        <v>900210496</v>
      </c>
      <c r="AO27" s="75">
        <v>6.9844763848618679E-2</v>
      </c>
      <c r="AP27" s="46">
        <v>900210496</v>
      </c>
      <c r="AQ27" s="75">
        <v>6.9844763848618679E-2</v>
      </c>
      <c r="AR27" s="46">
        <v>900210496</v>
      </c>
      <c r="AS27" s="47">
        <v>6.9844763848618679E-2</v>
      </c>
      <c r="AT27" s="46">
        <v>900210496</v>
      </c>
      <c r="AU27" s="47">
        <v>6.9844763848618679E-2</v>
      </c>
      <c r="AV27" s="46">
        <v>900210496</v>
      </c>
      <c r="AW27" s="47">
        <v>6.9844763848618679E-2</v>
      </c>
      <c r="AX27" s="46">
        <v>900210496</v>
      </c>
      <c r="AY27" s="47">
        <v>6.9010748427536336E-2</v>
      </c>
      <c r="AZ27" s="46">
        <v>900210496</v>
      </c>
      <c r="BA27" s="47">
        <v>6.9010748427536336E-2</v>
      </c>
      <c r="BB27" s="46">
        <v>900210496</v>
      </c>
      <c r="BC27" s="47">
        <v>6.9010748427536336E-2</v>
      </c>
      <c r="BD27" s="46">
        <v>900210496</v>
      </c>
      <c r="BE27" s="47">
        <v>6.9010748427536336E-2</v>
      </c>
      <c r="BF27" s="46">
        <v>900210496</v>
      </c>
      <c r="BG27" s="47">
        <v>6.9010748427536336E-2</v>
      </c>
      <c r="BH27" s="46">
        <v>900210496</v>
      </c>
      <c r="BI27" s="47">
        <v>6.9010748427536336E-2</v>
      </c>
      <c r="BJ27" s="46">
        <v>900210496</v>
      </c>
      <c r="BK27" s="47">
        <v>6.9010748427536336E-2</v>
      </c>
      <c r="BL27" s="46">
        <v>900210496</v>
      </c>
      <c r="BM27" s="47">
        <v>6.9010748427536336E-2</v>
      </c>
      <c r="BN27" s="61">
        <v>900210496</v>
      </c>
      <c r="BO27" s="62">
        <v>6.9010748427536336E-2</v>
      </c>
      <c r="BP27" s="46">
        <v>900210496</v>
      </c>
      <c r="BQ27" s="47">
        <v>6.9010748427536336E-2</v>
      </c>
      <c r="BR27" s="46">
        <v>900210496</v>
      </c>
      <c r="BS27" s="47">
        <v>6.9010748427536336E-2</v>
      </c>
      <c r="BT27" s="46">
        <v>900210496</v>
      </c>
      <c r="BU27" s="47">
        <v>6.9010748427536336E-2</v>
      </c>
      <c r="BV27" s="46">
        <v>900210496</v>
      </c>
      <c r="BW27" s="47">
        <v>6.9010748427536336E-2</v>
      </c>
      <c r="BX27" s="46">
        <v>900210496</v>
      </c>
      <c r="BY27" s="47">
        <v>6.9010748427536336E-2</v>
      </c>
      <c r="BZ27" s="46">
        <v>900210496</v>
      </c>
      <c r="CA27" s="47">
        <v>6.9010748427536336E-2</v>
      </c>
      <c r="CB27" s="46">
        <v>900210496</v>
      </c>
      <c r="CC27" s="47">
        <v>6.9010748427536336E-2</v>
      </c>
      <c r="CD27" s="46">
        <v>900210496</v>
      </c>
      <c r="CE27" s="47">
        <v>6.9010748427536336E-2</v>
      </c>
      <c r="CF27" s="46">
        <v>900210496</v>
      </c>
      <c r="CG27" s="47">
        <v>6.9010748427536336E-2</v>
      </c>
      <c r="CH27" s="46">
        <v>900210496</v>
      </c>
      <c r="CI27" s="47">
        <v>6.9010748427536336E-2</v>
      </c>
      <c r="CJ27" s="46">
        <v>900210496</v>
      </c>
      <c r="CK27" s="47">
        <v>6.9010748427536336E-2</v>
      </c>
      <c r="CL27" s="46">
        <v>900210496</v>
      </c>
      <c r="CM27" s="47">
        <v>6.9010748427536336E-2</v>
      </c>
      <c r="CN27" s="46">
        <v>900210496</v>
      </c>
      <c r="CO27" s="47">
        <v>6.9010748427536336E-2</v>
      </c>
      <c r="CP27" s="46">
        <v>900210496</v>
      </c>
      <c r="CQ27" s="47">
        <v>6.9010748427536336E-2</v>
      </c>
      <c r="CR27" s="46">
        <v>900210496</v>
      </c>
      <c r="CS27" s="47">
        <v>6.9010748427536336E-2</v>
      </c>
      <c r="CT27" s="46">
        <v>900210496</v>
      </c>
      <c r="CU27" s="47">
        <v>6.9010748427536336E-2</v>
      </c>
      <c r="CV27" s="46">
        <v>900210496</v>
      </c>
      <c r="CW27" s="47">
        <v>6.9010748427536336E-2</v>
      </c>
      <c r="CX27" s="46">
        <v>900210496</v>
      </c>
      <c r="CY27" s="47">
        <v>6.9010748427536336E-2</v>
      </c>
      <c r="CZ27" s="46">
        <v>900210496</v>
      </c>
      <c r="DA27" s="47">
        <v>6.9010748427536336E-2</v>
      </c>
      <c r="DB27" s="46">
        <v>900210496</v>
      </c>
      <c r="DC27" s="47">
        <v>6.9010748427536336E-2</v>
      </c>
      <c r="DD27" s="46">
        <v>900210496</v>
      </c>
      <c r="DE27" s="47">
        <v>6.9010748427536336E-2</v>
      </c>
      <c r="DF27" s="46">
        <v>900210496</v>
      </c>
      <c r="DG27" s="47">
        <v>6.9010748427536336E-2</v>
      </c>
      <c r="DH27" s="46">
        <v>900210496</v>
      </c>
      <c r="DI27" s="47">
        <v>6.9010748427536336E-2</v>
      </c>
      <c r="DJ27" s="46">
        <v>900210496</v>
      </c>
      <c r="DK27" s="47">
        <v>6.9010748427536336E-2</v>
      </c>
      <c r="DL27" s="46">
        <v>900210496</v>
      </c>
      <c r="DM27" s="47">
        <v>6.9010748427536336E-2</v>
      </c>
      <c r="DN27" s="46">
        <v>900210496</v>
      </c>
      <c r="DO27" s="47">
        <v>6.9010748427536336E-2</v>
      </c>
      <c r="DP27" s="46">
        <v>916875288</v>
      </c>
      <c r="DQ27" s="47">
        <v>7.0288282708039995E-2</v>
      </c>
      <c r="DR27" s="46">
        <v>917910888</v>
      </c>
      <c r="DS27" s="47">
        <v>7.0367672507858067E-2</v>
      </c>
      <c r="DT27" s="46">
        <v>917910888</v>
      </c>
      <c r="DU27" s="47">
        <v>7.0367672507858067E-2</v>
      </c>
      <c r="DV27" s="46">
        <v>917910888</v>
      </c>
      <c r="DW27" s="47">
        <v>7.0367672507858067E-2</v>
      </c>
      <c r="DX27" s="46">
        <v>917910888</v>
      </c>
      <c r="DY27" s="47">
        <v>7.0367672507858067E-2</v>
      </c>
      <c r="DZ27" s="46">
        <v>917910888</v>
      </c>
      <c r="EA27" s="47">
        <v>7.0367672507858067E-2</v>
      </c>
      <c r="EB27" s="46">
        <v>917910888</v>
      </c>
      <c r="EC27" s="47">
        <v>7.0367672507858067E-2</v>
      </c>
      <c r="ED27" s="46">
        <v>917910888</v>
      </c>
      <c r="EE27" s="47">
        <v>7.0367672507858067E-2</v>
      </c>
      <c r="EF27" s="46">
        <v>917910888</v>
      </c>
      <c r="EG27" s="47">
        <v>7.0367672507858067E-2</v>
      </c>
      <c r="EH27" s="46">
        <v>917910888</v>
      </c>
      <c r="EI27" s="47">
        <v>7.0367672507858067E-2</v>
      </c>
      <c r="EJ27" s="46">
        <v>917910888</v>
      </c>
      <c r="EK27" s="47">
        <v>7.0367672507858067E-2</v>
      </c>
      <c r="EL27" s="46">
        <v>917910888</v>
      </c>
      <c r="EM27" s="47">
        <f t="shared" ref="EM27:EM34" si="2">EL27/$EL$25</f>
        <v>7.0367672507858067E-2</v>
      </c>
      <c r="EN27" s="46">
        <v>917910888</v>
      </c>
      <c r="EO27" s="47">
        <v>7.0367672507858067E-2</v>
      </c>
      <c r="EP27" s="46">
        <v>917910888</v>
      </c>
      <c r="EQ27" s="47">
        <v>7.0367672507858067E-2</v>
      </c>
      <c r="ER27" s="46">
        <v>917910888</v>
      </c>
      <c r="ES27" s="47">
        <v>7.0367672507858067E-2</v>
      </c>
      <c r="ET27" s="46">
        <v>917910888</v>
      </c>
      <c r="EU27" s="47">
        <v>7.0367672507858067E-2</v>
      </c>
      <c r="EV27" s="46">
        <v>917910888</v>
      </c>
      <c r="EW27" s="47">
        <v>7.0367672507858067E-2</v>
      </c>
      <c r="EX27" s="46">
        <v>917910888</v>
      </c>
      <c r="EY27" s="47">
        <v>7.0367672507858067E-2</v>
      </c>
      <c r="EZ27" s="46">
        <v>917910888</v>
      </c>
      <c r="FA27" s="47">
        <v>7.0367672507858067E-2</v>
      </c>
      <c r="FB27" s="46">
        <v>917910888</v>
      </c>
      <c r="FC27" s="47">
        <v>7.0367672507858067E-2</v>
      </c>
      <c r="FD27" s="46">
        <v>917910888</v>
      </c>
      <c r="FE27" s="47">
        <v>7.0367672507858067E-2</v>
      </c>
      <c r="FF27" s="46">
        <v>911910888</v>
      </c>
      <c r="FG27" s="47">
        <v>6.9907708430117288E-2</v>
      </c>
      <c r="FH27" s="46">
        <v>911910888</v>
      </c>
      <c r="FI27" s="48">
        <v>6.9907708430117288E-2</v>
      </c>
      <c r="FJ27" s="49">
        <v>911910888</v>
      </c>
      <c r="FK27" s="48">
        <v>6.9907708430117288E-2</v>
      </c>
      <c r="FL27" s="49">
        <v>911910888</v>
      </c>
      <c r="FM27" s="48">
        <v>6.9907708430117288E-2</v>
      </c>
      <c r="FN27" s="6">
        <v>917393388</v>
      </c>
      <c r="FO27" s="7">
        <v>7.0328000606152893E-2</v>
      </c>
      <c r="FP27" s="6">
        <v>917393388</v>
      </c>
      <c r="FQ27" s="7">
        <v>7.0328000606152921E-2</v>
      </c>
      <c r="FR27" s="6">
        <v>917393388</v>
      </c>
      <c r="FS27" s="7">
        <v>7.0328000606152921E-2</v>
      </c>
      <c r="FT27" s="6">
        <v>917393388</v>
      </c>
      <c r="FU27" s="7">
        <v>7.0328000606152921E-2</v>
      </c>
      <c r="FV27" s="6">
        <v>917393388</v>
      </c>
      <c r="FW27" s="7">
        <v>7.0328000606152921E-2</v>
      </c>
      <c r="FX27" s="6">
        <v>917393388</v>
      </c>
      <c r="FY27" s="7">
        <v>7.0328000606152921E-2</v>
      </c>
      <c r="FZ27" s="6">
        <v>917393388</v>
      </c>
      <c r="GA27" s="7">
        <v>7.0328000606152921E-2</v>
      </c>
      <c r="GB27" s="6">
        <v>917393388</v>
      </c>
      <c r="GC27" s="7">
        <v>7.0328000606152921E-2</v>
      </c>
      <c r="GD27" s="6">
        <v>917393388</v>
      </c>
      <c r="GE27" s="7">
        <v>7.0328000606152921E-2</v>
      </c>
      <c r="GF27" s="6">
        <v>917393388</v>
      </c>
      <c r="GG27" s="7">
        <v>7.0328000606152921E-2</v>
      </c>
      <c r="GH27" s="6">
        <v>917393388</v>
      </c>
      <c r="GI27" s="7">
        <v>7.0328000606152921E-2</v>
      </c>
      <c r="GJ27" s="6">
        <v>960855488</v>
      </c>
      <c r="GK27" s="7">
        <v>7.3659834730015916E-2</v>
      </c>
      <c r="GL27" s="6">
        <v>1060487588</v>
      </c>
      <c r="GM27" s="7">
        <v>8.1297699228328926E-2</v>
      </c>
      <c r="GN27" s="6">
        <v>1074062188</v>
      </c>
      <c r="GO27" s="7">
        <v>8.2338337289945607E-2</v>
      </c>
      <c r="GP27" s="6">
        <v>1091753888</v>
      </c>
      <c r="GQ27" s="7">
        <v>8.3694595035640057E-2</v>
      </c>
      <c r="GR27" s="6">
        <v>1091753888</v>
      </c>
      <c r="GS27" s="7">
        <v>8.3694595035640057E-2</v>
      </c>
      <c r="GT27" s="6">
        <v>1091753888</v>
      </c>
      <c r="GU27" s="7">
        <v>8.3694595035640057E-2</v>
      </c>
      <c r="GV27" s="13" t="s">
        <v>364</v>
      </c>
      <c r="GW27" s="14" t="s">
        <v>365</v>
      </c>
      <c r="GX27" s="13" t="s">
        <v>364</v>
      </c>
      <c r="GY27" s="14" t="s">
        <v>365</v>
      </c>
      <c r="GZ27" s="13" t="s">
        <v>364</v>
      </c>
      <c r="HA27" s="14" t="s">
        <v>365</v>
      </c>
      <c r="HB27" s="13" t="s">
        <v>366</v>
      </c>
      <c r="HC27" s="14" t="s">
        <v>367</v>
      </c>
      <c r="HD27" s="13" t="s">
        <v>368</v>
      </c>
      <c r="HE27" s="14" t="s">
        <v>369</v>
      </c>
      <c r="HF27" s="13" t="s">
        <v>370</v>
      </c>
      <c r="HG27" s="14" t="s">
        <v>371</v>
      </c>
      <c r="HH27" s="13" t="s">
        <v>372</v>
      </c>
      <c r="HI27" s="14" t="s">
        <v>373</v>
      </c>
      <c r="HJ27" s="13" t="s">
        <v>372</v>
      </c>
      <c r="HK27" s="14" t="s">
        <v>373</v>
      </c>
      <c r="HL27" s="13" t="s">
        <v>372</v>
      </c>
      <c r="HM27" s="14" t="s">
        <v>373</v>
      </c>
      <c r="HN27" s="13" t="s">
        <v>372</v>
      </c>
      <c r="HO27" s="14" t="s">
        <v>373</v>
      </c>
      <c r="HP27" s="13" t="s">
        <v>372</v>
      </c>
      <c r="HQ27" s="14" t="s">
        <v>373</v>
      </c>
      <c r="HR27" s="13" t="s">
        <v>372</v>
      </c>
      <c r="HS27" s="14" t="s">
        <v>373</v>
      </c>
      <c r="HT27" s="13" t="s">
        <v>372</v>
      </c>
      <c r="HU27" s="14" t="s">
        <v>373</v>
      </c>
      <c r="HV27" s="13" t="s">
        <v>372</v>
      </c>
      <c r="HW27" s="14" t="s">
        <v>373</v>
      </c>
      <c r="HX27" s="13" t="s">
        <v>372</v>
      </c>
      <c r="HY27" s="14" t="s">
        <v>373</v>
      </c>
      <c r="HZ27" s="13" t="s">
        <v>374</v>
      </c>
      <c r="IA27" s="14" t="s">
        <v>375</v>
      </c>
      <c r="IB27" s="13" t="s">
        <v>374</v>
      </c>
      <c r="IC27" s="14" t="s">
        <v>375</v>
      </c>
      <c r="ID27" s="13" t="s">
        <v>374</v>
      </c>
      <c r="IE27" s="14" t="s">
        <v>375</v>
      </c>
      <c r="IF27" s="13" t="s">
        <v>376</v>
      </c>
      <c r="IG27" s="14" t="s">
        <v>377</v>
      </c>
    </row>
    <row r="28" spans="1:241" x14ac:dyDescent="0.25">
      <c r="A28" s="55" t="s">
        <v>84</v>
      </c>
      <c r="B28" s="46"/>
      <c r="C28" s="47"/>
      <c r="D28" s="46"/>
      <c r="E28" s="47"/>
      <c r="F28" s="46"/>
      <c r="G28" s="75"/>
      <c r="H28" s="46"/>
      <c r="I28" s="47"/>
      <c r="J28" s="46"/>
      <c r="K28" s="47"/>
      <c r="L28" s="46"/>
      <c r="M28" s="47"/>
      <c r="N28" s="46">
        <v>135248258</v>
      </c>
      <c r="O28" s="47">
        <v>1.0493526439561812E-2</v>
      </c>
      <c r="P28" s="46">
        <v>135248258</v>
      </c>
      <c r="Q28" s="75">
        <v>1.0493526439561812E-2</v>
      </c>
      <c r="R28" s="46">
        <v>135248258</v>
      </c>
      <c r="S28" s="75">
        <v>1.0493526439561812E-2</v>
      </c>
      <c r="T28" s="46">
        <v>135248258</v>
      </c>
      <c r="U28" s="47">
        <v>1.0493526439561812E-2</v>
      </c>
      <c r="V28" s="46">
        <v>135248258</v>
      </c>
      <c r="W28" s="47">
        <v>1.0493526439561812E-2</v>
      </c>
      <c r="X28" s="46">
        <v>135248258</v>
      </c>
      <c r="Y28" s="47">
        <v>1.0493526439561812E-2</v>
      </c>
      <c r="Z28" s="46">
        <v>135248258</v>
      </c>
      <c r="AA28" s="47">
        <v>1.0493526439561812E-2</v>
      </c>
      <c r="AB28" s="46">
        <v>135248258</v>
      </c>
      <c r="AC28" s="47">
        <v>1.0493526439561812E-2</v>
      </c>
      <c r="AD28" s="46">
        <v>135248258</v>
      </c>
      <c r="AE28" s="75">
        <v>1.0493526439561812E-2</v>
      </c>
      <c r="AF28" s="46">
        <v>135248258</v>
      </c>
      <c r="AG28" s="47">
        <v>1.0493526439561812E-2</v>
      </c>
      <c r="AH28" s="46">
        <v>135248258</v>
      </c>
      <c r="AI28" s="47">
        <v>1.0493526439561812E-2</v>
      </c>
      <c r="AJ28" s="46">
        <v>135248258</v>
      </c>
      <c r="AK28" s="47">
        <v>1.0493526439561812E-2</v>
      </c>
      <c r="AL28" s="46">
        <v>135248258</v>
      </c>
      <c r="AM28" s="47">
        <v>1.0493526439561812E-2</v>
      </c>
      <c r="AN28" s="46">
        <v>135248258</v>
      </c>
      <c r="AO28" s="75">
        <v>1.0493526439561812E-2</v>
      </c>
      <c r="AP28" s="46">
        <v>135248258</v>
      </c>
      <c r="AQ28" s="75">
        <v>1.0493526439561812E-2</v>
      </c>
      <c r="AR28" s="46">
        <v>135248258</v>
      </c>
      <c r="AS28" s="47">
        <v>1.0493526439561812E-2</v>
      </c>
      <c r="AT28" s="46">
        <v>135248258</v>
      </c>
      <c r="AU28" s="47">
        <v>1.0493526439561812E-2</v>
      </c>
      <c r="AV28" s="46">
        <v>135248258</v>
      </c>
      <c r="AW28" s="47">
        <v>1.0493526439561812E-2</v>
      </c>
      <c r="AX28" s="46">
        <v>135248258</v>
      </c>
      <c r="AY28" s="47">
        <v>1.0368223376169709E-2</v>
      </c>
      <c r="AZ28" s="46">
        <v>135248258</v>
      </c>
      <c r="BA28" s="47">
        <v>1.0368223376169709E-2</v>
      </c>
      <c r="BB28" s="46">
        <v>135248258</v>
      </c>
      <c r="BC28" s="47">
        <v>1.0368223376169709E-2</v>
      </c>
      <c r="BD28" s="46">
        <v>135248258</v>
      </c>
      <c r="BE28" s="47">
        <v>1.0368223376169709E-2</v>
      </c>
      <c r="BF28" s="46">
        <v>135248258</v>
      </c>
      <c r="BG28" s="47">
        <v>1.0368223376169709E-2</v>
      </c>
      <c r="BH28" s="46">
        <v>135248258</v>
      </c>
      <c r="BI28" s="47">
        <v>1.0368223376169709E-2</v>
      </c>
      <c r="BJ28" s="46">
        <v>135248258</v>
      </c>
      <c r="BK28" s="47">
        <v>1.0368223376169709E-2</v>
      </c>
      <c r="BL28" s="46">
        <v>135248258</v>
      </c>
      <c r="BM28" s="47">
        <v>1.0368223376169709E-2</v>
      </c>
      <c r="BN28" s="61">
        <v>135248258</v>
      </c>
      <c r="BO28" s="62">
        <v>1.0368223376169709E-2</v>
      </c>
      <c r="BP28" s="46">
        <v>135248258</v>
      </c>
      <c r="BQ28" s="47">
        <v>1.0368223376169709E-2</v>
      </c>
      <c r="BR28" s="46">
        <v>135248258</v>
      </c>
      <c r="BS28" s="47">
        <v>1.0368223376169709E-2</v>
      </c>
      <c r="BT28" s="46">
        <v>135248258</v>
      </c>
      <c r="BU28" s="47">
        <v>1.0368223376169709E-2</v>
      </c>
      <c r="BV28" s="46">
        <v>135248258</v>
      </c>
      <c r="BW28" s="47">
        <v>1.0368223376169709E-2</v>
      </c>
      <c r="BX28" s="46">
        <v>135248258</v>
      </c>
      <c r="BY28" s="47">
        <v>1.0368223376169709E-2</v>
      </c>
      <c r="BZ28" s="46">
        <v>135248258</v>
      </c>
      <c r="CA28" s="47">
        <v>1.0368223376169709E-2</v>
      </c>
      <c r="CB28" s="46">
        <v>135248258</v>
      </c>
      <c r="CC28" s="47">
        <v>1.0368223376169709E-2</v>
      </c>
      <c r="CD28" s="46">
        <v>135248258</v>
      </c>
      <c r="CE28" s="47">
        <v>1.0368223376169709E-2</v>
      </c>
      <c r="CF28" s="46">
        <v>135248258</v>
      </c>
      <c r="CG28" s="47">
        <v>1.0368223376169709E-2</v>
      </c>
      <c r="CH28" s="46">
        <v>135248258</v>
      </c>
      <c r="CI28" s="47">
        <v>1.0368223376169709E-2</v>
      </c>
      <c r="CJ28" s="46">
        <v>135248258</v>
      </c>
      <c r="CK28" s="47">
        <v>1.0368223376169709E-2</v>
      </c>
      <c r="CL28" s="46">
        <v>135248258</v>
      </c>
      <c r="CM28" s="47">
        <v>1.0368223376169709E-2</v>
      </c>
      <c r="CN28" s="46">
        <v>135248258</v>
      </c>
      <c r="CO28" s="47">
        <v>1.0368223376169709E-2</v>
      </c>
      <c r="CP28" s="46">
        <v>135248258</v>
      </c>
      <c r="CQ28" s="47">
        <v>1.0368223376169709E-2</v>
      </c>
      <c r="CR28" s="46">
        <v>135248258</v>
      </c>
      <c r="CS28" s="47">
        <v>1.0368223376169709E-2</v>
      </c>
      <c r="CT28" s="46">
        <v>135248258</v>
      </c>
      <c r="CU28" s="47">
        <v>1.0368223376169709E-2</v>
      </c>
      <c r="CV28" s="46">
        <v>135248258</v>
      </c>
      <c r="CW28" s="47">
        <v>1.0368223376169709E-2</v>
      </c>
      <c r="CX28" s="46">
        <v>135248258</v>
      </c>
      <c r="CY28" s="47">
        <v>1.0368223376169709E-2</v>
      </c>
      <c r="CZ28" s="46">
        <v>135248258</v>
      </c>
      <c r="DA28" s="47">
        <v>1.0368223376169709E-2</v>
      </c>
      <c r="DB28" s="46">
        <v>135248258</v>
      </c>
      <c r="DC28" s="47">
        <v>1.0368223376169709E-2</v>
      </c>
      <c r="DD28" s="46">
        <v>135248258</v>
      </c>
      <c r="DE28" s="47">
        <v>1.0368223376169709E-2</v>
      </c>
      <c r="DF28" s="46">
        <v>135248258</v>
      </c>
      <c r="DG28" s="47">
        <v>1.0368223376169709E-2</v>
      </c>
      <c r="DH28" s="46">
        <v>135248258</v>
      </c>
      <c r="DI28" s="47">
        <v>1.0368223376169709E-2</v>
      </c>
      <c r="DJ28" s="46">
        <v>135248258</v>
      </c>
      <c r="DK28" s="47">
        <v>1.0368223376169709E-2</v>
      </c>
      <c r="DL28" s="46">
        <v>135248258</v>
      </c>
      <c r="DM28" s="47">
        <v>1.0368223376169709E-2</v>
      </c>
      <c r="DN28" s="46">
        <v>135248258</v>
      </c>
      <c r="DO28" s="47">
        <v>1.0368223376169709E-2</v>
      </c>
      <c r="DP28" s="46">
        <v>135248258</v>
      </c>
      <c r="DQ28" s="47">
        <v>1.0368223376169701E-2</v>
      </c>
      <c r="DR28" s="46">
        <v>135248258</v>
      </c>
      <c r="DS28" s="47">
        <v>1.0368223376169709E-2</v>
      </c>
      <c r="DT28" s="46">
        <v>135248258</v>
      </c>
      <c r="DU28" s="47">
        <v>1.0368223376169709E-2</v>
      </c>
      <c r="DV28" s="46">
        <v>135248258</v>
      </c>
      <c r="DW28" s="47">
        <v>1.0368223376169709E-2</v>
      </c>
      <c r="DX28" s="46">
        <v>135248258</v>
      </c>
      <c r="DY28" s="47">
        <v>1.0368223376169709E-2</v>
      </c>
      <c r="DZ28" s="46">
        <v>135248258</v>
      </c>
      <c r="EA28" s="47">
        <v>1.0368223376169709E-2</v>
      </c>
      <c r="EB28" s="46">
        <v>135248258</v>
      </c>
      <c r="EC28" s="47">
        <v>1.0368223376169709E-2</v>
      </c>
      <c r="ED28" s="46">
        <v>135248258</v>
      </c>
      <c r="EE28" s="47">
        <v>1.0368223376169709E-2</v>
      </c>
      <c r="EF28" s="46">
        <v>135248258</v>
      </c>
      <c r="EG28" s="47">
        <v>1.0368223376169709E-2</v>
      </c>
      <c r="EH28" s="46">
        <v>135248258</v>
      </c>
      <c r="EI28" s="47">
        <v>1.0368223376169709E-2</v>
      </c>
      <c r="EJ28" s="46">
        <v>135248258</v>
      </c>
      <c r="EK28" s="47">
        <v>1.0368223376169709E-2</v>
      </c>
      <c r="EL28" s="46">
        <v>135248258</v>
      </c>
      <c r="EM28" s="47">
        <f t="shared" si="2"/>
        <v>1.0368223376169709E-2</v>
      </c>
      <c r="EN28" s="46">
        <v>135248258</v>
      </c>
      <c r="EO28" s="47">
        <v>1.0368223376169709E-2</v>
      </c>
      <c r="EP28" s="46">
        <v>135248258</v>
      </c>
      <c r="EQ28" s="47">
        <v>1.0368223376169709E-2</v>
      </c>
      <c r="ER28" s="46">
        <v>135248258</v>
      </c>
      <c r="ES28" s="47">
        <v>1.0368223376169709E-2</v>
      </c>
      <c r="ET28" s="46">
        <v>135248258</v>
      </c>
      <c r="EU28" s="47">
        <v>1.0368223376169709E-2</v>
      </c>
      <c r="EV28" s="46">
        <v>135248258</v>
      </c>
      <c r="EW28" s="47">
        <v>1.0368223376169709E-2</v>
      </c>
      <c r="EX28" s="46">
        <v>135248258</v>
      </c>
      <c r="EY28" s="47">
        <v>1.0368223376169709E-2</v>
      </c>
      <c r="EZ28" s="46">
        <v>135248258</v>
      </c>
      <c r="FA28" s="47">
        <v>1.0368223376169709E-2</v>
      </c>
      <c r="FB28" s="46">
        <v>135248258</v>
      </c>
      <c r="FC28" s="47">
        <v>1.0368223376169709E-2</v>
      </c>
      <c r="FD28" s="46">
        <v>135248258</v>
      </c>
      <c r="FE28" s="47">
        <v>1.0368223376169709E-2</v>
      </c>
      <c r="FF28" s="46">
        <v>135248258</v>
      </c>
      <c r="FG28" s="47">
        <v>1.0368223376169709E-2</v>
      </c>
      <c r="FH28" s="46">
        <v>135248258</v>
      </c>
      <c r="FI28" s="48">
        <v>1.0368223376169709E-2</v>
      </c>
      <c r="FJ28" s="49">
        <v>135248258</v>
      </c>
      <c r="FK28" s="48">
        <v>1.0368223376169709E-2</v>
      </c>
      <c r="FL28" s="49">
        <v>869450957</v>
      </c>
      <c r="FM28" s="48">
        <v>6.6652701262891856E-2</v>
      </c>
      <c r="FN28" s="6">
        <v>895799657</v>
      </c>
      <c r="FO28" s="7">
        <v>6.8672610512086604E-2</v>
      </c>
      <c r="FP28" s="6">
        <v>895799657</v>
      </c>
      <c r="FQ28" s="7">
        <v>6.8672610512086646E-2</v>
      </c>
      <c r="FR28" s="6">
        <v>895799657</v>
      </c>
      <c r="FS28" s="7">
        <v>6.8672610512086646E-2</v>
      </c>
      <c r="FT28" s="6">
        <v>895799657</v>
      </c>
      <c r="FU28" s="7">
        <v>6.8672610512086646E-2</v>
      </c>
      <c r="FV28" s="6">
        <v>895799657</v>
      </c>
      <c r="FW28" s="7">
        <v>6.8672610512086646E-2</v>
      </c>
      <c r="FX28" s="6">
        <v>895799657</v>
      </c>
      <c r="FY28" s="7">
        <v>6.8672610512086646E-2</v>
      </c>
      <c r="FZ28" s="6">
        <v>895799657</v>
      </c>
      <c r="GA28" s="7">
        <v>6.8672610512086646E-2</v>
      </c>
      <c r="GB28" s="6">
        <v>895799657</v>
      </c>
      <c r="GC28" s="7">
        <v>6.8672610512086646E-2</v>
      </c>
      <c r="GD28" s="6">
        <v>895799657</v>
      </c>
      <c r="GE28" s="7">
        <v>6.8672610512086646E-2</v>
      </c>
      <c r="GF28" s="6">
        <v>895799657</v>
      </c>
      <c r="GG28" s="7">
        <v>6.8672610512086646E-2</v>
      </c>
      <c r="GH28" s="6">
        <v>895799657</v>
      </c>
      <c r="GI28" s="7">
        <v>6.8672610512086646E-2</v>
      </c>
      <c r="GJ28" s="6">
        <v>895799657</v>
      </c>
      <c r="GK28" s="7">
        <v>6.8672610512086646E-2</v>
      </c>
      <c r="GL28" s="6">
        <v>895799657</v>
      </c>
      <c r="GM28" s="7">
        <v>6.8672610512086646E-2</v>
      </c>
      <c r="GN28" s="6">
        <v>895799657</v>
      </c>
      <c r="GO28" s="7">
        <v>6.8672610512086646E-2</v>
      </c>
      <c r="GP28" s="6">
        <v>895799657</v>
      </c>
      <c r="GQ28" s="7">
        <v>6.8672610512086646E-2</v>
      </c>
      <c r="GR28" s="6">
        <v>895799657</v>
      </c>
      <c r="GS28" s="7">
        <v>6.8672610512086646E-2</v>
      </c>
      <c r="GT28" s="6">
        <v>895799657</v>
      </c>
      <c r="GU28" s="7">
        <v>6.8672610512086646E-2</v>
      </c>
      <c r="GV28" s="13" t="s">
        <v>378</v>
      </c>
      <c r="GW28" s="14" t="s">
        <v>379</v>
      </c>
      <c r="GX28" s="13" t="s">
        <v>378</v>
      </c>
      <c r="GY28" s="14" t="s">
        <v>379</v>
      </c>
      <c r="GZ28" s="13" t="s">
        <v>378</v>
      </c>
      <c r="HA28" s="14" t="s">
        <v>379</v>
      </c>
      <c r="HB28" s="13" t="s">
        <v>378</v>
      </c>
      <c r="HC28" s="14" t="s">
        <v>379</v>
      </c>
      <c r="HD28" s="13" t="s">
        <v>378</v>
      </c>
      <c r="HE28" s="14" t="s">
        <v>379</v>
      </c>
      <c r="HF28" s="13" t="s">
        <v>378</v>
      </c>
      <c r="HG28" s="14" t="s">
        <v>379</v>
      </c>
      <c r="HH28" s="13" t="s">
        <v>378</v>
      </c>
      <c r="HI28" s="14" t="s">
        <v>379</v>
      </c>
      <c r="HJ28" s="13" t="s">
        <v>378</v>
      </c>
      <c r="HK28" s="14">
        <v>7.0000000000000007E-2</v>
      </c>
      <c r="HL28" s="13" t="s">
        <v>378</v>
      </c>
      <c r="HM28" s="14" t="s">
        <v>379</v>
      </c>
      <c r="HN28" s="13" t="s">
        <v>378</v>
      </c>
      <c r="HO28" s="14" t="s">
        <v>379</v>
      </c>
      <c r="HP28" s="13" t="s">
        <v>378</v>
      </c>
      <c r="HQ28" s="14" t="s">
        <v>379</v>
      </c>
      <c r="HR28" s="13" t="s">
        <v>378</v>
      </c>
      <c r="HS28" s="14" t="s">
        <v>379</v>
      </c>
      <c r="HT28" s="13" t="s">
        <v>378</v>
      </c>
      <c r="HU28" s="14" t="s">
        <v>379</v>
      </c>
      <c r="HV28" s="13" t="s">
        <v>378</v>
      </c>
      <c r="HW28" s="14" t="s">
        <v>379</v>
      </c>
      <c r="HX28" s="13" t="s">
        <v>378</v>
      </c>
      <c r="HY28" s="14" t="s">
        <v>379</v>
      </c>
      <c r="HZ28" s="13" t="s">
        <v>378</v>
      </c>
      <c r="IA28" s="14" t="s">
        <v>379</v>
      </c>
      <c r="IB28" s="13" t="s">
        <v>378</v>
      </c>
      <c r="IC28" s="14" t="s">
        <v>379</v>
      </c>
      <c r="ID28" s="13" t="s">
        <v>378</v>
      </c>
      <c r="IE28" s="14" t="s">
        <v>379</v>
      </c>
      <c r="IF28" s="13" t="s">
        <v>378</v>
      </c>
      <c r="IG28" s="14" t="s">
        <v>380</v>
      </c>
    </row>
    <row r="29" spans="1:241" x14ac:dyDescent="0.25">
      <c r="A29" s="55" t="s">
        <v>88</v>
      </c>
      <c r="B29" s="46"/>
      <c r="C29" s="47"/>
      <c r="D29" s="46"/>
      <c r="E29" s="47"/>
      <c r="F29" s="46"/>
      <c r="G29" s="75"/>
      <c r="H29" s="46"/>
      <c r="I29" s="47"/>
      <c r="J29" s="46"/>
      <c r="K29" s="47"/>
      <c r="L29" s="46"/>
      <c r="M29" s="47"/>
      <c r="N29" s="46"/>
      <c r="O29" s="47"/>
      <c r="P29" s="46"/>
      <c r="Q29" s="75"/>
      <c r="R29" s="46"/>
      <c r="S29" s="75"/>
      <c r="T29" s="46"/>
      <c r="U29" s="47"/>
      <c r="V29" s="46"/>
      <c r="W29" s="47"/>
      <c r="X29" s="46"/>
      <c r="Y29" s="47"/>
      <c r="Z29" s="46"/>
      <c r="AA29" s="47"/>
      <c r="AB29" s="46"/>
      <c r="AC29" s="47"/>
      <c r="AD29" s="46"/>
      <c r="AE29" s="75"/>
      <c r="AF29" s="46"/>
      <c r="AG29" s="47"/>
      <c r="AH29" s="46"/>
      <c r="AI29" s="47"/>
      <c r="AJ29" s="46"/>
      <c r="AK29" s="47"/>
      <c r="AL29" s="46"/>
      <c r="AM29" s="47"/>
      <c r="AN29" s="46"/>
      <c r="AO29" s="75"/>
      <c r="AP29" s="46"/>
      <c r="AQ29" s="75"/>
      <c r="AR29" s="46"/>
      <c r="AS29" s="47"/>
      <c r="AT29" s="46"/>
      <c r="AU29" s="47"/>
      <c r="AV29" s="46"/>
      <c r="AW29" s="47"/>
      <c r="AX29" s="46"/>
      <c r="AY29" s="47"/>
      <c r="AZ29" s="46"/>
      <c r="BA29" s="47"/>
      <c r="BB29" s="46"/>
      <c r="BC29" s="47"/>
      <c r="BD29" s="46"/>
      <c r="BE29" s="47"/>
      <c r="BF29" s="46"/>
      <c r="BG29" s="47"/>
      <c r="BH29" s="46"/>
      <c r="BI29" s="47"/>
      <c r="BJ29" s="46"/>
      <c r="BK29" s="47"/>
      <c r="BL29" s="46"/>
      <c r="BM29" s="47"/>
      <c r="BN29" s="61"/>
      <c r="BO29" s="62"/>
      <c r="BP29" s="46"/>
      <c r="BQ29" s="47"/>
      <c r="BR29" s="46"/>
      <c r="BS29" s="47"/>
      <c r="BT29" s="46"/>
      <c r="BU29" s="47"/>
      <c r="BV29" s="46">
        <v>0</v>
      </c>
      <c r="BW29" s="47">
        <v>0</v>
      </c>
      <c r="BX29" s="46">
        <v>0</v>
      </c>
      <c r="BY29" s="47">
        <v>0</v>
      </c>
      <c r="BZ29" s="46">
        <v>0</v>
      </c>
      <c r="CA29" s="47">
        <v>0</v>
      </c>
      <c r="CB29" s="46">
        <v>0</v>
      </c>
      <c r="CC29" s="47">
        <v>0</v>
      </c>
      <c r="CD29" s="46">
        <v>0</v>
      </c>
      <c r="CE29" s="47">
        <v>0</v>
      </c>
      <c r="CF29" s="46">
        <v>0</v>
      </c>
      <c r="CG29" s="47">
        <v>0</v>
      </c>
      <c r="CH29" s="46">
        <v>0</v>
      </c>
      <c r="CI29" s="47">
        <v>0</v>
      </c>
      <c r="CJ29" s="46">
        <v>0</v>
      </c>
      <c r="CK29" s="47">
        <v>0</v>
      </c>
      <c r="CL29" s="46">
        <v>0</v>
      </c>
      <c r="CM29" s="47">
        <v>0</v>
      </c>
      <c r="CN29" s="46">
        <v>0</v>
      </c>
      <c r="CO29" s="47">
        <v>0</v>
      </c>
      <c r="CP29" s="46">
        <v>0</v>
      </c>
      <c r="CQ29" s="47">
        <v>0</v>
      </c>
      <c r="CR29" s="46">
        <v>0</v>
      </c>
      <c r="CS29" s="47">
        <v>0</v>
      </c>
      <c r="CT29" s="46">
        <v>0</v>
      </c>
      <c r="CU29" s="47">
        <v>0</v>
      </c>
      <c r="CV29" s="46">
        <v>0</v>
      </c>
      <c r="CW29" s="47">
        <v>0</v>
      </c>
      <c r="CX29" s="46">
        <v>0</v>
      </c>
      <c r="CY29" s="47">
        <v>0</v>
      </c>
      <c r="CZ29" s="46">
        <v>0</v>
      </c>
      <c r="DA29" s="47">
        <v>0</v>
      </c>
      <c r="DB29" s="46">
        <v>0</v>
      </c>
      <c r="DC29" s="47">
        <v>0</v>
      </c>
      <c r="DD29" s="46">
        <v>0</v>
      </c>
      <c r="DE29" s="47">
        <v>0</v>
      </c>
      <c r="DF29" s="46">
        <v>0</v>
      </c>
      <c r="DG29" s="47">
        <v>0</v>
      </c>
      <c r="DH29" s="46">
        <v>0</v>
      </c>
      <c r="DI29" s="47">
        <v>0</v>
      </c>
      <c r="DJ29" s="46">
        <v>0</v>
      </c>
      <c r="DK29" s="47">
        <v>0</v>
      </c>
      <c r="DL29" s="46">
        <v>0</v>
      </c>
      <c r="DM29" s="47">
        <v>0</v>
      </c>
      <c r="DN29" s="46">
        <v>0</v>
      </c>
      <c r="DO29" s="47">
        <v>0</v>
      </c>
      <c r="DP29" s="46">
        <v>0</v>
      </c>
      <c r="DQ29" s="47">
        <v>0</v>
      </c>
      <c r="DR29" s="46">
        <v>0</v>
      </c>
      <c r="DS29" s="47">
        <v>0</v>
      </c>
      <c r="DT29" s="46">
        <v>0</v>
      </c>
      <c r="DU29" s="47">
        <v>0</v>
      </c>
      <c r="DV29" s="46">
        <v>0</v>
      </c>
      <c r="DW29" s="47">
        <v>0</v>
      </c>
      <c r="DX29" s="46">
        <v>0</v>
      </c>
      <c r="DY29" s="47">
        <v>0</v>
      </c>
      <c r="DZ29" s="46">
        <v>0</v>
      </c>
      <c r="EA29" s="47">
        <v>0</v>
      </c>
      <c r="EB29" s="46">
        <v>0</v>
      </c>
      <c r="EC29" s="47">
        <v>0</v>
      </c>
      <c r="ED29" s="46">
        <v>0</v>
      </c>
      <c r="EE29" s="47">
        <v>0</v>
      </c>
      <c r="EF29" s="46">
        <v>0</v>
      </c>
      <c r="EG29" s="47">
        <v>0</v>
      </c>
      <c r="EH29" s="46">
        <v>0</v>
      </c>
      <c r="EI29" s="47">
        <v>0</v>
      </c>
      <c r="EJ29" s="46">
        <v>0</v>
      </c>
      <c r="EK29" s="47">
        <v>0</v>
      </c>
      <c r="EL29" s="46">
        <f>EL6+EL18</f>
        <v>0</v>
      </c>
      <c r="EM29" s="47">
        <f t="shared" si="2"/>
        <v>0</v>
      </c>
      <c r="EN29" s="46">
        <v>0</v>
      </c>
      <c r="EO29" s="47">
        <v>0</v>
      </c>
      <c r="EP29" s="46">
        <v>0</v>
      </c>
      <c r="EQ29" s="47">
        <v>0</v>
      </c>
      <c r="ER29" s="46">
        <v>0</v>
      </c>
      <c r="ES29" s="47">
        <v>0</v>
      </c>
      <c r="ET29" s="46">
        <v>0</v>
      </c>
      <c r="EU29" s="47">
        <v>0</v>
      </c>
      <c r="EV29" s="46">
        <v>0</v>
      </c>
      <c r="EW29" s="47">
        <v>0</v>
      </c>
      <c r="EX29" s="46">
        <v>0</v>
      </c>
      <c r="EY29" s="47">
        <v>0</v>
      </c>
      <c r="EZ29" s="46">
        <v>0</v>
      </c>
      <c r="FA29" s="47">
        <v>0</v>
      </c>
      <c r="FB29" s="46">
        <v>0</v>
      </c>
      <c r="FC29" s="47">
        <v>0</v>
      </c>
      <c r="FD29" s="46">
        <v>0</v>
      </c>
      <c r="FE29" s="47">
        <v>0</v>
      </c>
      <c r="FF29" s="46">
        <v>0</v>
      </c>
      <c r="FG29" s="47">
        <v>0</v>
      </c>
      <c r="FH29" s="46">
        <v>0</v>
      </c>
      <c r="FI29" s="48">
        <v>0</v>
      </c>
      <c r="FJ29" s="49">
        <v>0</v>
      </c>
      <c r="FK29" s="48">
        <v>0</v>
      </c>
      <c r="FL29" s="49">
        <v>0</v>
      </c>
      <c r="FM29" s="48">
        <v>0</v>
      </c>
      <c r="FN29" s="6">
        <v>0</v>
      </c>
      <c r="FO29" s="7">
        <v>0</v>
      </c>
      <c r="FP29" s="6">
        <v>0</v>
      </c>
      <c r="FQ29" s="7">
        <v>2.7813721138267001E-3</v>
      </c>
      <c r="FR29" s="6">
        <v>0</v>
      </c>
      <c r="FS29" s="7">
        <v>2.7813721138267001E-3</v>
      </c>
      <c r="FT29" s="6">
        <v>0</v>
      </c>
      <c r="FU29" s="7">
        <v>2.7813721138267001E-3</v>
      </c>
      <c r="FV29" s="6">
        <v>14453300</v>
      </c>
      <c r="FW29" s="7">
        <v>2.7813721138267001E-3</v>
      </c>
      <c r="FX29" s="6">
        <v>14453300</v>
      </c>
      <c r="FY29" s="7">
        <v>2.7813721138267001E-3</v>
      </c>
      <c r="FZ29" s="6">
        <v>36281600</v>
      </c>
      <c r="GA29" s="7">
        <v>2.7813721138267001E-3</v>
      </c>
      <c r="GB29" s="6">
        <v>277621971</v>
      </c>
      <c r="GC29" s="7">
        <v>2.1282688975265834E-2</v>
      </c>
      <c r="GD29" s="6">
        <v>277621971</v>
      </c>
      <c r="GE29" s="7">
        <v>2.1282688975265834E-2</v>
      </c>
      <c r="GF29" s="6">
        <v>284670371</v>
      </c>
      <c r="GG29" s="7">
        <v>2.1823024109523862E-2</v>
      </c>
      <c r="GH29" s="6">
        <v>296829471</v>
      </c>
      <c r="GI29" s="7">
        <v>2.2755148979133534E-2</v>
      </c>
      <c r="GJ29" s="6">
        <v>296829471</v>
      </c>
      <c r="GK29" s="7">
        <v>2.2755148979133534E-2</v>
      </c>
      <c r="GL29" s="6">
        <v>296829471</v>
      </c>
      <c r="GM29" s="7">
        <v>2.2755148979133534E-2</v>
      </c>
      <c r="GN29" s="6">
        <v>296829471</v>
      </c>
      <c r="GO29" s="7">
        <v>2.2755148979133534E-2</v>
      </c>
      <c r="GP29" s="6">
        <v>298910853</v>
      </c>
      <c r="GQ29" s="7">
        <v>2.2914709137809578E-2</v>
      </c>
      <c r="GR29" s="6">
        <v>301730253</v>
      </c>
      <c r="GS29" s="7">
        <v>2.3130846257939975E-2</v>
      </c>
      <c r="GT29" s="6">
        <v>301730253</v>
      </c>
      <c r="GU29" s="7">
        <v>2.3130846257939975E-2</v>
      </c>
      <c r="GV29" s="13" t="s">
        <v>381</v>
      </c>
      <c r="GW29" s="14" t="s">
        <v>382</v>
      </c>
      <c r="GX29" s="13" t="s">
        <v>381</v>
      </c>
      <c r="GY29" s="14" t="s">
        <v>382</v>
      </c>
      <c r="GZ29" s="13" t="s">
        <v>381</v>
      </c>
      <c r="HA29" s="14" t="s">
        <v>382</v>
      </c>
      <c r="HB29" s="13" t="s">
        <v>383</v>
      </c>
      <c r="HC29" s="14" t="s">
        <v>384</v>
      </c>
      <c r="HD29" s="13" t="s">
        <v>383</v>
      </c>
      <c r="HE29" s="14" t="s">
        <v>384</v>
      </c>
      <c r="HF29" s="13" t="s">
        <v>383</v>
      </c>
      <c r="HG29" s="14" t="s">
        <v>384</v>
      </c>
      <c r="HH29" s="13" t="s">
        <v>383</v>
      </c>
      <c r="HI29" s="14" t="s">
        <v>384</v>
      </c>
      <c r="HJ29" s="13" t="s">
        <v>383</v>
      </c>
      <c r="HK29" s="14" t="s">
        <v>384</v>
      </c>
      <c r="HL29" s="13" t="s">
        <v>383</v>
      </c>
      <c r="HM29" s="14" t="s">
        <v>384</v>
      </c>
      <c r="HN29" s="13" t="s">
        <v>383</v>
      </c>
      <c r="HO29" s="14" t="s">
        <v>384</v>
      </c>
      <c r="HP29" s="13" t="s">
        <v>383</v>
      </c>
      <c r="HQ29" s="14" t="s">
        <v>384</v>
      </c>
      <c r="HR29" s="13" t="s">
        <v>383</v>
      </c>
      <c r="HS29" s="14" t="s">
        <v>384</v>
      </c>
      <c r="HT29" s="13" t="s">
        <v>383</v>
      </c>
      <c r="HU29" s="14" t="s">
        <v>384</v>
      </c>
      <c r="HV29" s="13" t="s">
        <v>383</v>
      </c>
      <c r="HW29" s="14" t="s">
        <v>384</v>
      </c>
      <c r="HX29" s="13" t="s">
        <v>383</v>
      </c>
      <c r="HY29" s="14" t="s">
        <v>384</v>
      </c>
      <c r="HZ29" s="13" t="s">
        <v>383</v>
      </c>
      <c r="IA29" s="14" t="s">
        <v>384</v>
      </c>
      <c r="IB29" s="13" t="s">
        <v>383</v>
      </c>
      <c r="IC29" s="14" t="s">
        <v>384</v>
      </c>
      <c r="ID29" s="13" t="s">
        <v>383</v>
      </c>
      <c r="IE29" s="14" t="s">
        <v>384</v>
      </c>
      <c r="IF29" s="13" t="s">
        <v>383</v>
      </c>
      <c r="IG29" s="14" t="s">
        <v>385</v>
      </c>
    </row>
    <row r="30" spans="1:241" x14ac:dyDescent="0.25">
      <c r="A30" s="55" t="s">
        <v>92</v>
      </c>
      <c r="B30" s="46"/>
      <c r="C30" s="47"/>
      <c r="D30" s="46"/>
      <c r="E30" s="47"/>
      <c r="F30" s="46"/>
      <c r="G30" s="75"/>
      <c r="H30" s="46"/>
      <c r="I30" s="47"/>
      <c r="J30" s="46"/>
      <c r="K30" s="47"/>
      <c r="L30" s="46"/>
      <c r="M30" s="47"/>
      <c r="N30" s="46"/>
      <c r="O30" s="47"/>
      <c r="P30" s="46"/>
      <c r="Q30" s="75"/>
      <c r="R30" s="46"/>
      <c r="S30" s="75"/>
      <c r="T30" s="46"/>
      <c r="U30" s="47"/>
      <c r="V30" s="46"/>
      <c r="W30" s="47"/>
      <c r="X30" s="46"/>
      <c r="Y30" s="47"/>
      <c r="Z30" s="46"/>
      <c r="AA30" s="47"/>
      <c r="AB30" s="46"/>
      <c r="AC30" s="47"/>
      <c r="AD30" s="46"/>
      <c r="AE30" s="75"/>
      <c r="AF30" s="46"/>
      <c r="AG30" s="47"/>
      <c r="AH30" s="46"/>
      <c r="AI30" s="47"/>
      <c r="AJ30" s="46"/>
      <c r="AK30" s="47"/>
      <c r="AL30" s="46"/>
      <c r="AM30" s="47"/>
      <c r="AN30" s="46"/>
      <c r="AO30" s="75"/>
      <c r="AP30" s="46"/>
      <c r="AQ30" s="75"/>
      <c r="AR30" s="46"/>
      <c r="AS30" s="47"/>
      <c r="AT30" s="46"/>
      <c r="AU30" s="47"/>
      <c r="AV30" s="46"/>
      <c r="AW30" s="47"/>
      <c r="AX30" s="46"/>
      <c r="AY30" s="47"/>
      <c r="AZ30" s="46"/>
      <c r="BA30" s="47"/>
      <c r="BB30" s="46"/>
      <c r="BC30" s="47"/>
      <c r="BD30" s="46"/>
      <c r="BE30" s="47"/>
      <c r="BF30" s="46"/>
      <c r="BG30" s="47"/>
      <c r="BH30" s="46"/>
      <c r="BI30" s="47"/>
      <c r="BJ30" s="46"/>
      <c r="BK30" s="47"/>
      <c r="BL30" s="46"/>
      <c r="BM30" s="47"/>
      <c r="BN30" s="61"/>
      <c r="BO30" s="62"/>
      <c r="BP30" s="46"/>
      <c r="BQ30" s="47"/>
      <c r="BR30" s="46"/>
      <c r="BS30" s="47"/>
      <c r="BT30" s="46"/>
      <c r="BU30" s="47"/>
      <c r="BV30" s="46">
        <v>0</v>
      </c>
      <c r="BW30" s="47">
        <v>0</v>
      </c>
      <c r="BX30" s="46">
        <v>0</v>
      </c>
      <c r="BY30" s="47">
        <v>0</v>
      </c>
      <c r="BZ30" s="46">
        <v>0</v>
      </c>
      <c r="CA30" s="47">
        <v>0</v>
      </c>
      <c r="CB30" s="46">
        <v>0</v>
      </c>
      <c r="CC30" s="47">
        <v>0</v>
      </c>
      <c r="CD30" s="46">
        <v>0</v>
      </c>
      <c r="CE30" s="47">
        <v>0</v>
      </c>
      <c r="CF30" s="46">
        <v>0</v>
      </c>
      <c r="CG30" s="47">
        <v>0</v>
      </c>
      <c r="CH30" s="46">
        <v>0</v>
      </c>
      <c r="CI30" s="47">
        <v>0</v>
      </c>
      <c r="CJ30" s="46">
        <v>0</v>
      </c>
      <c r="CK30" s="47">
        <v>0</v>
      </c>
      <c r="CL30" s="46">
        <v>0</v>
      </c>
      <c r="CM30" s="47">
        <v>0</v>
      </c>
      <c r="CN30" s="46">
        <v>0</v>
      </c>
      <c r="CO30" s="47">
        <v>0</v>
      </c>
      <c r="CP30" s="46">
        <v>0</v>
      </c>
      <c r="CQ30" s="47">
        <v>0</v>
      </c>
      <c r="CR30" s="46">
        <v>0</v>
      </c>
      <c r="CS30" s="47">
        <v>0</v>
      </c>
      <c r="CT30" s="46">
        <v>0</v>
      </c>
      <c r="CU30" s="47">
        <v>0</v>
      </c>
      <c r="CV30" s="46">
        <v>0</v>
      </c>
      <c r="CW30" s="47">
        <v>0</v>
      </c>
      <c r="CX30" s="46">
        <v>0</v>
      </c>
      <c r="CY30" s="47">
        <v>0</v>
      </c>
      <c r="CZ30" s="46">
        <v>0</v>
      </c>
      <c r="DA30" s="47">
        <v>0</v>
      </c>
      <c r="DB30" s="46">
        <v>0</v>
      </c>
      <c r="DC30" s="47">
        <v>0</v>
      </c>
      <c r="DD30" s="46">
        <v>0</v>
      </c>
      <c r="DE30" s="47">
        <v>0</v>
      </c>
      <c r="DF30" s="46">
        <v>0</v>
      </c>
      <c r="DG30" s="47">
        <v>0</v>
      </c>
      <c r="DH30" s="46">
        <v>0</v>
      </c>
      <c r="DI30" s="47">
        <v>0</v>
      </c>
      <c r="DJ30" s="46">
        <v>0</v>
      </c>
      <c r="DK30" s="47">
        <v>0</v>
      </c>
      <c r="DL30" s="46">
        <v>0</v>
      </c>
      <c r="DM30" s="47">
        <v>0</v>
      </c>
      <c r="DN30" s="46">
        <v>0</v>
      </c>
      <c r="DO30" s="47">
        <v>0</v>
      </c>
      <c r="DP30" s="46">
        <v>0</v>
      </c>
      <c r="DQ30" s="47">
        <v>0</v>
      </c>
      <c r="DR30" s="46">
        <v>0</v>
      </c>
      <c r="DS30" s="47">
        <v>0</v>
      </c>
      <c r="DT30" s="46">
        <v>0</v>
      </c>
      <c r="DU30" s="47">
        <v>0</v>
      </c>
      <c r="DV30" s="46">
        <v>0</v>
      </c>
      <c r="DW30" s="47">
        <v>0</v>
      </c>
      <c r="DX30" s="46">
        <v>0</v>
      </c>
      <c r="DY30" s="47">
        <v>0</v>
      </c>
      <c r="DZ30" s="46">
        <v>0</v>
      </c>
      <c r="EA30" s="47">
        <v>0</v>
      </c>
      <c r="EB30" s="46">
        <v>0</v>
      </c>
      <c r="EC30" s="47">
        <v>0</v>
      </c>
      <c r="ED30" s="46">
        <v>0</v>
      </c>
      <c r="EE30" s="47">
        <v>0</v>
      </c>
      <c r="EF30" s="46">
        <v>0</v>
      </c>
      <c r="EG30" s="47">
        <v>0</v>
      </c>
      <c r="EH30" s="46">
        <v>0</v>
      </c>
      <c r="EI30" s="47">
        <v>0</v>
      </c>
      <c r="EJ30" s="46">
        <v>0</v>
      </c>
      <c r="EK30" s="47">
        <v>0</v>
      </c>
      <c r="EL30" s="46">
        <f>EL7+EL19</f>
        <v>0</v>
      </c>
      <c r="EM30" s="47">
        <f t="shared" si="2"/>
        <v>0</v>
      </c>
      <c r="EN30" s="46">
        <v>0</v>
      </c>
      <c r="EO30" s="47">
        <v>0</v>
      </c>
      <c r="EP30" s="46">
        <v>0</v>
      </c>
      <c r="EQ30" s="47">
        <v>0</v>
      </c>
      <c r="ER30" s="46">
        <v>0</v>
      </c>
      <c r="ES30" s="47">
        <v>0</v>
      </c>
      <c r="ET30" s="46">
        <v>0</v>
      </c>
      <c r="EU30" s="47">
        <v>0</v>
      </c>
      <c r="EV30" s="46">
        <v>0</v>
      </c>
      <c r="EW30" s="47">
        <v>0</v>
      </c>
      <c r="EX30" s="46">
        <v>0</v>
      </c>
      <c r="EY30" s="47">
        <v>0</v>
      </c>
      <c r="EZ30" s="46">
        <v>0</v>
      </c>
      <c r="FA30" s="47">
        <v>0</v>
      </c>
      <c r="FB30" s="46">
        <v>0</v>
      </c>
      <c r="FC30" s="47">
        <v>0</v>
      </c>
      <c r="FD30" s="46">
        <v>0</v>
      </c>
      <c r="FE30" s="47">
        <v>0</v>
      </c>
      <c r="FF30" s="46">
        <v>6000000</v>
      </c>
      <c r="FG30" s="47">
        <v>4.5996407774078873E-4</v>
      </c>
      <c r="FH30" s="46">
        <v>6000000</v>
      </c>
      <c r="FI30" s="48">
        <v>4.5996407774078873E-4</v>
      </c>
      <c r="FJ30" s="49">
        <v>6000000</v>
      </c>
      <c r="FK30" s="48">
        <v>4.5996407774078873E-4</v>
      </c>
      <c r="FL30" s="49">
        <v>6000000</v>
      </c>
      <c r="FM30" s="48">
        <v>4.5996407774078873E-4</v>
      </c>
      <c r="FN30" s="6">
        <v>6000000</v>
      </c>
      <c r="FO30" s="7">
        <v>4.59964077740789E-4</v>
      </c>
      <c r="FP30" s="6">
        <v>6000000</v>
      </c>
      <c r="FQ30" s="7">
        <v>4.5996407774078873E-4</v>
      </c>
      <c r="FR30" s="6">
        <v>6000000</v>
      </c>
      <c r="FS30" s="7">
        <v>4.5996407774078873E-4</v>
      </c>
      <c r="FT30" s="6">
        <v>6000000</v>
      </c>
      <c r="FU30" s="7">
        <v>4.5996407774078873E-4</v>
      </c>
      <c r="FV30" s="6">
        <v>6000000</v>
      </c>
      <c r="FW30" s="7">
        <v>4.5996407774078873E-4</v>
      </c>
      <c r="FX30" s="6">
        <v>6000000</v>
      </c>
      <c r="FY30" s="7">
        <v>4.5996407774078873E-4</v>
      </c>
      <c r="FZ30" s="6">
        <v>6000000</v>
      </c>
      <c r="GA30" s="7">
        <v>4.5996407774078873E-4</v>
      </c>
      <c r="GB30" s="6">
        <v>6000000</v>
      </c>
      <c r="GC30" s="7">
        <v>4.5996407774078873E-4</v>
      </c>
      <c r="GD30" s="6">
        <v>6000000</v>
      </c>
      <c r="GE30" s="7">
        <v>4.5996407774078873E-4</v>
      </c>
      <c r="GF30" s="6">
        <v>6000000</v>
      </c>
      <c r="GG30" s="7">
        <v>4.5996407774078873E-4</v>
      </c>
      <c r="GH30" s="6">
        <v>6000000</v>
      </c>
      <c r="GI30" s="7">
        <v>4.5996407774078873E-4</v>
      </c>
      <c r="GJ30" s="6">
        <v>6000000</v>
      </c>
      <c r="GK30" s="7">
        <v>4.5996407774078873E-4</v>
      </c>
      <c r="GL30" s="6">
        <v>6000000</v>
      </c>
      <c r="GM30" s="7">
        <v>4.5996407774078873E-4</v>
      </c>
      <c r="GN30" s="6">
        <v>6000000</v>
      </c>
      <c r="GO30" s="7">
        <v>4.5996407774078873E-4</v>
      </c>
      <c r="GP30" s="6">
        <v>6000000</v>
      </c>
      <c r="GQ30" s="7">
        <v>4.5996407774078873E-4</v>
      </c>
      <c r="GR30" s="6">
        <v>6000000</v>
      </c>
      <c r="GS30" s="7">
        <v>4.5996407774078873E-4</v>
      </c>
      <c r="GT30" s="6">
        <v>6000000</v>
      </c>
      <c r="GU30" s="7">
        <v>4.5996407774078873E-4</v>
      </c>
      <c r="GV30" s="13" t="s">
        <v>93</v>
      </c>
      <c r="GW30" s="14" t="s">
        <v>386</v>
      </c>
      <c r="GX30" s="13" t="s">
        <v>93</v>
      </c>
      <c r="GY30" s="14" t="s">
        <v>386</v>
      </c>
      <c r="GZ30" s="13" t="s">
        <v>93</v>
      </c>
      <c r="HA30" s="14" t="s">
        <v>386</v>
      </c>
      <c r="HB30" s="13" t="s">
        <v>93</v>
      </c>
      <c r="HC30" s="14" t="s">
        <v>386</v>
      </c>
      <c r="HD30" s="13" t="s">
        <v>93</v>
      </c>
      <c r="HE30" s="14" t="s">
        <v>386</v>
      </c>
      <c r="HF30" s="13" t="s">
        <v>93</v>
      </c>
      <c r="HG30" s="14" t="s">
        <v>386</v>
      </c>
      <c r="HH30" s="13" t="s">
        <v>93</v>
      </c>
      <c r="HI30" s="14" t="s">
        <v>386</v>
      </c>
      <c r="HJ30" s="13" t="s">
        <v>93</v>
      </c>
      <c r="HK30" s="14" t="s">
        <v>386</v>
      </c>
      <c r="HL30" s="13" t="s">
        <v>93</v>
      </c>
      <c r="HM30" s="14" t="s">
        <v>386</v>
      </c>
      <c r="HN30" s="13" t="s">
        <v>93</v>
      </c>
      <c r="HO30" s="14" t="s">
        <v>386</v>
      </c>
      <c r="HP30" s="13" t="s">
        <v>93</v>
      </c>
      <c r="HQ30" s="14" t="s">
        <v>386</v>
      </c>
      <c r="HR30" s="13" t="s">
        <v>93</v>
      </c>
      <c r="HS30" s="14" t="s">
        <v>386</v>
      </c>
      <c r="HT30" s="13" t="s">
        <v>93</v>
      </c>
      <c r="HU30" s="14" t="s">
        <v>386</v>
      </c>
      <c r="HV30" s="13" t="s">
        <v>93</v>
      </c>
      <c r="HW30" s="14" t="s">
        <v>386</v>
      </c>
      <c r="HX30" s="13" t="s">
        <v>93</v>
      </c>
      <c r="HY30" s="14" t="s">
        <v>386</v>
      </c>
      <c r="HZ30" s="13" t="s">
        <v>93</v>
      </c>
      <c r="IA30" s="14" t="s">
        <v>386</v>
      </c>
      <c r="IB30" s="13" t="s">
        <v>93</v>
      </c>
      <c r="IC30" s="14" t="s">
        <v>386</v>
      </c>
      <c r="ID30" s="13" t="s">
        <v>93</v>
      </c>
      <c r="IE30" s="14" t="s">
        <v>386</v>
      </c>
      <c r="IF30" s="13" t="s">
        <v>93</v>
      </c>
      <c r="IG30" s="14" t="s">
        <v>98</v>
      </c>
    </row>
    <row r="31" spans="1:241" x14ac:dyDescent="0.25">
      <c r="A31" s="55" t="s">
        <v>96</v>
      </c>
      <c r="B31" s="46"/>
      <c r="C31" s="47"/>
      <c r="D31" s="46"/>
      <c r="E31" s="47"/>
      <c r="F31" s="46"/>
      <c r="G31" s="75"/>
      <c r="H31" s="46"/>
      <c r="I31" s="47"/>
      <c r="J31" s="46"/>
      <c r="K31" s="47"/>
      <c r="L31" s="46"/>
      <c r="M31" s="47"/>
      <c r="N31" s="46"/>
      <c r="O31" s="47"/>
      <c r="P31" s="46"/>
      <c r="Q31" s="75"/>
      <c r="R31" s="46"/>
      <c r="S31" s="75"/>
      <c r="T31" s="46"/>
      <c r="U31" s="47"/>
      <c r="V31" s="46"/>
      <c r="W31" s="47"/>
      <c r="X31" s="46"/>
      <c r="Y31" s="47"/>
      <c r="Z31" s="46"/>
      <c r="AA31" s="47"/>
      <c r="AB31" s="46"/>
      <c r="AC31" s="47"/>
      <c r="AD31" s="46"/>
      <c r="AE31" s="75"/>
      <c r="AF31" s="46"/>
      <c r="AG31" s="47"/>
      <c r="AH31" s="46"/>
      <c r="AI31" s="47"/>
      <c r="AJ31" s="46"/>
      <c r="AK31" s="47"/>
      <c r="AL31" s="46"/>
      <c r="AM31" s="47"/>
      <c r="AN31" s="46"/>
      <c r="AO31" s="75"/>
      <c r="AP31" s="46"/>
      <c r="AQ31" s="75"/>
      <c r="AR31" s="46"/>
      <c r="AS31" s="47"/>
      <c r="AT31" s="46"/>
      <c r="AU31" s="47"/>
      <c r="AV31" s="46"/>
      <c r="AW31" s="47"/>
      <c r="AX31" s="46"/>
      <c r="AY31" s="47"/>
      <c r="AZ31" s="46"/>
      <c r="BA31" s="47"/>
      <c r="BB31" s="46"/>
      <c r="BC31" s="47"/>
      <c r="BD31" s="46"/>
      <c r="BE31" s="47"/>
      <c r="BF31" s="46"/>
      <c r="BG31" s="47"/>
      <c r="BH31" s="46"/>
      <c r="BI31" s="47"/>
      <c r="BJ31" s="46"/>
      <c r="BK31" s="47"/>
      <c r="BL31" s="46"/>
      <c r="BM31" s="47"/>
      <c r="BN31" s="61"/>
      <c r="BO31" s="62"/>
      <c r="BP31" s="46"/>
      <c r="BQ31" s="47"/>
      <c r="BR31" s="46"/>
      <c r="BS31" s="47"/>
      <c r="BT31" s="46"/>
      <c r="BU31" s="47"/>
      <c r="BV31" s="46">
        <v>0</v>
      </c>
      <c r="BW31" s="47">
        <v>0</v>
      </c>
      <c r="BX31" s="46">
        <v>0</v>
      </c>
      <c r="BY31" s="47">
        <v>0</v>
      </c>
      <c r="BZ31" s="46">
        <v>0</v>
      </c>
      <c r="CA31" s="47">
        <v>0</v>
      </c>
      <c r="CB31" s="46">
        <v>0</v>
      </c>
      <c r="CC31" s="47">
        <v>0</v>
      </c>
      <c r="CD31" s="46">
        <v>0</v>
      </c>
      <c r="CE31" s="47">
        <v>0</v>
      </c>
      <c r="CF31" s="46">
        <v>0</v>
      </c>
      <c r="CG31" s="47">
        <v>0</v>
      </c>
      <c r="CH31" s="46">
        <v>0</v>
      </c>
      <c r="CI31" s="47">
        <v>0</v>
      </c>
      <c r="CJ31" s="46">
        <v>0</v>
      </c>
      <c r="CK31" s="47">
        <v>0</v>
      </c>
      <c r="CL31" s="46">
        <v>0</v>
      </c>
      <c r="CM31" s="47">
        <v>0</v>
      </c>
      <c r="CN31" s="46">
        <v>0</v>
      </c>
      <c r="CO31" s="47">
        <v>0</v>
      </c>
      <c r="CP31" s="46">
        <v>0</v>
      </c>
      <c r="CQ31" s="47">
        <v>0</v>
      </c>
      <c r="CR31" s="46">
        <v>0</v>
      </c>
      <c r="CS31" s="47">
        <v>0</v>
      </c>
      <c r="CT31" s="46">
        <v>0</v>
      </c>
      <c r="CU31" s="47">
        <v>0</v>
      </c>
      <c r="CV31" s="46">
        <v>0</v>
      </c>
      <c r="CW31" s="47">
        <v>0</v>
      </c>
      <c r="CX31" s="46">
        <v>0</v>
      </c>
      <c r="CY31" s="47">
        <v>0</v>
      </c>
      <c r="CZ31" s="46">
        <v>0</v>
      </c>
      <c r="DA31" s="47">
        <v>0</v>
      </c>
      <c r="DB31" s="46">
        <v>0</v>
      </c>
      <c r="DC31" s="47">
        <v>0</v>
      </c>
      <c r="DD31" s="46">
        <v>0</v>
      </c>
      <c r="DE31" s="47">
        <v>0</v>
      </c>
      <c r="DF31" s="46">
        <v>0</v>
      </c>
      <c r="DG31" s="47">
        <v>0</v>
      </c>
      <c r="DH31" s="46">
        <v>0</v>
      </c>
      <c r="DI31" s="47">
        <v>0</v>
      </c>
      <c r="DJ31" s="46">
        <v>0</v>
      </c>
      <c r="DK31" s="47">
        <v>0</v>
      </c>
      <c r="DL31" s="46">
        <v>0</v>
      </c>
      <c r="DM31" s="47">
        <v>0</v>
      </c>
      <c r="DN31" s="46">
        <v>0</v>
      </c>
      <c r="DO31" s="47">
        <v>0</v>
      </c>
      <c r="DP31" s="46">
        <v>0</v>
      </c>
      <c r="DQ31" s="47">
        <v>0</v>
      </c>
      <c r="DR31" s="46">
        <v>0</v>
      </c>
      <c r="DS31" s="47">
        <v>0</v>
      </c>
      <c r="DT31" s="46">
        <v>0</v>
      </c>
      <c r="DU31" s="47">
        <v>0</v>
      </c>
      <c r="DV31" s="46">
        <v>0</v>
      </c>
      <c r="DW31" s="47">
        <v>0</v>
      </c>
      <c r="DX31" s="46">
        <v>0</v>
      </c>
      <c r="DY31" s="47">
        <v>0</v>
      </c>
      <c r="DZ31" s="46">
        <v>0</v>
      </c>
      <c r="EA31" s="47">
        <v>0</v>
      </c>
      <c r="EB31" s="46">
        <v>0</v>
      </c>
      <c r="EC31" s="47">
        <v>0</v>
      </c>
      <c r="ED31" s="46">
        <v>0</v>
      </c>
      <c r="EE31" s="47">
        <v>0</v>
      </c>
      <c r="EF31" s="46">
        <v>0</v>
      </c>
      <c r="EG31" s="47">
        <v>0</v>
      </c>
      <c r="EH31" s="46">
        <v>0</v>
      </c>
      <c r="EI31" s="47">
        <v>0</v>
      </c>
      <c r="EJ31" s="46">
        <v>0</v>
      </c>
      <c r="EK31" s="47">
        <v>0</v>
      </c>
      <c r="EL31" s="46">
        <f>EL8+EL20</f>
        <v>0</v>
      </c>
      <c r="EM31" s="47">
        <f t="shared" si="2"/>
        <v>0</v>
      </c>
      <c r="EN31" s="46">
        <v>0</v>
      </c>
      <c r="EO31" s="47">
        <v>0</v>
      </c>
      <c r="EP31" s="46">
        <v>0</v>
      </c>
      <c r="EQ31" s="47">
        <v>0</v>
      </c>
      <c r="ER31" s="46">
        <v>0</v>
      </c>
      <c r="ES31" s="47">
        <v>0</v>
      </c>
      <c r="ET31" s="46">
        <v>0</v>
      </c>
      <c r="EU31" s="47">
        <v>0</v>
      </c>
      <c r="EV31" s="46">
        <v>0</v>
      </c>
      <c r="EW31" s="47">
        <v>0</v>
      </c>
      <c r="EX31" s="46">
        <v>0</v>
      </c>
      <c r="EY31" s="47">
        <v>0</v>
      </c>
      <c r="EZ31" s="46">
        <v>0</v>
      </c>
      <c r="FA31" s="47">
        <v>0</v>
      </c>
      <c r="FB31" s="46">
        <v>0</v>
      </c>
      <c r="FC31" s="47">
        <v>0</v>
      </c>
      <c r="FD31" s="46">
        <v>0</v>
      </c>
      <c r="FE31" s="47">
        <v>0</v>
      </c>
      <c r="FF31" s="46">
        <v>0</v>
      </c>
      <c r="FG31" s="47">
        <v>0</v>
      </c>
      <c r="FH31" s="46">
        <v>0</v>
      </c>
      <c r="FI31" s="48">
        <v>0</v>
      </c>
      <c r="FJ31" s="49">
        <v>0</v>
      </c>
      <c r="FK31" s="48">
        <v>0</v>
      </c>
      <c r="FL31" s="49">
        <v>0</v>
      </c>
      <c r="FM31" s="48">
        <v>0</v>
      </c>
      <c r="FN31" s="6">
        <v>0</v>
      </c>
      <c r="FO31" s="7">
        <v>0</v>
      </c>
      <c r="FP31" s="6">
        <v>0</v>
      </c>
      <c r="FQ31" s="7">
        <v>0</v>
      </c>
      <c r="FR31" s="6">
        <v>0</v>
      </c>
      <c r="FS31" s="7">
        <v>0</v>
      </c>
      <c r="FT31" s="6">
        <v>0</v>
      </c>
      <c r="FU31" s="7">
        <v>0</v>
      </c>
      <c r="FV31" s="6">
        <v>0</v>
      </c>
      <c r="FW31" s="7">
        <v>0</v>
      </c>
      <c r="FX31" s="6">
        <v>0</v>
      </c>
      <c r="FY31" s="7">
        <v>0</v>
      </c>
      <c r="FZ31" s="6">
        <v>0</v>
      </c>
      <c r="GA31" s="7">
        <v>0</v>
      </c>
      <c r="GB31" s="6">
        <v>0</v>
      </c>
      <c r="GC31" s="7">
        <v>0</v>
      </c>
      <c r="GD31" s="6">
        <v>0</v>
      </c>
      <c r="GE31" s="7">
        <v>0</v>
      </c>
      <c r="GF31" s="6">
        <v>0</v>
      </c>
      <c r="GG31" s="7">
        <v>0</v>
      </c>
      <c r="GH31" s="6">
        <v>0</v>
      </c>
      <c r="GI31" s="7">
        <v>0</v>
      </c>
      <c r="GJ31" s="6">
        <v>0</v>
      </c>
      <c r="GK31" s="7">
        <v>0</v>
      </c>
      <c r="GL31" s="6">
        <v>0</v>
      </c>
      <c r="GM31" s="7">
        <v>0</v>
      </c>
      <c r="GN31" s="6">
        <v>0</v>
      </c>
      <c r="GO31" s="7">
        <v>0</v>
      </c>
      <c r="GP31" s="6">
        <v>0</v>
      </c>
      <c r="GQ31" s="7">
        <v>0</v>
      </c>
      <c r="GR31" s="6">
        <v>0</v>
      </c>
      <c r="GS31" s="7">
        <v>0</v>
      </c>
      <c r="GT31" s="6">
        <v>0</v>
      </c>
      <c r="GU31" s="7">
        <v>0</v>
      </c>
      <c r="GV31" s="13" t="s">
        <v>387</v>
      </c>
      <c r="GW31" s="14" t="s">
        <v>97</v>
      </c>
      <c r="GX31" s="13" t="s">
        <v>387</v>
      </c>
      <c r="GY31" s="14" t="s">
        <v>97</v>
      </c>
      <c r="GZ31" s="13" t="s">
        <v>387</v>
      </c>
      <c r="HA31" s="14" t="s">
        <v>97</v>
      </c>
      <c r="HB31" s="13" t="s">
        <v>387</v>
      </c>
      <c r="HC31" s="14" t="s">
        <v>97</v>
      </c>
      <c r="HD31" s="13" t="s">
        <v>387</v>
      </c>
      <c r="HE31" s="14" t="s">
        <v>97</v>
      </c>
      <c r="HF31" s="13">
        <v>0</v>
      </c>
      <c r="HG31" s="14" t="s">
        <v>97</v>
      </c>
      <c r="HH31" s="13">
        <v>0</v>
      </c>
      <c r="HI31" s="14" t="s">
        <v>97</v>
      </c>
      <c r="HJ31" s="13">
        <v>0</v>
      </c>
      <c r="HK31" s="14" t="s">
        <v>97</v>
      </c>
      <c r="HL31" s="13">
        <v>0</v>
      </c>
      <c r="HM31" s="14" t="s">
        <v>97</v>
      </c>
      <c r="HN31" s="13">
        <v>0</v>
      </c>
      <c r="HO31" s="14" t="s">
        <v>97</v>
      </c>
      <c r="HP31" s="13">
        <v>0</v>
      </c>
      <c r="HQ31" s="14" t="s">
        <v>97</v>
      </c>
      <c r="HR31" s="13">
        <v>0</v>
      </c>
      <c r="HS31" s="14" t="s">
        <v>97</v>
      </c>
      <c r="HT31" s="13">
        <v>0</v>
      </c>
      <c r="HU31" s="14" t="s">
        <v>97</v>
      </c>
      <c r="HV31" s="13">
        <v>0</v>
      </c>
      <c r="HW31" s="14" t="s">
        <v>97</v>
      </c>
      <c r="HX31" s="13">
        <v>0</v>
      </c>
      <c r="HY31" s="14" t="s">
        <v>97</v>
      </c>
      <c r="HZ31" s="13">
        <v>0</v>
      </c>
      <c r="IA31" s="14" t="s">
        <v>97</v>
      </c>
      <c r="IB31" s="13">
        <v>0</v>
      </c>
      <c r="IC31" s="14" t="s">
        <v>97</v>
      </c>
      <c r="ID31" s="13">
        <v>0</v>
      </c>
      <c r="IE31" s="14" t="s">
        <v>97</v>
      </c>
      <c r="IF31" s="13">
        <v>0</v>
      </c>
      <c r="IG31" s="14" t="s">
        <v>98</v>
      </c>
    </row>
    <row r="32" spans="1:241" x14ac:dyDescent="0.25">
      <c r="A32" s="55" t="s">
        <v>388</v>
      </c>
      <c r="B32" s="46"/>
      <c r="C32" s="47"/>
      <c r="D32" s="46"/>
      <c r="E32" s="47"/>
      <c r="F32" s="46"/>
      <c r="G32" s="75"/>
      <c r="H32" s="46"/>
      <c r="I32" s="47"/>
      <c r="J32" s="46"/>
      <c r="K32" s="47"/>
      <c r="L32" s="46"/>
      <c r="M32" s="47"/>
      <c r="N32" s="46">
        <v>2764935406</v>
      </c>
      <c r="O32" s="47">
        <v>0.21462344906757741</v>
      </c>
      <c r="P32" s="46">
        <v>2723285406</v>
      </c>
      <c r="Q32" s="75">
        <v>0.21139194440592218</v>
      </c>
      <c r="R32" s="46">
        <v>2710901234</v>
      </c>
      <c r="S32" s="75">
        <v>0.21043109183572434</v>
      </c>
      <c r="T32" s="46">
        <v>2742312834</v>
      </c>
      <c r="U32" s="47">
        <v>0.21286822825421292</v>
      </c>
      <c r="V32" s="46">
        <v>2771027234</v>
      </c>
      <c r="W32" s="47">
        <v>0.21509609662051862</v>
      </c>
      <c r="X32" s="46">
        <v>2763621834</v>
      </c>
      <c r="Y32" s="47">
        <v>0.21452153276406194</v>
      </c>
      <c r="Z32" s="46">
        <v>2754665834</v>
      </c>
      <c r="AA32" s="47">
        <v>0.21382666227787264</v>
      </c>
      <c r="AB32" s="46">
        <v>2753331834</v>
      </c>
      <c r="AC32" s="47">
        <v>0.21372316102412359</v>
      </c>
      <c r="AD32" s="46">
        <v>2746269834</v>
      </c>
      <c r="AE32" s="75">
        <v>0.21317524059385684</v>
      </c>
      <c r="AF32" s="46">
        <v>2743213734</v>
      </c>
      <c r="AG32" s="47">
        <v>0.21293812651470956</v>
      </c>
      <c r="AH32" s="46">
        <v>2736140934</v>
      </c>
      <c r="AI32" s="47">
        <v>0.21238936814325807</v>
      </c>
      <c r="AJ32" s="46">
        <v>2727226418</v>
      </c>
      <c r="AK32" s="47">
        <v>0.21169771628226405</v>
      </c>
      <c r="AL32" s="46">
        <v>2725056818</v>
      </c>
      <c r="AM32" s="47">
        <v>0.21152938320870038</v>
      </c>
      <c r="AN32" s="46">
        <v>2725052618</v>
      </c>
      <c r="AO32" s="75">
        <v>0.21152905734268407</v>
      </c>
      <c r="AP32" s="46">
        <v>2725052618</v>
      </c>
      <c r="AQ32" s="75">
        <v>0.21152905734268407</v>
      </c>
      <c r="AR32" s="46">
        <v>2725049244</v>
      </c>
      <c r="AS32" s="47">
        <v>0.21152879556365098</v>
      </c>
      <c r="AT32" s="46">
        <v>2722918736</v>
      </c>
      <c r="AU32" s="47">
        <v>0.21136349552682759</v>
      </c>
      <c r="AV32" s="46">
        <v>2722918736</v>
      </c>
      <c r="AW32" s="47">
        <v>0.21136349552682759</v>
      </c>
      <c r="AX32" s="46">
        <v>2717717690</v>
      </c>
      <c r="AY32" s="47">
        <v>0.20844208514011278</v>
      </c>
      <c r="AZ32" s="46">
        <v>2712496134</v>
      </c>
      <c r="BA32" s="47">
        <v>0.2080417971084608</v>
      </c>
      <c r="BB32" s="46">
        <v>2698160234</v>
      </c>
      <c r="BC32" s="47">
        <v>0.20694279727144677</v>
      </c>
      <c r="BD32" s="46">
        <v>2667824234</v>
      </c>
      <c r="BE32" s="47">
        <v>0.20461721889438936</v>
      </c>
      <c r="BF32" s="46">
        <v>2635259700</v>
      </c>
      <c r="BG32" s="47">
        <v>0.20212079958632792</v>
      </c>
      <c r="BH32" s="46">
        <v>2655036980</v>
      </c>
      <c r="BI32" s="47">
        <v>0.20363693931223148</v>
      </c>
      <c r="BJ32" s="46">
        <v>2651710980</v>
      </c>
      <c r="BK32" s="47">
        <v>0.20338196589180382</v>
      </c>
      <c r="BL32" s="46">
        <v>2661510980</v>
      </c>
      <c r="BM32" s="47">
        <v>0.20413324055211379</v>
      </c>
      <c r="BN32" s="61">
        <v>2718762472</v>
      </c>
      <c r="BO32" s="62">
        <v>0.20852217883829116</v>
      </c>
      <c r="BP32" s="46">
        <v>2740862472</v>
      </c>
      <c r="BQ32" s="47">
        <v>0.21021637985796973</v>
      </c>
      <c r="BR32" s="46">
        <v>2787862472</v>
      </c>
      <c r="BS32" s="47">
        <v>0.21381943180027257</v>
      </c>
      <c r="BT32" s="46">
        <v>2788031710</v>
      </c>
      <c r="BU32" s="47">
        <v>0.21383240570037068</v>
      </c>
      <c r="BV32" s="46">
        <v>2788031634</v>
      </c>
      <c r="BW32" s="47">
        <v>0.21383239987415903</v>
      </c>
      <c r="BX32" s="46">
        <v>2788031634</v>
      </c>
      <c r="BY32" s="47">
        <v>0.21373239987415901</v>
      </c>
      <c r="BZ32" s="46">
        <v>2783189344</v>
      </c>
      <c r="CA32" s="47">
        <v>0.21336118663182499</v>
      </c>
      <c r="CB32" s="46">
        <v>2767397744</v>
      </c>
      <c r="CC32" s="47">
        <v>0.21215059184348301</v>
      </c>
      <c r="CD32" s="46">
        <v>2767414294</v>
      </c>
      <c r="CE32" s="47">
        <v>0.212151860577731</v>
      </c>
      <c r="CF32" s="46">
        <v>2766013136</v>
      </c>
      <c r="CG32" s="47">
        <v>0.21204444685319099</v>
      </c>
      <c r="CH32" s="46">
        <v>2749635136</v>
      </c>
      <c r="CI32" s="47">
        <v>0.21078889824231803</v>
      </c>
      <c r="CJ32" s="46">
        <v>2740663414</v>
      </c>
      <c r="CK32" s="47">
        <v>0.21010111993640523</v>
      </c>
      <c r="CL32" s="46">
        <v>2748377380</v>
      </c>
      <c r="CM32" s="47">
        <v>0.21069247781255801</v>
      </c>
      <c r="CN32" s="46">
        <v>2769198056</v>
      </c>
      <c r="CO32" s="47">
        <v>0.21228860498493801</v>
      </c>
      <c r="CP32" s="46">
        <v>2751954298</v>
      </c>
      <c r="CQ32" s="47">
        <v>0.210966686777395</v>
      </c>
      <c r="CR32" s="46">
        <v>2737548298</v>
      </c>
      <c r="CS32" s="47">
        <v>0.20986231302673899</v>
      </c>
      <c r="CT32" s="46">
        <v>2719780254</v>
      </c>
      <c r="CU32" s="47">
        <v>0.20850020269812</v>
      </c>
      <c r="CV32" s="46">
        <f>+CV9+CV21</f>
        <v>2686219654</v>
      </c>
      <c r="CW32" s="47">
        <v>0.20592742429354799</v>
      </c>
      <c r="CX32" s="46">
        <v>2656882654</v>
      </c>
      <c r="CY32" s="47">
        <v>0.203678429935435</v>
      </c>
      <c r="CZ32" s="46">
        <v>2625346832</v>
      </c>
      <c r="DA32" s="47">
        <v>0.20126087238842999</v>
      </c>
      <c r="DB32" s="46">
        <v>2594752059</v>
      </c>
      <c r="DC32" s="47">
        <v>0.19891545629732499</v>
      </c>
      <c r="DD32" s="46">
        <v>2597022354</v>
      </c>
      <c r="DE32" s="47">
        <v>0.19908949865497</v>
      </c>
      <c r="DF32" s="46">
        <v>2603013706</v>
      </c>
      <c r="DG32" s="47">
        <v>0.199548799771154</v>
      </c>
      <c r="DH32" s="46">
        <v>2607039790</v>
      </c>
      <c r="DI32" s="47">
        <v>0.199857442106815</v>
      </c>
      <c r="DJ32" s="46">
        <v>2650409726</v>
      </c>
      <c r="DK32" s="47">
        <v>0.20318221087580099</v>
      </c>
      <c r="DL32" s="46">
        <v>2677897814</v>
      </c>
      <c r="DM32" s="47">
        <v>0.20528946638343071</v>
      </c>
      <c r="DN32" s="46">
        <v>2671907614</v>
      </c>
      <c r="DO32" s="47">
        <v>0.20483025358035023</v>
      </c>
      <c r="DP32" s="46">
        <v>2653367066</v>
      </c>
      <c r="DQ32" s="47">
        <v>0.203408922570079</v>
      </c>
      <c r="DR32" s="46">
        <v>2578195894</v>
      </c>
      <c r="DS32" s="47">
        <v>0.197646249436466</v>
      </c>
      <c r="DT32" s="46">
        <v>2561282894</v>
      </c>
      <c r="DU32" s="47">
        <v>0.19634968736199501</v>
      </c>
      <c r="DV32" s="46">
        <v>2601976048</v>
      </c>
      <c r="DW32" s="47">
        <v>0.19946925220365699</v>
      </c>
      <c r="DX32" s="46">
        <v>2578467068</v>
      </c>
      <c r="DY32" s="47">
        <v>0.1976670378196026</v>
      </c>
      <c r="DZ32" s="46">
        <v>2562478326</v>
      </c>
      <c r="EA32" s="47">
        <v>0.19644132999155836</v>
      </c>
      <c r="EB32" s="46">
        <v>2547289454</v>
      </c>
      <c r="EC32" s="47">
        <v>0.19527694074132454</v>
      </c>
      <c r="ED32" s="46">
        <v>2524102994</v>
      </c>
      <c r="EE32" s="47">
        <v>0.19349945095966226</v>
      </c>
      <c r="EF32" s="46">
        <v>2488548328</v>
      </c>
      <c r="EG32" s="47">
        <v>0.19077380610031697</v>
      </c>
      <c r="EH32" s="46">
        <v>2488525904</v>
      </c>
      <c r="EI32" s="47">
        <v>0.19077208706123711</v>
      </c>
      <c r="EJ32" s="46">
        <v>2536325904</v>
      </c>
      <c r="EK32" s="47">
        <v>0.1944364675472387</v>
      </c>
      <c r="EL32" s="46">
        <f>+EL9+EL21</f>
        <v>2536325138</v>
      </c>
      <c r="EM32" s="47">
        <f t="shared" si="2"/>
        <v>0.19443640882515811</v>
      </c>
      <c r="EN32" s="46">
        <v>2534137632</v>
      </c>
      <c r="EO32" s="47">
        <v>0.19426871312851771</v>
      </c>
      <c r="EP32" s="46">
        <v>2512206172</v>
      </c>
      <c r="EQ32" s="47">
        <v>0.19258743249978288</v>
      </c>
      <c r="ER32" s="46">
        <v>2484147972</v>
      </c>
      <c r="ES32" s="47">
        <v>0.19043647181877177</v>
      </c>
      <c r="ET32" s="46">
        <v>2460036572</v>
      </c>
      <c r="EU32" s="47">
        <v>0.18858807550809858</v>
      </c>
      <c r="EV32" s="46">
        <v>2457536572</v>
      </c>
      <c r="EW32" s="47">
        <v>0.1883964238090399</v>
      </c>
      <c r="EX32" s="46">
        <v>2457275336</v>
      </c>
      <c r="EY32" s="47">
        <v>0.18837639727973779</v>
      </c>
      <c r="EZ32" s="46">
        <v>2452117936</v>
      </c>
      <c r="FA32" s="47">
        <v>0.18798102749064774</v>
      </c>
      <c r="FB32" s="46">
        <v>2441662108</v>
      </c>
      <c r="FC32" s="47">
        <v>0.18717947661014167</v>
      </c>
      <c r="FD32" s="46">
        <v>2415438346</v>
      </c>
      <c r="FE32" s="47">
        <v>0.1851691451929377</v>
      </c>
      <c r="FF32" s="46">
        <v>2370629546</v>
      </c>
      <c r="FG32" s="47">
        <v>0.1817340721318258</v>
      </c>
      <c r="FH32" s="46">
        <v>2318021146</v>
      </c>
      <c r="FI32" s="48">
        <v>0.17770107643392269</v>
      </c>
      <c r="FJ32" s="49">
        <v>2217871838</v>
      </c>
      <c r="FK32" s="48">
        <v>0.17002356241882299</v>
      </c>
      <c r="FL32" s="49">
        <v>2062409088</v>
      </c>
      <c r="FM32" s="48">
        <v>0.15810568234769021</v>
      </c>
      <c r="FN32" s="6">
        <v>2095009088</v>
      </c>
      <c r="FO32" s="7">
        <v>0.16060482050341501</v>
      </c>
      <c r="FP32" s="6">
        <v>2105933828</v>
      </c>
      <c r="FQ32" s="7">
        <v>0.16144231849652499</v>
      </c>
      <c r="FR32" s="6">
        <v>2133740586</v>
      </c>
      <c r="FS32" s="7">
        <v>0.16357400346293</v>
      </c>
      <c r="FT32" s="6">
        <v>2152108864</v>
      </c>
      <c r="FU32" s="7">
        <v>0.16498212813792301</v>
      </c>
      <c r="FV32" s="6">
        <v>2154087132</v>
      </c>
      <c r="FW32" s="7">
        <v>0.16513378350728</v>
      </c>
      <c r="FX32" s="6">
        <v>2165117032</v>
      </c>
      <c r="FY32" s="7">
        <v>0.16597934313745899</v>
      </c>
      <c r="FZ32" s="6">
        <v>2179070088</v>
      </c>
      <c r="GA32" s="7">
        <v>0.16704899389324299</v>
      </c>
      <c r="GB32" s="6">
        <v>2109674934</v>
      </c>
      <c r="GC32" s="7">
        <v>0.16172911422502823</v>
      </c>
      <c r="GD32" s="6">
        <v>2109792728</v>
      </c>
      <c r="GE32" s="7">
        <v>0.16173814439312378</v>
      </c>
      <c r="GF32" s="6">
        <v>2109616068</v>
      </c>
      <c r="GG32" s="7">
        <v>0.16172460151746151</v>
      </c>
      <c r="GH32" s="6">
        <v>2110322324</v>
      </c>
      <c r="GI32" s="7">
        <v>0.16177874358240965</v>
      </c>
      <c r="GJ32" s="6">
        <v>2112998994</v>
      </c>
      <c r="GK32" s="7">
        <v>0.16198393892373739</v>
      </c>
      <c r="GL32" s="6">
        <v>2128129116</v>
      </c>
      <c r="GM32" s="7">
        <v>0.16314382435904334</v>
      </c>
      <c r="GN32" s="6">
        <v>2151074642</v>
      </c>
      <c r="GO32" s="7">
        <v>0.16490284397652122</v>
      </c>
      <c r="GP32" s="6">
        <v>2181860634</v>
      </c>
      <c r="GQ32" s="7">
        <v>0.16726291904612375</v>
      </c>
      <c r="GR32" s="6">
        <v>2245439920</v>
      </c>
      <c r="GS32" s="7">
        <v>0.17213695032085841</v>
      </c>
      <c r="GT32" s="6">
        <v>2244299440</v>
      </c>
      <c r="GU32" s="7">
        <v>0.17204952034896143</v>
      </c>
      <c r="GV32" s="13" t="s">
        <v>389</v>
      </c>
      <c r="GW32" s="14" t="s">
        <v>390</v>
      </c>
      <c r="GX32" s="13" t="s">
        <v>391</v>
      </c>
      <c r="GY32" s="14" t="s">
        <v>392</v>
      </c>
      <c r="GZ32" s="13" t="s">
        <v>393</v>
      </c>
      <c r="HA32" s="14" t="s">
        <v>390</v>
      </c>
      <c r="HB32" s="13" t="s">
        <v>394</v>
      </c>
      <c r="HC32" s="14" t="s">
        <v>395</v>
      </c>
      <c r="HD32" s="13" t="s">
        <v>396</v>
      </c>
      <c r="HE32" s="14" t="s">
        <v>395</v>
      </c>
      <c r="HF32" s="13" t="s">
        <v>397</v>
      </c>
      <c r="HG32" s="14" t="s">
        <v>398</v>
      </c>
      <c r="HH32" s="13" t="s">
        <v>399</v>
      </c>
      <c r="HI32" s="14" t="s">
        <v>395</v>
      </c>
      <c r="HJ32" s="13" t="s">
        <v>400</v>
      </c>
      <c r="HK32" s="14" t="s">
        <v>401</v>
      </c>
      <c r="HL32" s="13" t="s">
        <v>402</v>
      </c>
      <c r="HM32" s="14" t="s">
        <v>403</v>
      </c>
      <c r="HN32" s="13" t="s">
        <v>404</v>
      </c>
      <c r="HO32" s="14" t="s">
        <v>405</v>
      </c>
      <c r="HP32" s="13" t="s">
        <v>406</v>
      </c>
      <c r="HQ32" s="14" t="s">
        <v>405</v>
      </c>
      <c r="HR32" s="13" t="s">
        <v>407</v>
      </c>
      <c r="HS32" s="14" t="s">
        <v>408</v>
      </c>
      <c r="HT32" s="13" t="s">
        <v>409</v>
      </c>
      <c r="HU32" s="14" t="s">
        <v>408</v>
      </c>
      <c r="HV32" s="13" t="s">
        <v>410</v>
      </c>
      <c r="HW32" s="14" t="s">
        <v>405</v>
      </c>
      <c r="HX32" s="13" t="s">
        <v>411</v>
      </c>
      <c r="HY32" s="14" t="s">
        <v>412</v>
      </c>
      <c r="HZ32" s="13" t="s">
        <v>413</v>
      </c>
      <c r="IA32" s="14" t="s">
        <v>414</v>
      </c>
      <c r="IB32" s="13" t="s">
        <v>415</v>
      </c>
      <c r="IC32" s="14" t="s">
        <v>416</v>
      </c>
      <c r="ID32" s="13" t="s">
        <v>417</v>
      </c>
      <c r="IE32" s="14" t="s">
        <v>418</v>
      </c>
      <c r="IF32" s="13" t="s">
        <v>419</v>
      </c>
      <c r="IG32" s="14" t="s">
        <v>420</v>
      </c>
    </row>
    <row r="33" spans="1:241" x14ac:dyDescent="0.25">
      <c r="A33" s="55" t="s">
        <v>421</v>
      </c>
      <c r="B33" s="46"/>
      <c r="C33" s="47"/>
      <c r="D33" s="46"/>
      <c r="E33" s="47"/>
      <c r="F33" s="46"/>
      <c r="G33" s="75"/>
      <c r="H33" s="46"/>
      <c r="I33" s="47"/>
      <c r="J33" s="46"/>
      <c r="K33" s="47"/>
      <c r="L33" s="46"/>
      <c r="M33" s="47"/>
      <c r="N33" s="46">
        <v>156213962</v>
      </c>
      <c r="O33" s="47">
        <v>1.2120195592284109E-2</v>
      </c>
      <c r="P33" s="46">
        <v>155669787</v>
      </c>
      <c r="Q33" s="75">
        <v>1.2077974606707729E-2</v>
      </c>
      <c r="R33" s="46">
        <v>148516382</v>
      </c>
      <c r="S33" s="75">
        <v>1.1522962323293376E-2</v>
      </c>
      <c r="T33" s="46">
        <v>147831439</v>
      </c>
      <c r="U33" s="47">
        <v>1.1469819550244922E-2</v>
      </c>
      <c r="V33" s="46">
        <v>152974715</v>
      </c>
      <c r="W33" s="47">
        <v>1.1868871659973119E-2</v>
      </c>
      <c r="X33" s="46">
        <v>160235327</v>
      </c>
      <c r="Y33" s="47">
        <v>1.2432201828627859E-2</v>
      </c>
      <c r="Z33" s="46">
        <v>170411321</v>
      </c>
      <c r="AA33" s="47">
        <v>1.322172816831515E-2</v>
      </c>
      <c r="AB33" s="46">
        <v>165476763</v>
      </c>
      <c r="AC33" s="47">
        <v>1.2838869892679902E-2</v>
      </c>
      <c r="AD33" s="46">
        <v>175928073</v>
      </c>
      <c r="AE33" s="75">
        <v>1.3649757215258627E-2</v>
      </c>
      <c r="AF33" s="46">
        <v>178902283</v>
      </c>
      <c r="AG33" s="47">
        <v>1.3880517682959507E-2</v>
      </c>
      <c r="AH33" s="46">
        <v>183269749</v>
      </c>
      <c r="AI33" s="47">
        <v>1.4219376908376571E-2</v>
      </c>
      <c r="AJ33" s="46">
        <v>183674606</v>
      </c>
      <c r="AK33" s="47">
        <v>1.4250788607843647E-2</v>
      </c>
      <c r="AL33" s="46">
        <v>178572727</v>
      </c>
      <c r="AM33" s="47">
        <v>1.385494837322898E-2</v>
      </c>
      <c r="AN33" s="46">
        <v>190540724</v>
      </c>
      <c r="AO33" s="75">
        <v>1.4783511112632961E-2</v>
      </c>
      <c r="AP33" s="46">
        <v>171185511</v>
      </c>
      <c r="AQ33" s="75">
        <v>1.3281795361448568E-2</v>
      </c>
      <c r="AR33" s="46">
        <v>136127041</v>
      </c>
      <c r="AS33" s="47">
        <v>1.0561708705134041E-2</v>
      </c>
      <c r="AT33" s="46">
        <v>136031593</v>
      </c>
      <c r="AU33" s="47">
        <v>1.0554303167152152E-2</v>
      </c>
      <c r="AV33" s="46">
        <v>173996704</v>
      </c>
      <c r="AW33" s="47">
        <v>1.3499907805249589E-2</v>
      </c>
      <c r="AX33" s="46">
        <v>187136132</v>
      </c>
      <c r="AY33" s="47">
        <v>1.4345983061226418E-2</v>
      </c>
      <c r="AZ33" s="46">
        <v>185032270</v>
      </c>
      <c r="BA33" s="47">
        <v>1.4184699570472435E-2</v>
      </c>
      <c r="BB33" s="46">
        <v>188729949</v>
      </c>
      <c r="BC33" s="47">
        <v>1.4468166155641849E-2</v>
      </c>
      <c r="BD33" s="46">
        <v>192677139</v>
      </c>
      <c r="BE33" s="47">
        <v>1.4770760423644794E-2</v>
      </c>
      <c r="BF33" s="46">
        <v>196284706</v>
      </c>
      <c r="BG33" s="47">
        <v>1.5047318961651977E-2</v>
      </c>
      <c r="BH33" s="46">
        <v>196894293</v>
      </c>
      <c r="BI33" s="47">
        <v>1.5094050315361606E-2</v>
      </c>
      <c r="BJ33" s="46">
        <v>196268323</v>
      </c>
      <c r="BK33" s="47">
        <v>1.5046063029737705E-2</v>
      </c>
      <c r="BL33" s="46">
        <v>192061048</v>
      </c>
      <c r="BM33" s="47">
        <v>1.4723530468874892E-2</v>
      </c>
      <c r="BN33" s="61">
        <v>178075209</v>
      </c>
      <c r="BO33" s="62">
        <v>1.3651366546030533E-2</v>
      </c>
      <c r="BP33" s="46">
        <v>174190887</v>
      </c>
      <c r="BQ33" s="47">
        <v>1.3353591781634158E-2</v>
      </c>
      <c r="BR33" s="46">
        <v>170445561</v>
      </c>
      <c r="BS33" s="47">
        <v>1.3066472545062725E-2</v>
      </c>
      <c r="BT33" s="46">
        <v>176679501</v>
      </c>
      <c r="BU33" s="47">
        <v>1.3544370622194627E-2</v>
      </c>
      <c r="BV33" s="46">
        <v>179540727</v>
      </c>
      <c r="BW33" s="47">
        <v>1.3763714151910954E-2</v>
      </c>
      <c r="BX33" s="46">
        <v>180148202</v>
      </c>
      <c r="BY33" s="47">
        <v>1.3810283598265201E-2</v>
      </c>
      <c r="BZ33" s="46">
        <v>178428551</v>
      </c>
      <c r="CA33" s="47">
        <v>1.3678453983890001E-2</v>
      </c>
      <c r="CB33" s="46">
        <v>180593779</v>
      </c>
      <c r="CC33" s="47">
        <v>1.38444418339098E-2</v>
      </c>
      <c r="CD33" s="46">
        <v>180494246</v>
      </c>
      <c r="CE33" s="47">
        <v>1.3836811566484799E-2</v>
      </c>
      <c r="CF33" s="46">
        <v>180287562</v>
      </c>
      <c r="CG33" s="47">
        <v>1.3780331657450901E-2</v>
      </c>
      <c r="CH33" s="46">
        <v>186835023</v>
      </c>
      <c r="CI33" s="47">
        <v>1.4322899840645675E-2</v>
      </c>
      <c r="CJ33" s="46">
        <v>177548810</v>
      </c>
      <c r="CK33" s="47">
        <v>1.3611012440937421E-2</v>
      </c>
      <c r="CL33" s="46">
        <v>169344529</v>
      </c>
      <c r="CM33" s="47">
        <v>1.2982066683655501E-2</v>
      </c>
      <c r="CN33" s="46">
        <v>174876110</v>
      </c>
      <c r="CO33" s="47">
        <v>1.34061214425078E-2</v>
      </c>
      <c r="CP33" s="46">
        <v>178614986</v>
      </c>
      <c r="CQ33" s="47">
        <v>1.36927462176956E-2</v>
      </c>
      <c r="CR33" s="46">
        <v>176152797</v>
      </c>
      <c r="CS33" s="47">
        <v>1.35039931355942E-2</v>
      </c>
      <c r="CT33" s="46">
        <v>170486020</v>
      </c>
      <c r="CU33" s="47">
        <v>1.30695741594996E-2</v>
      </c>
      <c r="CV33" s="46">
        <f>+CV39+CV10</f>
        <v>163954733</v>
      </c>
      <c r="CW33" s="47">
        <v>1.25688812592637E-2</v>
      </c>
      <c r="CX33" s="46">
        <v>170024494</v>
      </c>
      <c r="CY33" s="47">
        <v>1.30341932626757E-2</v>
      </c>
      <c r="CZ33" s="46">
        <v>176209766</v>
      </c>
      <c r="DA33" s="47">
        <v>1.35083604178517E-2</v>
      </c>
      <c r="DB33" s="46">
        <v>165704168</v>
      </c>
      <c r="DC33" s="47">
        <v>1.27029941353208E-2</v>
      </c>
      <c r="DD33" s="46">
        <v>168967184</v>
      </c>
      <c r="DE33" s="47">
        <v>1.2953139159503E-2</v>
      </c>
      <c r="DF33" s="46">
        <v>164120212</v>
      </c>
      <c r="DG33" s="47">
        <v>1.2581566991867099E-2</v>
      </c>
      <c r="DH33" s="46">
        <v>159613071</v>
      </c>
      <c r="DI33" s="47">
        <v>1.2236046499648301E-2</v>
      </c>
      <c r="DJ33" s="46">
        <v>148112351</v>
      </c>
      <c r="DK33" s="47">
        <v>1.13543934882892E-2</v>
      </c>
      <c r="DL33" s="46">
        <v>149516845</v>
      </c>
      <c r="DM33" s="47">
        <v>1.1462062952856244E-2</v>
      </c>
      <c r="DN33" s="46">
        <v>158536233</v>
      </c>
      <c r="DO33" s="47">
        <v>1.2153495366723966E-2</v>
      </c>
      <c r="DP33" s="46">
        <v>160532040</v>
      </c>
      <c r="DQ33" s="47">
        <v>1.23064952877412E-2</v>
      </c>
      <c r="DR33" s="46">
        <v>163245605</v>
      </c>
      <c r="DS33" s="47">
        <v>1.25145190248437E-2</v>
      </c>
      <c r="DT33" s="46">
        <v>161738035</v>
      </c>
      <c r="DU33" s="47">
        <v>1.23989476840637E-2</v>
      </c>
      <c r="DV33" s="46">
        <v>160623576</v>
      </c>
      <c r="DW33" s="47">
        <v>1.23135124997112E-2</v>
      </c>
      <c r="DX33" s="46">
        <v>169587450</v>
      </c>
      <c r="DY33" s="47">
        <v>1.3000689172610354E-2</v>
      </c>
      <c r="DZ33" s="46">
        <v>173789152</v>
      </c>
      <c r="EA33" s="47">
        <v>1.3322794503505625E-2</v>
      </c>
      <c r="EB33" s="46">
        <v>169377249</v>
      </c>
      <c r="EC33" s="47">
        <v>1.2984575021092822E-2</v>
      </c>
      <c r="ED33" s="46">
        <v>171426705</v>
      </c>
      <c r="EE33" s="47">
        <v>1.3141687710911209E-2</v>
      </c>
      <c r="EF33" s="46">
        <v>146490120</v>
      </c>
      <c r="EG33" s="47">
        <v>1.1230032157322913E-2</v>
      </c>
      <c r="EH33" s="46">
        <v>152198282</v>
      </c>
      <c r="EI33" s="47">
        <v>1.1667623735643748E-2</v>
      </c>
      <c r="EJ33" s="46">
        <v>134780834</v>
      </c>
      <c r="EK33" s="47">
        <v>1.0332390334657391E-2</v>
      </c>
      <c r="EL33" s="46">
        <f>+EL10</f>
        <v>135843601</v>
      </c>
      <c r="EM33" s="47">
        <f t="shared" si="2"/>
        <v>1.041386277515878E-2</v>
      </c>
      <c r="EN33" s="46">
        <v>150331690</v>
      </c>
      <c r="EO33" s="47">
        <v>1.1524529524344025E-2</v>
      </c>
      <c r="EP33" s="46">
        <v>153143035</v>
      </c>
      <c r="EQ33" s="47">
        <v>1.1740049142700056E-2</v>
      </c>
      <c r="ER33" s="46">
        <v>176851418</v>
      </c>
      <c r="ES33" s="47">
        <v>1.3557549896253454E-2</v>
      </c>
      <c r="ET33" s="46">
        <v>163781585</v>
      </c>
      <c r="EU33" s="47">
        <v>1.2555607615908267E-2</v>
      </c>
      <c r="EV33" s="46">
        <v>164352401</v>
      </c>
      <c r="EW33" s="47">
        <v>1.2599366758408214E-2</v>
      </c>
      <c r="EX33" s="46">
        <v>167792490</v>
      </c>
      <c r="EY33" s="47">
        <v>1.2863086319113419E-2</v>
      </c>
      <c r="EZ33" s="46">
        <v>169908201</v>
      </c>
      <c r="FA33" s="47">
        <v>1.302527816226026E-2</v>
      </c>
      <c r="FB33" s="46">
        <v>191029043</v>
      </c>
      <c r="FC33" s="47">
        <v>1.4644416264200079E-2</v>
      </c>
      <c r="FD33" s="46">
        <v>189989842</v>
      </c>
      <c r="FE33" s="47">
        <v>1.4564750409274695E-2</v>
      </c>
      <c r="FF33" s="46">
        <v>192802264</v>
      </c>
      <c r="FG33" s="47">
        <v>1.4780352591182679E-2</v>
      </c>
      <c r="FH33" s="46">
        <v>186978884</v>
      </c>
      <c r="FI33" s="48">
        <v>1.4333928322676987E-2</v>
      </c>
      <c r="FJ33" s="49">
        <v>172631064</v>
      </c>
      <c r="FK33" s="48">
        <v>1.3234014690361846E-2</v>
      </c>
      <c r="FL33" s="49">
        <v>153949644</v>
      </c>
      <c r="FM33" s="48">
        <v>1.1801884336830458E-2</v>
      </c>
      <c r="FN33" s="6">
        <v>180314089</v>
      </c>
      <c r="FO33" s="7">
        <v>1.38230006084259E-2</v>
      </c>
      <c r="FP33" s="6">
        <v>184948465</v>
      </c>
      <c r="FQ33" s="7">
        <v>1.4178275022216601E-2</v>
      </c>
      <c r="FR33" s="6">
        <v>182225439</v>
      </c>
      <c r="FS33" s="7">
        <v>1.3969525998424199E-2</v>
      </c>
      <c r="FT33" s="6">
        <v>190893491</v>
      </c>
      <c r="FU33" s="7">
        <v>1.4634024755755801E-2</v>
      </c>
      <c r="FV33" s="6">
        <v>189663263</v>
      </c>
      <c r="FW33" s="7">
        <v>1.45397146411839E-2</v>
      </c>
      <c r="FX33" s="6">
        <v>196305489</v>
      </c>
      <c r="FY33" s="7">
        <v>1.50489122005566E-2</v>
      </c>
      <c r="FZ33" s="6">
        <v>168567019</v>
      </c>
      <c r="GA33" s="7">
        <v>1.29224622386415E-2</v>
      </c>
      <c r="GB33" s="6">
        <v>171862018</v>
      </c>
      <c r="GC33" s="7">
        <v>1.3175059101340139E-2</v>
      </c>
      <c r="GD33" s="6">
        <v>170935805</v>
      </c>
      <c r="GE33" s="7">
        <v>1.310405498328405E-2</v>
      </c>
      <c r="GF33" s="6">
        <v>166611609</v>
      </c>
      <c r="GG33" s="7">
        <v>1.2772559179098983E-2</v>
      </c>
      <c r="GH33" s="6">
        <v>161242225</v>
      </c>
      <c r="GI33" s="7">
        <v>1.2360938552499624E-2</v>
      </c>
      <c r="GJ33" s="6">
        <v>164168276</v>
      </c>
      <c r="GK33" s="7">
        <v>1.2585251610772544E-2</v>
      </c>
      <c r="GL33" s="6">
        <v>169351348</v>
      </c>
      <c r="GM33" s="7">
        <v>1.2982589432829894E-2</v>
      </c>
      <c r="GN33" s="6">
        <v>169021292</v>
      </c>
      <c r="GO33" s="7">
        <v>1.2957287115556092E-2</v>
      </c>
      <c r="GP33" s="6">
        <v>157421897</v>
      </c>
      <c r="GQ33" s="7">
        <v>1.2068069611635073E-2</v>
      </c>
      <c r="GR33" s="6">
        <v>161050030</v>
      </c>
      <c r="GS33" s="7">
        <v>1.2346204753179393E-2</v>
      </c>
      <c r="GT33" s="6">
        <v>177875197</v>
      </c>
      <c r="GU33" s="7">
        <v>1.3636033490177685E-2</v>
      </c>
      <c r="GV33" s="13" t="s">
        <v>134</v>
      </c>
      <c r="GW33" s="14" t="s">
        <v>422</v>
      </c>
      <c r="GX33" s="13" t="s">
        <v>136</v>
      </c>
      <c r="GY33" s="14" t="s">
        <v>423</v>
      </c>
      <c r="GZ33" s="13" t="s">
        <v>138</v>
      </c>
      <c r="HA33" s="14" t="s">
        <v>424</v>
      </c>
      <c r="HB33" s="13" t="s">
        <v>140</v>
      </c>
      <c r="HC33" s="14" t="s">
        <v>425</v>
      </c>
      <c r="HD33" s="13" t="s">
        <v>142</v>
      </c>
      <c r="HE33" s="14" t="s">
        <v>425</v>
      </c>
      <c r="HF33" s="13" t="s">
        <v>143</v>
      </c>
      <c r="HG33" s="14" t="s">
        <v>426</v>
      </c>
      <c r="HH33" s="13" t="s">
        <v>145</v>
      </c>
      <c r="HI33" s="14" t="s">
        <v>427</v>
      </c>
      <c r="HJ33" s="13" t="s">
        <v>147</v>
      </c>
      <c r="HK33" s="14" t="s">
        <v>428</v>
      </c>
      <c r="HL33" s="13" t="s">
        <v>149</v>
      </c>
      <c r="HM33" s="14" t="s">
        <v>429</v>
      </c>
      <c r="HN33" s="13" t="s">
        <v>151</v>
      </c>
      <c r="HO33" s="14" t="s">
        <v>430</v>
      </c>
      <c r="HP33" s="13" t="s">
        <v>153</v>
      </c>
      <c r="HQ33" s="14" t="s">
        <v>431</v>
      </c>
      <c r="HR33" s="13" t="s">
        <v>155</v>
      </c>
      <c r="HS33" s="14" t="s">
        <v>432</v>
      </c>
      <c r="HT33" s="13" t="s">
        <v>157</v>
      </c>
      <c r="HU33" s="14" t="s">
        <v>433</v>
      </c>
      <c r="HV33" s="13" t="s">
        <v>159</v>
      </c>
      <c r="HW33" s="14" t="s">
        <v>434</v>
      </c>
      <c r="HX33" s="13" t="s">
        <v>161</v>
      </c>
      <c r="HY33" s="14" t="s">
        <v>434</v>
      </c>
      <c r="HZ33" s="13" t="s">
        <v>163</v>
      </c>
      <c r="IA33" s="14" t="s">
        <v>435</v>
      </c>
      <c r="IB33" s="13" t="s">
        <v>165</v>
      </c>
      <c r="IC33" s="14" t="s">
        <v>436</v>
      </c>
      <c r="ID33" s="13" t="s">
        <v>167</v>
      </c>
      <c r="IE33" s="14" t="s">
        <v>429</v>
      </c>
      <c r="IF33" s="13" t="s">
        <v>168</v>
      </c>
      <c r="IG33" s="14" t="s">
        <v>437</v>
      </c>
    </row>
    <row r="34" spans="1:241" x14ac:dyDescent="0.25">
      <c r="A34" s="55" t="s">
        <v>438</v>
      </c>
      <c r="B34" s="46"/>
      <c r="C34" s="47"/>
      <c r="D34" s="46"/>
      <c r="E34" s="47"/>
      <c r="F34" s="46"/>
      <c r="G34" s="75"/>
      <c r="H34" s="46"/>
      <c r="I34" s="47"/>
      <c r="J34" s="46"/>
      <c r="K34" s="47"/>
      <c r="L34" s="46"/>
      <c r="M34" s="47"/>
      <c r="N34" s="46">
        <v>3468044328</v>
      </c>
      <c r="O34" s="47">
        <v>0.26907566417188439</v>
      </c>
      <c r="P34" s="46">
        <v>3417030703</v>
      </c>
      <c r="Q34" s="75">
        <v>0.26511766256335056</v>
      </c>
      <c r="R34" s="46">
        <v>3435503335</v>
      </c>
      <c r="S34" s="75">
        <v>0.26655090137297943</v>
      </c>
      <c r="T34" s="46">
        <v>3387403525</v>
      </c>
      <c r="U34" s="47">
        <v>0.26281897435641927</v>
      </c>
      <c r="V34" s="46">
        <v>3205181743</v>
      </c>
      <c r="W34" s="47">
        <v>0.24868090621744873</v>
      </c>
      <c r="X34" s="46">
        <v>3171310708</v>
      </c>
      <c r="Y34" s="47">
        <v>0.24605294925472154</v>
      </c>
      <c r="Z34" s="46">
        <v>3022014612</v>
      </c>
      <c r="AA34" s="47">
        <v>0.23446949114689616</v>
      </c>
      <c r="AB34" s="46">
        <v>3068404768</v>
      </c>
      <c r="AC34" s="47">
        <v>0.23806877098768639</v>
      </c>
      <c r="AD34" s="46">
        <v>3110159119</v>
      </c>
      <c r="AE34" s="75">
        <v>0.24130837194569094</v>
      </c>
      <c r="AF34" s="46">
        <v>3162381480</v>
      </c>
      <c r="AG34" s="47">
        <v>0.24536015593162472</v>
      </c>
      <c r="AH34" s="46">
        <v>3163010142</v>
      </c>
      <c r="AI34" s="47">
        <v>0.24540893202246758</v>
      </c>
      <c r="AJ34" s="46">
        <v>3187244351</v>
      </c>
      <c r="AK34" s="47">
        <v>0.24728919515224015</v>
      </c>
      <c r="AL34" s="46">
        <v>3175026751</v>
      </c>
      <c r="AM34" s="47">
        <v>0.24634126642824883</v>
      </c>
      <c r="AN34" s="46">
        <v>3072645701</v>
      </c>
      <c r="AO34" s="75">
        <v>0.23839781287866521</v>
      </c>
      <c r="AP34" s="46">
        <v>3149188046</v>
      </c>
      <c r="AQ34" s="75">
        <v>0.24433651503188306</v>
      </c>
      <c r="AR34" s="46">
        <v>3258189247</v>
      </c>
      <c r="AS34" s="47">
        <v>0.25279360720853417</v>
      </c>
      <c r="AT34" s="46">
        <v>3259723634</v>
      </c>
      <c r="AU34" s="47">
        <v>0.25291265591785667</v>
      </c>
      <c r="AV34" s="46">
        <v>3255205829</v>
      </c>
      <c r="AW34" s="47">
        <v>0.25256213231838609</v>
      </c>
      <c r="AX34" s="46">
        <v>3238199664</v>
      </c>
      <c r="AY34" s="47">
        <v>0.24824258699871532</v>
      </c>
      <c r="AZ34" s="46">
        <v>3244653009</v>
      </c>
      <c r="BA34" s="47">
        <v>0.24873730481226003</v>
      </c>
      <c r="BB34" s="46">
        <v>3229392702</v>
      </c>
      <c r="BC34" s="47">
        <v>0.24756743930637728</v>
      </c>
      <c r="BD34" s="46">
        <v>3292962707</v>
      </c>
      <c r="BE34" s="47">
        <v>0.25244075909334435</v>
      </c>
      <c r="BF34" s="46">
        <v>3343879023</v>
      </c>
      <c r="BG34" s="47">
        <v>0.25634403848182746</v>
      </c>
      <c r="BH34" s="46">
        <v>3353371659</v>
      </c>
      <c r="BI34" s="47">
        <v>0.25707175040900559</v>
      </c>
      <c r="BJ34" s="46">
        <v>3337355151</v>
      </c>
      <c r="BK34" s="47">
        <v>0.25584391402053097</v>
      </c>
      <c r="BL34" s="46">
        <v>3317278228</v>
      </c>
      <c r="BM34" s="47">
        <v>0.25430480345860296</v>
      </c>
      <c r="BN34" s="61">
        <v>3366920688</v>
      </c>
      <c r="BO34" s="62">
        <v>0.25811042818038366</v>
      </c>
      <c r="BP34" s="46">
        <v>3368647097</v>
      </c>
      <c r="BQ34" s="47">
        <v>0.25824277586763172</v>
      </c>
      <c r="BR34" s="46">
        <v>3409785483</v>
      </c>
      <c r="BS34" s="47">
        <v>0.26139647249700415</v>
      </c>
      <c r="BT34" s="46">
        <v>3413583564</v>
      </c>
      <c r="BU34" s="47">
        <v>0.26168763596772909</v>
      </c>
      <c r="BV34" s="46">
        <v>3493903672</v>
      </c>
      <c r="BW34" s="47">
        <v>0.26784503003443921</v>
      </c>
      <c r="BX34" s="46">
        <v>3291433500</v>
      </c>
      <c r="BY34" s="47">
        <v>0.25232352904543898</v>
      </c>
      <c r="BZ34" s="46">
        <v>3443087171</v>
      </c>
      <c r="CA34" s="47">
        <v>0.26394940253169302</v>
      </c>
      <c r="CB34" s="46">
        <v>3457095164</v>
      </c>
      <c r="CC34" s="47">
        <v>0.26502326479523303</v>
      </c>
      <c r="CD34" s="46">
        <v>3425793340</v>
      </c>
      <c r="CE34" s="47">
        <v>0.26262364569393898</v>
      </c>
      <c r="CF34" s="46">
        <v>3424599523</v>
      </c>
      <c r="CG34" s="47">
        <v>0.26253212687137301</v>
      </c>
      <c r="CH34" s="46">
        <v>3398170425</v>
      </c>
      <c r="CI34" s="47">
        <v>0.26050605425685819</v>
      </c>
      <c r="CJ34" s="46">
        <v>3320458201</v>
      </c>
      <c r="CK34" s="47">
        <v>0.25454858234996725</v>
      </c>
      <c r="CL34" s="46">
        <v>3361237333</v>
      </c>
      <c r="CM34" s="47">
        <v>0.25767473832354199</v>
      </c>
      <c r="CN34" s="46">
        <v>3297490816</v>
      </c>
      <c r="CO34" s="47">
        <v>0.25278788700669302</v>
      </c>
      <c r="CP34" s="46">
        <v>3297176376</v>
      </c>
      <c r="CQ34" s="47">
        <v>0.25276378182259301</v>
      </c>
      <c r="CR34" s="46">
        <v>3303393395</v>
      </c>
      <c r="CS34" s="47">
        <v>0.253240382724365</v>
      </c>
      <c r="CT34" s="46">
        <v>3320159198</v>
      </c>
      <c r="CU34" s="47">
        <v>0.254525660576778</v>
      </c>
      <c r="CV34" s="46">
        <f>+CV11+CV22</f>
        <v>3323245648</v>
      </c>
      <c r="CW34" s="47">
        <v>0.254762269931402</v>
      </c>
      <c r="CX34" s="46">
        <v>3309392990</v>
      </c>
      <c r="CY34" s="47">
        <v>0.25370031575453</v>
      </c>
      <c r="CZ34" s="46">
        <v>3287931836</v>
      </c>
      <c r="DA34" s="47">
        <v>0.25205508910338598</v>
      </c>
      <c r="DB34" s="46">
        <v>3271068818</v>
      </c>
      <c r="DC34" s="47">
        <v>0.25076235868300401</v>
      </c>
      <c r="DD34" s="46">
        <f>+DD11+DD22</f>
        <v>3217706074</v>
      </c>
      <c r="DE34" s="47">
        <v>0.24667153446139101</v>
      </c>
      <c r="DF34" s="46">
        <v>3232316218</v>
      </c>
      <c r="DG34" s="47">
        <v>0.247791558029827</v>
      </c>
      <c r="DH34" s="46">
        <v>3198666644</v>
      </c>
      <c r="DI34" s="47">
        <v>0.245211958817947</v>
      </c>
      <c r="DJ34" s="46">
        <v>3153372703</v>
      </c>
      <c r="DK34" s="47">
        <v>0.24173969451806199</v>
      </c>
      <c r="DL34" s="46">
        <v>3207802809</v>
      </c>
      <c r="DM34" s="47">
        <v>0.24591234343599941</v>
      </c>
      <c r="DN34" s="46">
        <v>3222124565</v>
      </c>
      <c r="DO34" s="47">
        <v>0.24701025898436085</v>
      </c>
      <c r="DP34" s="46">
        <v>3141111308</v>
      </c>
      <c r="DQ34" s="47">
        <v>0.24079972764422999</v>
      </c>
      <c r="DR34" s="46">
        <v>3038959416</v>
      </c>
      <c r="DS34" s="47">
        <v>0.23296869417868801</v>
      </c>
      <c r="DT34" s="46">
        <v>2868812935</v>
      </c>
      <c r="DU34" s="47">
        <v>0.21992514930968701</v>
      </c>
      <c r="DV34" s="46">
        <v>3007949782</v>
      </c>
      <c r="DW34" s="47">
        <v>0.23059147456137299</v>
      </c>
      <c r="DX34" s="46">
        <v>3003040356</v>
      </c>
      <c r="DY34" s="47">
        <v>0.23021511462765165</v>
      </c>
      <c r="DZ34" s="46">
        <v>2939328696</v>
      </c>
      <c r="EA34" s="47">
        <v>0.22533093547211253</v>
      </c>
      <c r="EB34" s="46">
        <v>2885568612</v>
      </c>
      <c r="EC34" s="47">
        <v>0.22120965089605799</v>
      </c>
      <c r="ED34" s="46">
        <v>2901502216</v>
      </c>
      <c r="EE34" s="47">
        <v>0.22243113180754914</v>
      </c>
      <c r="EF34" s="46">
        <v>2801236985</v>
      </c>
      <c r="EG34" s="47">
        <v>0.21474473105648545</v>
      </c>
      <c r="EH34" s="46">
        <v>2836184445</v>
      </c>
      <c r="EI34" s="47">
        <v>0.21742382709119928</v>
      </c>
      <c r="EJ34" s="46">
        <v>2536004329</v>
      </c>
      <c r="EK34" s="47">
        <v>0.19441181538918881</v>
      </c>
      <c r="EL34" s="46">
        <f>EL11+EL22</f>
        <v>2907298111</v>
      </c>
      <c r="EM34" s="47">
        <f t="shared" si="2"/>
        <v>0.22287544905727538</v>
      </c>
      <c r="EN34" s="46">
        <v>3088878733</v>
      </c>
      <c r="EO34" s="47">
        <v>0.23679554294624683</v>
      </c>
      <c r="EP34" s="46">
        <v>3065684118</v>
      </c>
      <c r="EQ34" s="47">
        <v>0.23501742799674222</v>
      </c>
      <c r="ER34" s="46">
        <v>3006274648</v>
      </c>
      <c r="ES34" s="47">
        <v>0.23046305765047237</v>
      </c>
      <c r="ET34" s="46">
        <v>2864636130</v>
      </c>
      <c r="EU34" s="47">
        <v>0.21960495259973203</v>
      </c>
      <c r="EV34" s="46">
        <v>2973221839</v>
      </c>
      <c r="EW34" s="47">
        <v>0.22792920684906781</v>
      </c>
      <c r="EX34" s="46">
        <v>2926048637</v>
      </c>
      <c r="EY34" s="47">
        <v>0.22431287712373282</v>
      </c>
      <c r="EZ34" s="46">
        <v>2944339195</v>
      </c>
      <c r="FA34" s="47">
        <v>0.22571504373070522</v>
      </c>
      <c r="FB34" s="46">
        <v>2950063749</v>
      </c>
      <c r="FC34" s="47">
        <v>0.22615389193088645</v>
      </c>
      <c r="FD34" s="46">
        <v>2928203122</v>
      </c>
      <c r="FE34" s="47">
        <v>0.22447804140807137</v>
      </c>
      <c r="FF34" s="46">
        <v>3004392870</v>
      </c>
      <c r="FG34" s="47">
        <v>0.23031879927009188</v>
      </c>
      <c r="FH34" s="46">
        <v>2976915883</v>
      </c>
      <c r="FI34" s="48">
        <v>0.2282123947726668</v>
      </c>
      <c r="FJ34" s="49">
        <v>3090499582</v>
      </c>
      <c r="FK34" s="48">
        <v>0.23691979833215385</v>
      </c>
      <c r="FL34" s="49">
        <v>2951417209</v>
      </c>
      <c r="FM34" s="48">
        <v>0.22625764909432963</v>
      </c>
      <c r="FN34" s="6">
        <v>2913614551</v>
      </c>
      <c r="FO34" s="7">
        <v>0.22335967164047599</v>
      </c>
      <c r="FP34" s="6">
        <v>2897727839</v>
      </c>
      <c r="FQ34" s="7">
        <v>0.22214178550157401</v>
      </c>
      <c r="FR34" s="6">
        <v>2863658854</v>
      </c>
      <c r="FS34" s="7">
        <v>0.21953003395739201</v>
      </c>
      <c r="FT34" s="6">
        <v>2860997114</v>
      </c>
      <c r="FU34" s="7">
        <v>0.21932598316001101</v>
      </c>
      <c r="FV34" s="6">
        <v>2780767484</v>
      </c>
      <c r="FW34" s="7">
        <v>0.21317552519827199</v>
      </c>
      <c r="FX34" s="6">
        <v>2785186790</v>
      </c>
      <c r="FY34" s="7">
        <v>0.21351431219969599</v>
      </c>
      <c r="FZ34" s="6">
        <v>2731758565</v>
      </c>
      <c r="GA34" s="7">
        <v>0.209418468160121</v>
      </c>
      <c r="GB34" s="6">
        <v>2658465528</v>
      </c>
      <c r="GC34" s="7">
        <v>0.20379977413203315</v>
      </c>
      <c r="GD34" s="6">
        <v>2664693951</v>
      </c>
      <c r="GE34" s="7">
        <v>0.20427724927219559</v>
      </c>
      <c r="GF34" s="6">
        <v>2681822611</v>
      </c>
      <c r="GG34" s="7">
        <v>0.20559034398883483</v>
      </c>
      <c r="GH34" s="6">
        <v>2628260872</v>
      </c>
      <c r="GI34" s="7">
        <v>0.20148426467528019</v>
      </c>
      <c r="GJ34" s="6">
        <v>2585998746</v>
      </c>
      <c r="GK34" s="7">
        <v>0.1982444213737877</v>
      </c>
      <c r="GL34" s="6">
        <v>2518738192</v>
      </c>
      <c r="GM34" s="7">
        <v>0.19308818159229693</v>
      </c>
      <c r="GN34" s="6">
        <v>2564769653</v>
      </c>
      <c r="GO34" s="7">
        <v>0.19661698467661795</v>
      </c>
      <c r="GP34" s="6">
        <v>2601777954</v>
      </c>
      <c r="GQ34" s="7">
        <v>0.19945406618298772</v>
      </c>
      <c r="GR34" s="6">
        <v>2612361486</v>
      </c>
      <c r="GS34" s="7">
        <v>0.20026540693892439</v>
      </c>
      <c r="GT34" s="6">
        <v>2575728087</v>
      </c>
      <c r="GU34" s="7">
        <v>0.19745706567466684</v>
      </c>
      <c r="GV34" s="13" t="s">
        <v>439</v>
      </c>
      <c r="GW34" s="14" t="s">
        <v>440</v>
      </c>
      <c r="GX34" s="13" t="s">
        <v>441</v>
      </c>
      <c r="GY34" s="14" t="s">
        <v>442</v>
      </c>
      <c r="GZ34" s="13" t="s">
        <v>443</v>
      </c>
      <c r="HA34" s="14" t="s">
        <v>444</v>
      </c>
      <c r="HB34" s="13" t="s">
        <v>445</v>
      </c>
      <c r="HC34" s="14" t="s">
        <v>446</v>
      </c>
      <c r="HD34" s="13" t="s">
        <v>447</v>
      </c>
      <c r="HE34" s="14" t="s">
        <v>448</v>
      </c>
      <c r="HF34" s="13" t="s">
        <v>449</v>
      </c>
      <c r="HG34" s="14" t="s">
        <v>450</v>
      </c>
      <c r="HH34" s="13" t="s">
        <v>451</v>
      </c>
      <c r="HI34" s="14" t="s">
        <v>452</v>
      </c>
      <c r="HJ34" s="13" t="s">
        <v>453</v>
      </c>
      <c r="HK34" s="14" t="s">
        <v>454</v>
      </c>
      <c r="HL34" s="13" t="s">
        <v>455</v>
      </c>
      <c r="HM34" s="14" t="s">
        <v>456</v>
      </c>
      <c r="HN34" s="13" t="s">
        <v>457</v>
      </c>
      <c r="HO34" s="14" t="s">
        <v>458</v>
      </c>
      <c r="HP34" s="13" t="s">
        <v>459</v>
      </c>
      <c r="HQ34" s="14" t="s">
        <v>460</v>
      </c>
      <c r="HR34" s="13" t="s">
        <v>461</v>
      </c>
      <c r="HS34" s="14" t="s">
        <v>462</v>
      </c>
      <c r="HT34" s="13" t="s">
        <v>463</v>
      </c>
      <c r="HU34" s="14" t="s">
        <v>464</v>
      </c>
      <c r="HV34" s="13" t="s">
        <v>465</v>
      </c>
      <c r="HW34" s="14" t="s">
        <v>466</v>
      </c>
      <c r="HX34" s="13" t="s">
        <v>467</v>
      </c>
      <c r="HY34" s="14" t="s">
        <v>468</v>
      </c>
      <c r="HZ34" s="13" t="s">
        <v>469</v>
      </c>
      <c r="IA34" s="14" t="s">
        <v>470</v>
      </c>
      <c r="IB34" s="13" t="s">
        <v>471</v>
      </c>
      <c r="IC34" s="14" t="s">
        <v>472</v>
      </c>
      <c r="ID34" s="13" t="s">
        <v>473</v>
      </c>
      <c r="IE34" s="14" t="s">
        <v>474</v>
      </c>
      <c r="IF34" s="13" t="s">
        <v>475</v>
      </c>
      <c r="IG34" s="14" t="s">
        <v>476</v>
      </c>
    </row>
    <row r="35" spans="1:241" x14ac:dyDescent="0.25">
      <c r="A35" s="55" t="s">
        <v>204</v>
      </c>
      <c r="B35" s="46"/>
      <c r="C35" s="47"/>
      <c r="D35" s="46"/>
      <c r="E35" s="47"/>
      <c r="F35" s="46"/>
      <c r="G35" s="75"/>
      <c r="H35" s="46"/>
      <c r="I35" s="47"/>
      <c r="J35" s="46"/>
      <c r="K35" s="47"/>
      <c r="L35" s="46"/>
      <c r="M35" s="47"/>
      <c r="N35" s="46">
        <v>1825996651</v>
      </c>
      <c r="O35" s="47">
        <v>0.14167387010500218</v>
      </c>
      <c r="P35" s="46">
        <v>1919204451</v>
      </c>
      <c r="Q35" s="75">
        <v>0.14890559736076756</v>
      </c>
      <c r="R35" s="46">
        <v>1817882245</v>
      </c>
      <c r="S35" s="75">
        <v>0.14104429649598504</v>
      </c>
      <c r="T35" s="46">
        <v>1835255398</v>
      </c>
      <c r="U35" s="47">
        <v>0.14239222986710509</v>
      </c>
      <c r="V35" s="46">
        <v>1983619504</v>
      </c>
      <c r="W35" s="47">
        <v>0.15390337753004174</v>
      </c>
      <c r="X35" s="46">
        <v>2017635327</v>
      </c>
      <c r="Y35" s="47">
        <v>0.15654256818057088</v>
      </c>
      <c r="Z35" s="46">
        <v>2165711429</v>
      </c>
      <c r="AA35" s="47">
        <v>0.16803137043489824</v>
      </c>
      <c r="AB35" s="46">
        <v>2125589831</v>
      </c>
      <c r="AC35" s="47">
        <v>0.16491845012349232</v>
      </c>
      <c r="AD35" s="46">
        <v>2080446170</v>
      </c>
      <c r="AE35" s="75">
        <v>0.16141588227317577</v>
      </c>
      <c r="AF35" s="46">
        <v>2028305699</v>
      </c>
      <c r="AG35" s="47">
        <v>0.15737045189868842</v>
      </c>
      <c r="AH35" s="46">
        <v>2030382371</v>
      </c>
      <c r="AI35" s="47">
        <v>0.15753157495387998</v>
      </c>
      <c r="AJ35" s="46">
        <v>2014657821</v>
      </c>
      <c r="AK35" s="47">
        <v>0.15631155198563434</v>
      </c>
      <c r="AL35" s="46">
        <v>2034146900</v>
      </c>
      <c r="AM35" s="47">
        <v>0.15782365401780402</v>
      </c>
      <c r="AN35" s="46">
        <v>2124564153</v>
      </c>
      <c r="AO35" s="75">
        <v>0.16483887069399994</v>
      </c>
      <c r="AP35" s="46">
        <v>2067377021</v>
      </c>
      <c r="AQ35" s="75">
        <v>0.1604018842919665</v>
      </c>
      <c r="AR35" s="46">
        <v>1993437664</v>
      </c>
      <c r="AS35" s="47">
        <v>0.15466514055066302</v>
      </c>
      <c r="AT35" s="46">
        <v>1994129233</v>
      </c>
      <c r="AU35" s="47">
        <v>0.15471879741614575</v>
      </c>
      <c r="AV35" s="46">
        <v>1960681927</v>
      </c>
      <c r="AW35" s="47">
        <v>0.1521237163775189</v>
      </c>
      <c r="AX35" s="46">
        <v>1969749710</v>
      </c>
      <c r="AY35" s="47">
        <v>0.15100235145672267</v>
      </c>
      <c r="AZ35" s="46">
        <v>1970621783</v>
      </c>
      <c r="BA35" s="47">
        <v>0.15106920516558395</v>
      </c>
      <c r="BB35" s="46">
        <v>1996520311</v>
      </c>
      <c r="BC35" s="47">
        <v>0.15305460392331127</v>
      </c>
      <c r="BD35" s="46">
        <v>1959339116</v>
      </c>
      <c r="BE35" s="47">
        <v>0.15020426824539873</v>
      </c>
      <c r="BF35" s="46">
        <v>1937379767</v>
      </c>
      <c r="BG35" s="47">
        <v>0.14852084962696988</v>
      </c>
      <c r="BH35" s="46">
        <v>1907500264</v>
      </c>
      <c r="BI35" s="47">
        <v>0.14623026662017852</v>
      </c>
      <c r="BJ35" s="46">
        <v>1927468742</v>
      </c>
      <c r="BK35" s="47">
        <v>0.14776106371470471</v>
      </c>
      <c r="BL35" s="46">
        <v>1949113140</v>
      </c>
      <c r="BM35" s="47">
        <v>0.14942033797542548</v>
      </c>
      <c r="BN35" s="61">
        <v>1869216727</v>
      </c>
      <c r="BO35" s="62">
        <v>0.14329542465536843</v>
      </c>
      <c r="BP35" s="46">
        <v>1849657640</v>
      </c>
      <c r="BQ35" s="47">
        <v>0.14179601175313397</v>
      </c>
      <c r="BR35" s="46">
        <v>1780942780</v>
      </c>
      <c r="BS35" s="47">
        <v>0.13652828388530275</v>
      </c>
      <c r="BT35" s="46">
        <v>1770741521</v>
      </c>
      <c r="BU35" s="47">
        <v>0.13574624843734773</v>
      </c>
      <c r="BV35" s="46">
        <v>1702731663</v>
      </c>
      <c r="BW35" s="47">
        <v>0.13053256650197242</v>
      </c>
      <c r="BX35" s="46">
        <v>1934846160</v>
      </c>
      <c r="BY35" s="47">
        <v>0.148326621592451</v>
      </c>
      <c r="BZ35" s="46">
        <v>1807234330</v>
      </c>
      <c r="CA35" s="47">
        <v>0.13854381197665699</v>
      </c>
      <c r="CB35" s="46">
        <v>1834449309</v>
      </c>
      <c r="CC35" s="47">
        <v>0.14063013076273501</v>
      </c>
      <c r="CD35" s="46">
        <v>1894569816</v>
      </c>
      <c r="CE35" s="47">
        <v>0.14523900968866299</v>
      </c>
      <c r="CF35" s="46">
        <v>1897371475</v>
      </c>
      <c r="CG35" s="47">
        <v>0.14549442214480199</v>
      </c>
      <c r="CH35" s="46">
        <v>1933631112</v>
      </c>
      <c r="CI35" s="47">
        <v>0.14823347518699595</v>
      </c>
      <c r="CJ35" s="46">
        <v>2029601271</v>
      </c>
      <c r="CK35" s="47">
        <v>0.15559061279950795</v>
      </c>
      <c r="CL35" s="46">
        <v>1989312454</v>
      </c>
      <c r="CM35" s="47">
        <v>0.15250204470706299</v>
      </c>
      <c r="CN35" s="46">
        <v>2026706714</v>
      </c>
      <c r="CO35" s="47">
        <f>+CN35/CN25</f>
        <v>0.15536871409267908</v>
      </c>
      <c r="CP35" s="46">
        <f>2040821705-CP36</f>
        <v>2040526036</v>
      </c>
      <c r="CQ35" s="47">
        <f>+CP35/CP25</f>
        <v>0.15642811270913459</v>
      </c>
      <c r="CR35" s="46">
        <f>2051472875-CR36</f>
        <v>2051177206</v>
      </c>
      <c r="CS35" s="47">
        <f>+CR35/CR25</f>
        <v>0.15724463864011964</v>
      </c>
      <c r="CT35" s="46">
        <f>2058141893-CT36</f>
        <v>2057846224</v>
      </c>
      <c r="CU35" s="47">
        <f>+CT35/CT25</f>
        <v>0.15775589009242075</v>
      </c>
      <c r="CV35" s="46">
        <f>+CV25-CV26-CV27-CV28-CV32-CV33-CV34-CV36</f>
        <v>2094851661</v>
      </c>
      <c r="CW35" s="47">
        <f>+CV35/CV25</f>
        <v>0.16059275204260406</v>
      </c>
      <c r="CX35" s="46">
        <f>+CX25-CX26-CX27-CX28-CX32-CX33-CX34-CX36</f>
        <v>2131971558</v>
      </c>
      <c r="CY35" s="47">
        <f>+CX35/CX25</f>
        <v>0.16343838857417708</v>
      </c>
      <c r="CZ35" s="46">
        <f>2179078931-CZ36</f>
        <v>2178783262</v>
      </c>
      <c r="DA35" s="47">
        <f>+CZ35/CZ25</f>
        <v>0.16702700561714953</v>
      </c>
      <c r="DB35" s="46">
        <f>2237042320-DB36</f>
        <v>2236746651</v>
      </c>
      <c r="DC35" s="47">
        <f>+DB35/DB25</f>
        <v>0.17147051841116881</v>
      </c>
      <c r="DD35" s="46">
        <f>+DD25-DD26-DD27-DD28-DD32-DD33-DD34-DD36</f>
        <v>2284576084</v>
      </c>
      <c r="DE35" s="47">
        <f>+DD35/DD25</f>
        <v>0.17513715525095377</v>
      </c>
      <c r="DF35" s="46">
        <f>2269117229-DF36</f>
        <v>2268821560</v>
      </c>
      <c r="DG35" s="47">
        <f>+DF35/DF25</f>
        <v>0.17392940273396959</v>
      </c>
      <c r="DH35" s="46">
        <f>2303247860-DH36</f>
        <v>2302952191</v>
      </c>
      <c r="DI35" s="47">
        <f>+DH35/DH25</f>
        <v>0.17654588010240729</v>
      </c>
      <c r="DJ35" s="46">
        <f>2316672585-DJ36</f>
        <v>2316376916</v>
      </c>
      <c r="DK35" s="47">
        <f>+DJ35/DJ25</f>
        <v>0.1775750286446654</v>
      </c>
      <c r="DL35" s="46">
        <f>2233349897-DL36</f>
        <v>2233054228</v>
      </c>
      <c r="DM35" s="47">
        <f>+DL35/DL25</f>
        <v>0.17118745475453151</v>
      </c>
      <c r="DN35" s="46">
        <f>2215998953-DN36</f>
        <v>2215703284</v>
      </c>
      <c r="DO35" s="47">
        <f>+DN35/DN25</f>
        <v>0.16985731959538281</v>
      </c>
      <c r="DP35" s="46">
        <f>2296892159-DP36</f>
        <v>2296596490</v>
      </c>
      <c r="DQ35" s="47">
        <f>+DP35/DP25</f>
        <v>0.17605864774426375</v>
      </c>
      <c r="DR35" s="46">
        <f>2470466058-DR36</f>
        <v>2470170389</v>
      </c>
      <c r="DS35" s="47">
        <f>+DR35/DR25</f>
        <v>0.18936494080649841</v>
      </c>
      <c r="DT35" s="46">
        <f>2659033109-DT36</f>
        <v>2658737440</v>
      </c>
      <c r="DU35" s="47">
        <f>+DT35/DT25</f>
        <v>0.20382061909075094</v>
      </c>
      <c r="DV35" s="46">
        <f>2480317567-DV36</f>
        <v>2480021898</v>
      </c>
      <c r="DW35" s="47">
        <f>+DV35/DV25</f>
        <v>0.19012016418175506</v>
      </c>
      <c r="DX35" s="46">
        <f>2499772099-DX36</f>
        <v>2499476430</v>
      </c>
      <c r="DY35" s="47">
        <f>+DX35/DX25</f>
        <v>0.19161156182663153</v>
      </c>
      <c r="DZ35" s="46">
        <f>2575270799-DZ36</f>
        <v>2574975130</v>
      </c>
      <c r="EA35" s="47">
        <f>+DZ35/DZ25</f>
        <v>0.19739934347931959</v>
      </c>
      <c r="EB35" s="46">
        <f>2648631658-EB36</f>
        <v>2648335989</v>
      </c>
      <c r="EC35" s="47">
        <f>+EB35/EB25</f>
        <v>0.20302323678802078</v>
      </c>
      <c r="ED35" s="46">
        <f>2653835058-ED36</f>
        <v>2653539389</v>
      </c>
      <c r="EE35" s="47">
        <f>+ED35/ED25</f>
        <v>0.2034221329683735</v>
      </c>
      <c r="EF35" s="46">
        <f>2814591540-EF36</f>
        <v>2814295871</v>
      </c>
      <c r="EG35" s="47">
        <f>+EF35/EF25</f>
        <v>0.21574583413237078</v>
      </c>
      <c r="EH35" s="46">
        <f>2773958342-EH36</f>
        <v>2773662673</v>
      </c>
      <c r="EI35" s="47">
        <f>+EH35/EH25</f>
        <v>0.21263086555841598</v>
      </c>
      <c r="EJ35" s="46">
        <f>3043755906-EJ36</f>
        <v>3043460237</v>
      </c>
      <c r="EK35" s="47">
        <f>+EJ35/EJ25</f>
        <v>0.23331373017541121</v>
      </c>
      <c r="EL35" s="46">
        <f>EL12+EL23</f>
        <v>2671104454</v>
      </c>
      <c r="EM35" s="47">
        <f>+EL35/EL25</f>
        <v>0.20476868278890384</v>
      </c>
      <c r="EN35" s="46">
        <f>2477518918-EN36</f>
        <v>2477223249</v>
      </c>
      <c r="EO35" s="47">
        <f>+EN35/EN25</f>
        <v>0.18990561784738755</v>
      </c>
      <c r="EP35" s="46">
        <f>2519833648-EP36</f>
        <v>2519537979</v>
      </c>
      <c r="EQ35" s="47">
        <f>+EP35/EP25</f>
        <v>0.19314949380727095</v>
      </c>
      <c r="ER35" s="46">
        <f>2583592935-ER36</f>
        <v>2583297266</v>
      </c>
      <c r="ES35" s="47">
        <f>+ER35/ER25</f>
        <v>0.1980373240809985</v>
      </c>
      <c r="ET35" s="46">
        <f>2762412686-ET36</f>
        <v>2762117017</v>
      </c>
      <c r="EU35" s="47">
        <f>+ET35/ET25</f>
        <v>0.21174576772275724</v>
      </c>
      <c r="EV35" s="46">
        <f>2655756161-EV36</f>
        <v>2655460492</v>
      </c>
      <c r="EW35" s="47">
        <f>+EV35/EV25</f>
        <v>0.20356940602998019</v>
      </c>
      <c r="EX35" s="46">
        <f>2699750510-EX36</f>
        <v>2699454841</v>
      </c>
      <c r="EY35" s="47">
        <f>+EX35/EX25</f>
        <v>0.20694204272391209</v>
      </c>
      <c r="EZ35" s="46">
        <f>2684501641-EZ36</f>
        <v>2684205972</v>
      </c>
      <c r="FA35" s="47">
        <f>+EZ35/EZ25</f>
        <v>0.2057730540628829</v>
      </c>
      <c r="FB35" s="46">
        <f>2668112073-FB36</f>
        <v>2667816404</v>
      </c>
      <c r="FC35" s="47">
        <f>+FB35/FB25</f>
        <v>0.20451661864126791</v>
      </c>
      <c r="FD35" s="46">
        <f>2717235663-FD36</f>
        <v>2716939994</v>
      </c>
      <c r="FE35" s="47">
        <f>+FD35/FD25</f>
        <v>0.20828246643621234</v>
      </c>
      <c r="FF35" s="46">
        <f>2683042293-FF36</f>
        <v>2682746624</v>
      </c>
      <c r="FG35" s="47">
        <f>+FF35/FF25</f>
        <v>0.20566117945339576</v>
      </c>
      <c r="FH35" s="46">
        <f>2768951060-FH36</f>
        <v>2768655391</v>
      </c>
      <c r="FI35" s="48">
        <f>+FH35/FH25</f>
        <v>0.21224700391722964</v>
      </c>
      <c r="FJ35" s="49">
        <f>2769864489-FJ36</f>
        <v>2769568820</v>
      </c>
      <c r="FK35" s="48">
        <f>+FJ35/FJ25</f>
        <v>0.21231702800515742</v>
      </c>
      <c r="FL35" s="49">
        <f>2348888333-FL36</f>
        <v>2348592664</v>
      </c>
      <c r="FM35" s="48">
        <f>+FL35/FL25</f>
        <v>0.18004470978092368</v>
      </c>
      <c r="FN35" s="37">
        <v>2295895346</v>
      </c>
      <c r="FO35" s="38">
        <v>0.17600489756870999</v>
      </c>
      <c r="FP35" s="37">
        <v>2296222942</v>
      </c>
      <c r="FQ35" s="38">
        <v>0.176030011300712</v>
      </c>
      <c r="FR35" s="37">
        <v>2305208195</v>
      </c>
      <c r="FS35" s="38">
        <v>0.176718826902281</v>
      </c>
      <c r="FT35" s="37">
        <v>2280833605</v>
      </c>
      <c r="FU35" s="38">
        <v>0.174850254267337</v>
      </c>
      <c r="FV35" s="37">
        <v>2345861895</v>
      </c>
      <c r="FW35" s="38">
        <v>0.179835367173489</v>
      </c>
      <c r="FX35" s="37">
        <v>2323770463</v>
      </c>
      <c r="FY35" s="38">
        <v>0.17814182298251299</v>
      </c>
      <c r="FZ35" s="37">
        <v>2369155802</v>
      </c>
      <c r="GA35" s="38">
        <v>0.18162109391519499</v>
      </c>
      <c r="GB35" s="37">
        <v>2267208623</v>
      </c>
      <c r="GC35" s="38">
        <v>0.17380575388735978</v>
      </c>
      <c r="GD35" s="37">
        <v>2261788619</v>
      </c>
      <c r="GE35" s="38">
        <v>0.17339025269715785</v>
      </c>
      <c r="GF35" s="37">
        <v>2242112415</v>
      </c>
      <c r="GG35" s="38">
        <v>0.17188186152610793</v>
      </c>
      <c r="GH35" s="37">
        <v>2288178182</v>
      </c>
      <c r="GI35" s="38">
        <v>0.17541329453170409</v>
      </c>
      <c r="GJ35" s="37">
        <v>2281375487</v>
      </c>
      <c r="GK35" s="38">
        <v>0.17489179530973295</v>
      </c>
      <c r="GL35" s="37">
        <v>2228690747</v>
      </c>
      <c r="GM35" s="38">
        <v>0.17085294733554743</v>
      </c>
      <c r="GN35" s="37">
        <v>2146469216</v>
      </c>
      <c r="GO35" s="38">
        <v>0.16454978888940563</v>
      </c>
      <c r="GP35" s="37">
        <v>2070501236</v>
      </c>
      <c r="GQ35" s="38">
        <v>0.15872603191298387</v>
      </c>
      <c r="GR35" s="37">
        <v>1989890885</v>
      </c>
      <c r="GS35" s="38">
        <v>0.15254638762063782</v>
      </c>
      <c r="GT35" s="37">
        <v>2010839597</v>
      </c>
      <c r="GU35" s="38">
        <v>0.15415233011979404</v>
      </c>
      <c r="GV35" s="39" t="s">
        <v>477</v>
      </c>
      <c r="GW35" s="40" t="s">
        <v>478</v>
      </c>
      <c r="GX35" s="39" t="s">
        <v>479</v>
      </c>
      <c r="GY35" s="40" t="s">
        <v>480</v>
      </c>
      <c r="GZ35" s="39" t="s">
        <v>481</v>
      </c>
      <c r="HA35" s="40" t="s">
        <v>482</v>
      </c>
      <c r="HB35" s="39" t="s">
        <v>483</v>
      </c>
      <c r="HC35" s="40" t="s">
        <v>484</v>
      </c>
      <c r="HD35" s="39" t="s">
        <v>485</v>
      </c>
      <c r="HE35" s="40" t="s">
        <v>486</v>
      </c>
      <c r="HF35" s="39" t="s">
        <v>487</v>
      </c>
      <c r="HG35" s="40" t="s">
        <v>488</v>
      </c>
      <c r="HH35" s="39" t="s">
        <v>489</v>
      </c>
      <c r="HI35" s="40" t="s">
        <v>490</v>
      </c>
      <c r="HJ35" s="39" t="s">
        <v>491</v>
      </c>
      <c r="HK35" s="40" t="s">
        <v>492</v>
      </c>
      <c r="HL35" s="39" t="s">
        <v>493</v>
      </c>
      <c r="HM35" s="40" t="s">
        <v>494</v>
      </c>
      <c r="HN35" s="39" t="s">
        <v>495</v>
      </c>
      <c r="HO35" s="40" t="s">
        <v>496</v>
      </c>
      <c r="HP35" s="39" t="s">
        <v>497</v>
      </c>
      <c r="HQ35" s="40" t="s">
        <v>498</v>
      </c>
      <c r="HR35" s="39" t="s">
        <v>499</v>
      </c>
      <c r="HS35" s="40" t="s">
        <v>500</v>
      </c>
      <c r="HT35" s="39" t="s">
        <v>501</v>
      </c>
      <c r="HU35" s="40" t="s">
        <v>502</v>
      </c>
      <c r="HV35" s="39" t="s">
        <v>503</v>
      </c>
      <c r="HW35" s="40" t="s">
        <v>504</v>
      </c>
      <c r="HX35" s="39" t="s">
        <v>505</v>
      </c>
      <c r="HY35" s="40" t="s">
        <v>506</v>
      </c>
      <c r="HZ35" s="39" t="s">
        <v>507</v>
      </c>
      <c r="IA35" s="40" t="s">
        <v>508</v>
      </c>
      <c r="IB35" s="39" t="s">
        <v>509</v>
      </c>
      <c r="IC35" s="40" t="s">
        <v>510</v>
      </c>
      <c r="ID35" s="39" t="s">
        <v>511</v>
      </c>
      <c r="IE35" s="40" t="s">
        <v>512</v>
      </c>
      <c r="IF35" s="39" t="s">
        <v>513</v>
      </c>
      <c r="IG35" s="40" t="s">
        <v>514</v>
      </c>
    </row>
    <row r="36" spans="1:241" x14ac:dyDescent="0.25">
      <c r="A36" s="56" t="s">
        <v>240</v>
      </c>
      <c r="B36" s="50"/>
      <c r="C36" s="51"/>
      <c r="D36" s="50"/>
      <c r="E36" s="51"/>
      <c r="F36" s="50"/>
      <c r="G36" s="76"/>
      <c r="H36" s="50"/>
      <c r="I36" s="51"/>
      <c r="J36" s="50"/>
      <c r="K36" s="51"/>
      <c r="L36" s="50"/>
      <c r="M36" s="51"/>
      <c r="N36" s="50">
        <v>0</v>
      </c>
      <c r="O36" s="51">
        <v>0</v>
      </c>
      <c r="P36" s="50">
        <v>0</v>
      </c>
      <c r="Q36" s="76">
        <v>0</v>
      </c>
      <c r="R36" s="50">
        <v>0</v>
      </c>
      <c r="S36" s="76">
        <v>0</v>
      </c>
      <c r="T36" s="50">
        <v>0</v>
      </c>
      <c r="U36" s="51">
        <v>0</v>
      </c>
      <c r="V36" s="50">
        <v>0</v>
      </c>
      <c r="W36" s="51">
        <v>0</v>
      </c>
      <c r="X36" s="50">
        <v>0</v>
      </c>
      <c r="Y36" s="51">
        <v>0</v>
      </c>
      <c r="Z36" s="50">
        <v>0</v>
      </c>
      <c r="AA36" s="51">
        <v>0</v>
      </c>
      <c r="AB36" s="50">
        <v>0</v>
      </c>
      <c r="AC36" s="51">
        <v>0</v>
      </c>
      <c r="AD36" s="50">
        <v>0</v>
      </c>
      <c r="AE36" s="76">
        <v>0</v>
      </c>
      <c r="AF36" s="50">
        <v>0</v>
      </c>
      <c r="AG36" s="51">
        <v>0</v>
      </c>
      <c r="AH36" s="50">
        <v>0</v>
      </c>
      <c r="AI36" s="51">
        <v>0</v>
      </c>
      <c r="AJ36" s="50">
        <v>0</v>
      </c>
      <c r="AK36" s="51">
        <v>0</v>
      </c>
      <c r="AL36" s="50">
        <v>0</v>
      </c>
      <c r="AM36" s="51">
        <v>0</v>
      </c>
      <c r="AN36" s="50">
        <v>0</v>
      </c>
      <c r="AO36" s="76">
        <v>0</v>
      </c>
      <c r="AP36" s="50">
        <v>0</v>
      </c>
      <c r="AQ36" s="76">
        <v>0</v>
      </c>
      <c r="AR36" s="50">
        <v>0</v>
      </c>
      <c r="AS36" s="51">
        <v>0</v>
      </c>
      <c r="AT36" s="50">
        <v>0</v>
      </c>
      <c r="AU36" s="51">
        <v>0</v>
      </c>
      <c r="AV36" s="50">
        <v>0</v>
      </c>
      <c r="AW36" s="51">
        <v>0</v>
      </c>
      <c r="AX36" s="50">
        <v>155764169</v>
      </c>
      <c r="AY36" s="51">
        <v>1.1940987056524226E-2</v>
      </c>
      <c r="AZ36" s="50">
        <v>155764169</v>
      </c>
      <c r="BA36" s="51">
        <v>1.1940987056524226E-2</v>
      </c>
      <c r="BB36" s="50">
        <v>155764169</v>
      </c>
      <c r="BC36" s="51">
        <v>1.1940987056524226E-2</v>
      </c>
      <c r="BD36" s="50">
        <v>155764169</v>
      </c>
      <c r="BE36" s="51">
        <v>1.1940987056524226E-2</v>
      </c>
      <c r="BF36" s="50">
        <v>155764169</v>
      </c>
      <c r="BG36" s="51">
        <v>1.1940987056524226E-2</v>
      </c>
      <c r="BH36" s="50">
        <v>155764169</v>
      </c>
      <c r="BI36" s="51">
        <v>1.1940987056524226E-2</v>
      </c>
      <c r="BJ36" s="50">
        <v>155764169</v>
      </c>
      <c r="BK36" s="51">
        <v>1.1940987056524226E-2</v>
      </c>
      <c r="BL36" s="50">
        <v>148603969</v>
      </c>
      <c r="BM36" s="51">
        <v>1.1392081258284293E-2</v>
      </c>
      <c r="BN36" s="63">
        <v>135592269</v>
      </c>
      <c r="BO36" s="64">
        <v>1.0394595493227656E-2</v>
      </c>
      <c r="BP36" s="50">
        <v>135209269</v>
      </c>
      <c r="BQ36" s="51">
        <v>1.036523445293187E-2</v>
      </c>
      <c r="BR36" s="50">
        <v>119531069</v>
      </c>
      <c r="BS36" s="51">
        <v>9.163332985659264E-3</v>
      </c>
      <c r="BT36" s="50">
        <v>119531069</v>
      </c>
      <c r="BU36" s="51">
        <v>9.163332985659264E-3</v>
      </c>
      <c r="BV36" s="50">
        <v>104359669</v>
      </c>
      <c r="BW36" s="51">
        <v>8.0002831508198292E-3</v>
      </c>
      <c r="BX36" s="50">
        <v>74107869</v>
      </c>
      <c r="BY36" s="51">
        <v>5.6811596029867004E-3</v>
      </c>
      <c r="BZ36" s="50">
        <v>56627969</v>
      </c>
      <c r="CA36" s="51">
        <v>4.3411385892365003E-3</v>
      </c>
      <c r="CB36" s="50">
        <v>29031369</v>
      </c>
      <c r="CC36" s="51">
        <v>2.22556447793959E-3</v>
      </c>
      <c r="CD36" s="50">
        <v>295669</v>
      </c>
      <c r="CE36" s="51">
        <v>2.26661864835902E-5</v>
      </c>
      <c r="CF36" s="50">
        <v>295669</v>
      </c>
      <c r="CG36" s="51">
        <v>2.26661864835902E-5</v>
      </c>
      <c r="CH36" s="50">
        <v>295669</v>
      </c>
      <c r="CI36" s="51">
        <v>2.26661864835902E-5</v>
      </c>
      <c r="CJ36" s="50">
        <v>295669</v>
      </c>
      <c r="CK36" s="51">
        <v>2.26661864835902E-5</v>
      </c>
      <c r="CL36" s="50">
        <v>295669</v>
      </c>
      <c r="CM36" s="51">
        <v>2.26661864835902E-5</v>
      </c>
      <c r="CN36" s="50">
        <v>295669</v>
      </c>
      <c r="CO36" s="51">
        <f>+CN36/CN25</f>
        <v>2.266618648359021E-5</v>
      </c>
      <c r="CP36" s="50">
        <v>295669</v>
      </c>
      <c r="CQ36" s="51">
        <v>2.26661864835902E-5</v>
      </c>
      <c r="CR36" s="50">
        <f>+CP36</f>
        <v>295669</v>
      </c>
      <c r="CS36" s="51">
        <v>2.26661864835902E-5</v>
      </c>
      <c r="CT36" s="50">
        <f>+CR36</f>
        <v>295669</v>
      </c>
      <c r="CU36" s="51">
        <v>2.26661864835902E-5</v>
      </c>
      <c r="CV36" s="50">
        <f>+CT36</f>
        <v>295669</v>
      </c>
      <c r="CW36" s="51">
        <v>2.26661864835902E-5</v>
      </c>
      <c r="CX36" s="50">
        <f>+CV36</f>
        <v>295669</v>
      </c>
      <c r="CY36" s="51">
        <f>+CX36/CX25</f>
        <v>2.266618648359021E-5</v>
      </c>
      <c r="CZ36" s="50">
        <f>+CX36</f>
        <v>295669</v>
      </c>
      <c r="DA36" s="51">
        <f>+CZ36/CZ25</f>
        <v>2.266618648359021E-5</v>
      </c>
      <c r="DB36" s="50">
        <f>+CZ36</f>
        <v>295669</v>
      </c>
      <c r="DC36" s="51">
        <f>+DB36/DB25</f>
        <v>2.266618648359021E-5</v>
      </c>
      <c r="DD36" s="50">
        <f>+DB36</f>
        <v>295669</v>
      </c>
      <c r="DE36" s="51">
        <f>+DD36/DD25</f>
        <v>2.266618648359021E-5</v>
      </c>
      <c r="DF36" s="50">
        <f>+DD36</f>
        <v>295669</v>
      </c>
      <c r="DG36" s="51">
        <f>+DF36/DF25</f>
        <v>2.266618648359021E-5</v>
      </c>
      <c r="DH36" s="50">
        <f>+DF36</f>
        <v>295669</v>
      </c>
      <c r="DI36" s="51">
        <f>+DH36/DH25</f>
        <v>2.266618648359021E-5</v>
      </c>
      <c r="DJ36" s="50">
        <f>+DH36</f>
        <v>295669</v>
      </c>
      <c r="DK36" s="51">
        <f>+DJ36/DJ25</f>
        <v>2.266618648359021E-5</v>
      </c>
      <c r="DL36" s="50">
        <f>+DJ36</f>
        <v>295669</v>
      </c>
      <c r="DM36" s="51">
        <f>+DL36/DL25</f>
        <v>2.266618648359021E-5</v>
      </c>
      <c r="DN36" s="50">
        <f>+DL36</f>
        <v>295669</v>
      </c>
      <c r="DO36" s="51">
        <f>+DN36/DN25</f>
        <v>2.266618648359021E-5</v>
      </c>
      <c r="DP36" s="50">
        <f>+DN36</f>
        <v>295669</v>
      </c>
      <c r="DQ36" s="51">
        <f>+DP36/DP25</f>
        <v>2.266618648359021E-5</v>
      </c>
      <c r="DR36" s="50">
        <f>+DP36</f>
        <v>295669</v>
      </c>
      <c r="DS36" s="51">
        <f>+DR36/DR25</f>
        <v>2.266618648359021E-5</v>
      </c>
      <c r="DT36" s="50">
        <f>+DR36</f>
        <v>295669</v>
      </c>
      <c r="DU36" s="51">
        <f>+DT36/DT25</f>
        <v>2.266618648359021E-5</v>
      </c>
      <c r="DV36" s="50">
        <f>+DT36</f>
        <v>295669</v>
      </c>
      <c r="DW36" s="51">
        <f>+DV36/DV25</f>
        <v>2.266618648359021E-5</v>
      </c>
      <c r="DX36" s="50">
        <f>+DV36</f>
        <v>295669</v>
      </c>
      <c r="DY36" s="51">
        <f>+DX36/DX25</f>
        <v>2.266618648359021E-5</v>
      </c>
      <c r="DZ36" s="50">
        <f>+DX36</f>
        <v>295669</v>
      </c>
      <c r="EA36" s="51">
        <f>+DZ36/DZ25</f>
        <v>2.266618648359021E-5</v>
      </c>
      <c r="EB36" s="50">
        <f>+DZ36</f>
        <v>295669</v>
      </c>
      <c r="EC36" s="51">
        <f>+EB36/EB25</f>
        <v>2.266618648359021E-5</v>
      </c>
      <c r="ED36" s="50">
        <f>+EB36</f>
        <v>295669</v>
      </c>
      <c r="EE36" s="51">
        <f>+ED36/ED25</f>
        <v>2.266618648359021E-5</v>
      </c>
      <c r="EF36" s="50">
        <f>+ED36</f>
        <v>295669</v>
      </c>
      <c r="EG36" s="51">
        <f>+EF36/EF25</f>
        <v>2.266618648359021E-5</v>
      </c>
      <c r="EH36" s="50">
        <f>+EF36</f>
        <v>295669</v>
      </c>
      <c r="EI36" s="51">
        <f>+EH36/EH25</f>
        <v>2.266618648359021E-5</v>
      </c>
      <c r="EJ36" s="50">
        <f>+EH36</f>
        <v>295669</v>
      </c>
      <c r="EK36" s="51">
        <f>+EJ36/EJ25</f>
        <v>2.266618648359021E-5</v>
      </c>
      <c r="EL36" s="50">
        <f>+EJ36</f>
        <v>295669</v>
      </c>
      <c r="EM36" s="51">
        <f>+EL36/EL25</f>
        <v>2.266618648359021E-5</v>
      </c>
      <c r="EN36" s="50">
        <f>+EL36</f>
        <v>295669</v>
      </c>
      <c r="EO36" s="51">
        <f>+EN36/EN25</f>
        <v>2.266618648359021E-5</v>
      </c>
      <c r="EP36" s="50">
        <f>+EN36</f>
        <v>295669</v>
      </c>
      <c r="EQ36" s="51">
        <f>+EP36/EP25</f>
        <v>2.266618648359021E-5</v>
      </c>
      <c r="ER36" s="50">
        <f>+EP36</f>
        <v>295669</v>
      </c>
      <c r="ES36" s="51">
        <f>+ER36/ER25</f>
        <v>2.266618648359021E-5</v>
      </c>
      <c r="ET36" s="50">
        <f>+ER36</f>
        <v>295669</v>
      </c>
      <c r="EU36" s="51">
        <f>+ET36/ET25</f>
        <v>2.266618648359021E-5</v>
      </c>
      <c r="EV36" s="50">
        <f>+ET36</f>
        <v>295669</v>
      </c>
      <c r="EW36" s="51">
        <f>+EV36/EV25</f>
        <v>2.266618648359021E-5</v>
      </c>
      <c r="EX36" s="50">
        <f>+EV36</f>
        <v>295669</v>
      </c>
      <c r="EY36" s="51">
        <f>+EX36/EX25</f>
        <v>2.266618648359021E-5</v>
      </c>
      <c r="EZ36" s="50">
        <f>+EX36</f>
        <v>295669</v>
      </c>
      <c r="FA36" s="51">
        <f>+EZ36/EZ25</f>
        <v>2.266618648359021E-5</v>
      </c>
      <c r="FB36" s="50">
        <f>+EZ36</f>
        <v>295669</v>
      </c>
      <c r="FC36" s="51">
        <f>+FB36/FB25</f>
        <v>2.266618648359021E-5</v>
      </c>
      <c r="FD36" s="50">
        <f>+FB36</f>
        <v>295669</v>
      </c>
      <c r="FE36" s="51">
        <f>+FD36/FD25</f>
        <v>2.266618648359021E-5</v>
      </c>
      <c r="FF36" s="50">
        <f>+FD36</f>
        <v>295669</v>
      </c>
      <c r="FG36" s="51">
        <f>+FF36/FF25</f>
        <v>2.266618648359021E-5</v>
      </c>
      <c r="FH36" s="50">
        <f>+FF36</f>
        <v>295669</v>
      </c>
      <c r="FI36" s="52">
        <f>+FH36/FH25</f>
        <v>2.266618648359021E-5</v>
      </c>
      <c r="FJ36" s="50">
        <f>+FH36</f>
        <v>295669</v>
      </c>
      <c r="FK36" s="52">
        <f>+FJ36/FJ25</f>
        <v>2.266618648359021E-5</v>
      </c>
      <c r="FL36" s="50">
        <f>+FJ36</f>
        <v>295669</v>
      </c>
      <c r="FM36" s="52">
        <f>+FL36/FL25</f>
        <v>2.266618648359021E-5</v>
      </c>
      <c r="FN36" s="37">
        <v>2295895346</v>
      </c>
      <c r="FO36" s="38">
        <v>0.17600489756870999</v>
      </c>
      <c r="FP36" s="37">
        <v>2296222942</v>
      </c>
      <c r="FQ36" s="38">
        <v>0.176030011300712</v>
      </c>
      <c r="FR36" s="37">
        <v>2305208195</v>
      </c>
      <c r="FS36" s="38">
        <v>0.176718826902281</v>
      </c>
      <c r="FT36" s="37">
        <v>2280833605</v>
      </c>
      <c r="FU36" s="38">
        <v>0.174850254267337</v>
      </c>
      <c r="FV36" s="37">
        <v>2345861895</v>
      </c>
      <c r="FW36" s="38">
        <v>0.179835367173489</v>
      </c>
      <c r="FX36" s="37">
        <v>2323770463</v>
      </c>
      <c r="FY36" s="38">
        <v>0.17814182298251299</v>
      </c>
      <c r="FZ36" s="37">
        <v>2369155802</v>
      </c>
      <c r="GA36" s="38">
        <v>0.18162109391519499</v>
      </c>
      <c r="GB36" s="37">
        <v>2267208623</v>
      </c>
      <c r="GC36" s="38">
        <v>0.17380575388735978</v>
      </c>
      <c r="GD36" s="37">
        <v>2261788619</v>
      </c>
      <c r="GE36" s="38">
        <v>0.17339025269715785</v>
      </c>
      <c r="GF36" s="37">
        <v>2242112415</v>
      </c>
      <c r="GG36" s="38">
        <v>0.17188186152610793</v>
      </c>
      <c r="GH36" s="37">
        <v>2288178182</v>
      </c>
      <c r="GI36" s="38">
        <v>0.17541329453170409</v>
      </c>
      <c r="GJ36" s="37">
        <v>2281375487</v>
      </c>
      <c r="GK36" s="38">
        <v>0.17489179530973295</v>
      </c>
      <c r="GL36" s="37">
        <v>2228690747</v>
      </c>
      <c r="GM36" s="38">
        <v>0.17085294733554743</v>
      </c>
      <c r="GN36" s="37">
        <v>2146469216</v>
      </c>
      <c r="GO36" s="38">
        <v>0.16454978888940563</v>
      </c>
      <c r="GP36" s="37">
        <v>2070501236</v>
      </c>
      <c r="GQ36" s="38">
        <v>0.15872603191298387</v>
      </c>
      <c r="GR36" s="37">
        <v>1989890885</v>
      </c>
      <c r="GS36" s="38">
        <v>0.15254638762063782</v>
      </c>
      <c r="GT36" s="37">
        <v>2010839597</v>
      </c>
      <c r="GU36" s="38">
        <v>0.15415233011979404</v>
      </c>
      <c r="GV36" s="39" t="s">
        <v>477</v>
      </c>
      <c r="GW36" s="40" t="s">
        <v>478</v>
      </c>
      <c r="GX36" s="39" t="s">
        <v>479</v>
      </c>
      <c r="GY36" s="40" t="s">
        <v>480</v>
      </c>
      <c r="GZ36" s="39" t="s">
        <v>481</v>
      </c>
      <c r="HA36" s="40" t="s">
        <v>482</v>
      </c>
      <c r="HB36" s="39" t="s">
        <v>483</v>
      </c>
      <c r="HC36" s="40" t="s">
        <v>484</v>
      </c>
      <c r="HD36" s="39" t="s">
        <v>485</v>
      </c>
      <c r="HE36" s="40" t="s">
        <v>486</v>
      </c>
      <c r="HF36" s="39" t="s">
        <v>487</v>
      </c>
      <c r="HG36" s="40" t="s">
        <v>488</v>
      </c>
      <c r="HH36" s="39" t="s">
        <v>489</v>
      </c>
      <c r="HI36" s="40" t="s">
        <v>490</v>
      </c>
      <c r="HJ36" s="39" t="s">
        <v>491</v>
      </c>
      <c r="HK36" s="40" t="s">
        <v>492</v>
      </c>
      <c r="HL36" s="39" t="s">
        <v>493</v>
      </c>
      <c r="HM36" s="40" t="s">
        <v>494</v>
      </c>
      <c r="HN36" s="39" t="s">
        <v>495</v>
      </c>
      <c r="HO36" s="40" t="s">
        <v>496</v>
      </c>
      <c r="HP36" s="39" t="s">
        <v>497</v>
      </c>
      <c r="HQ36" s="40" t="s">
        <v>498</v>
      </c>
      <c r="HR36" s="39" t="s">
        <v>499</v>
      </c>
      <c r="HS36" s="40" t="s">
        <v>500</v>
      </c>
      <c r="HT36" s="39" t="s">
        <v>501</v>
      </c>
      <c r="HU36" s="40" t="s">
        <v>502</v>
      </c>
      <c r="HV36" s="39" t="s">
        <v>503</v>
      </c>
      <c r="HW36" s="40" t="s">
        <v>504</v>
      </c>
      <c r="HX36" s="39" t="s">
        <v>505</v>
      </c>
      <c r="HY36" s="40" t="s">
        <v>506</v>
      </c>
      <c r="HZ36" s="39" t="s">
        <v>507</v>
      </c>
      <c r="IA36" s="40" t="s">
        <v>508</v>
      </c>
      <c r="IB36" s="39" t="s">
        <v>509</v>
      </c>
      <c r="IC36" s="40" t="s">
        <v>510</v>
      </c>
      <c r="ID36" s="39" t="s">
        <v>511</v>
      </c>
      <c r="IE36" s="40" t="s">
        <v>512</v>
      </c>
      <c r="IF36" s="39" t="s">
        <v>513</v>
      </c>
      <c r="IG36" s="40" t="s">
        <v>514</v>
      </c>
    </row>
    <row r="37" spans="1:241" x14ac:dyDescent="0.25">
      <c r="A37" s="32"/>
      <c r="B37" s="77"/>
      <c r="C37" s="77"/>
      <c r="D37" s="77"/>
      <c r="E37" s="77"/>
      <c r="F37" s="78"/>
      <c r="G37" s="79"/>
      <c r="H37" s="77"/>
      <c r="I37" s="77"/>
      <c r="J37" s="77"/>
      <c r="K37" s="77"/>
      <c r="L37" s="77"/>
      <c r="M37" s="77"/>
      <c r="N37" s="77"/>
      <c r="O37" s="77"/>
      <c r="P37" s="78"/>
      <c r="Q37" s="79"/>
      <c r="R37" s="78"/>
      <c r="S37" s="79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8"/>
      <c r="AE37" s="79"/>
      <c r="AF37" s="77"/>
      <c r="AG37" s="77"/>
      <c r="AH37" s="77"/>
      <c r="AI37" s="77"/>
      <c r="AJ37" s="77"/>
      <c r="AK37" s="77"/>
      <c r="AL37" s="77"/>
      <c r="AM37" s="77"/>
      <c r="AN37" s="78"/>
      <c r="AO37" s="79"/>
      <c r="AP37" s="78"/>
      <c r="AQ37" s="79"/>
      <c r="AR37" s="77"/>
      <c r="AS37" s="77"/>
      <c r="AT37" s="77"/>
      <c r="AU37" s="77"/>
      <c r="AV37" s="77"/>
      <c r="AW37" s="77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65"/>
      <c r="BO37" s="66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</row>
    <row r="38" spans="1:241" x14ac:dyDescent="0.25">
      <c r="A38" s="34" t="s">
        <v>515</v>
      </c>
      <c r="B38" s="80"/>
      <c r="C38" s="79"/>
      <c r="D38" s="80"/>
      <c r="E38" s="79"/>
      <c r="F38" s="36"/>
      <c r="G38" s="81"/>
      <c r="H38" s="80"/>
      <c r="I38" s="79"/>
      <c r="J38" s="80"/>
      <c r="K38" s="79"/>
      <c r="L38" s="80"/>
      <c r="M38" s="79"/>
      <c r="N38" s="80"/>
      <c r="O38" s="79"/>
      <c r="P38" s="36"/>
      <c r="Q38" s="81"/>
      <c r="R38" s="36"/>
      <c r="S38" s="81"/>
      <c r="T38" s="80"/>
      <c r="U38" s="79"/>
      <c r="V38" s="78"/>
      <c r="W38" s="79"/>
      <c r="X38" s="78"/>
      <c r="Y38" s="79"/>
      <c r="Z38" s="80"/>
      <c r="AA38" s="79"/>
      <c r="AB38" s="80"/>
      <c r="AC38" s="79"/>
      <c r="AD38" s="36"/>
      <c r="AE38" s="81"/>
      <c r="AF38" s="80"/>
      <c r="AG38" s="79"/>
      <c r="AH38" s="80"/>
      <c r="AI38" s="79"/>
      <c r="AJ38" s="80"/>
      <c r="AK38" s="79"/>
      <c r="AL38" s="80"/>
      <c r="AM38" s="79"/>
      <c r="AN38" s="36"/>
      <c r="AO38" s="81"/>
      <c r="AP38" s="36"/>
      <c r="AQ38" s="81"/>
      <c r="AR38" s="80"/>
      <c r="AS38" s="79"/>
      <c r="AT38" s="78"/>
      <c r="AU38" s="79"/>
      <c r="AV38" s="78"/>
      <c r="AW38" s="79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67"/>
      <c r="BO38" s="68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</row>
    <row r="39" spans="1:241" x14ac:dyDescent="0.25">
      <c r="A39" s="34" t="s">
        <v>516</v>
      </c>
      <c r="B39" s="36"/>
      <c r="C39" s="81"/>
      <c r="D39" s="36"/>
      <c r="E39" s="81"/>
      <c r="F39" s="36"/>
      <c r="G39" s="80"/>
      <c r="H39" s="36"/>
      <c r="I39" s="81"/>
      <c r="J39" s="36"/>
      <c r="K39" s="81"/>
      <c r="L39" s="36"/>
      <c r="M39" s="81"/>
      <c r="N39" s="36">
        <v>11942333</v>
      </c>
      <c r="O39" s="81"/>
      <c r="P39" s="78">
        <v>10629738</v>
      </c>
      <c r="Q39" s="80"/>
      <c r="R39" s="78">
        <v>10231200</v>
      </c>
      <c r="S39" s="80"/>
      <c r="T39" s="36">
        <v>9433007</v>
      </c>
      <c r="U39" s="81"/>
      <c r="V39" s="36">
        <v>10708245</v>
      </c>
      <c r="W39" s="81"/>
      <c r="X39" s="36">
        <v>14209623</v>
      </c>
      <c r="Y39" s="81"/>
      <c r="Z39" s="36">
        <v>15527027</v>
      </c>
      <c r="AA39" s="81"/>
      <c r="AB39" s="36">
        <v>13503275</v>
      </c>
      <c r="AC39" s="81"/>
      <c r="AD39" s="36">
        <v>20303241</v>
      </c>
      <c r="AE39" s="80"/>
      <c r="AF39" s="36">
        <v>20446664</v>
      </c>
      <c r="AG39" s="81"/>
      <c r="AH39" s="36">
        <v>20995095</v>
      </c>
      <c r="AI39" s="81"/>
      <c r="AJ39" s="36">
        <v>20507627</v>
      </c>
      <c r="AK39" s="81"/>
      <c r="AL39" s="36">
        <v>19473679</v>
      </c>
      <c r="AM39" s="81"/>
      <c r="AN39" s="78">
        <v>22080365</v>
      </c>
      <c r="AO39" s="80"/>
      <c r="AP39" s="78">
        <v>18893923</v>
      </c>
      <c r="AQ39" s="80"/>
      <c r="AR39" s="36">
        <v>10736468</v>
      </c>
      <c r="AS39" s="81"/>
      <c r="AT39" s="36">
        <v>13713850</v>
      </c>
      <c r="AU39" s="81"/>
      <c r="AV39" s="36">
        <v>19218152</v>
      </c>
      <c r="AW39" s="81"/>
      <c r="AX39" s="41">
        <v>22009243</v>
      </c>
      <c r="AY39" s="35"/>
      <c r="AZ39" s="41">
        <v>21891388</v>
      </c>
      <c r="BA39" s="35"/>
      <c r="BB39" s="41">
        <v>22657252</v>
      </c>
      <c r="BC39" s="35"/>
      <c r="BD39" s="41">
        <v>22470925</v>
      </c>
      <c r="BE39" s="35"/>
      <c r="BF39" s="41">
        <v>22334958</v>
      </c>
      <c r="BG39" s="35"/>
      <c r="BH39" s="41">
        <v>23012883</v>
      </c>
      <c r="BI39" s="35"/>
      <c r="BJ39" s="41">
        <v>22521287</v>
      </c>
      <c r="BK39" s="35"/>
      <c r="BL39" s="41">
        <v>21970997</v>
      </c>
      <c r="BM39" s="35"/>
      <c r="BN39" s="65">
        <v>20035296</v>
      </c>
      <c r="BO39" s="69"/>
      <c r="BP39" s="41">
        <v>19967217</v>
      </c>
      <c r="BQ39" s="35"/>
      <c r="BR39" s="41">
        <v>19965327</v>
      </c>
      <c r="BS39" s="35"/>
      <c r="BT39" s="41">
        <v>18725677</v>
      </c>
      <c r="BU39" s="35"/>
      <c r="BV39" s="41">
        <v>18307856</v>
      </c>
      <c r="BW39" s="35"/>
      <c r="BX39" s="41">
        <v>18561617</v>
      </c>
      <c r="BY39" s="35"/>
      <c r="BZ39" s="41">
        <v>18442437</v>
      </c>
      <c r="CA39" s="35"/>
      <c r="CB39" s="41">
        <v>17582729</v>
      </c>
      <c r="CC39" s="35"/>
      <c r="CD39" s="41">
        <v>17220518</v>
      </c>
      <c r="CE39" s="35"/>
      <c r="CF39" s="41">
        <v>16885154</v>
      </c>
      <c r="CG39" s="35"/>
      <c r="CH39" s="41">
        <v>16355086</v>
      </c>
      <c r="CI39" s="35"/>
      <c r="CJ39" s="41">
        <v>16220712</v>
      </c>
      <c r="CK39" s="35"/>
      <c r="CL39" s="41">
        <v>12996529</v>
      </c>
      <c r="CM39" s="35"/>
      <c r="CN39" s="41">
        <v>16792974</v>
      </c>
      <c r="CO39" s="35"/>
      <c r="CP39" s="41">
        <v>17152451</v>
      </c>
      <c r="CQ39" s="35"/>
      <c r="CR39" s="41">
        <v>15921436</v>
      </c>
      <c r="CS39" s="35"/>
      <c r="CT39" s="41">
        <v>17515398</v>
      </c>
      <c r="CU39" s="35"/>
      <c r="CV39" s="41">
        <v>16526059</v>
      </c>
      <c r="CW39" s="35"/>
      <c r="CX39" s="41">
        <v>17778531</v>
      </c>
      <c r="CY39" s="35"/>
      <c r="CZ39" s="41">
        <v>18797728</v>
      </c>
      <c r="DA39" s="35"/>
      <c r="DB39" s="41">
        <v>16771986</v>
      </c>
      <c r="DC39" s="35"/>
      <c r="DD39" s="41">
        <v>17443784</v>
      </c>
      <c r="DE39" s="35"/>
      <c r="DF39" s="41">
        <v>16979686</v>
      </c>
      <c r="DG39" s="35"/>
      <c r="DH39" s="41">
        <v>16268286</v>
      </c>
      <c r="DI39" s="35"/>
      <c r="DJ39" s="33">
        <v>14946916</v>
      </c>
      <c r="DK39" s="35"/>
      <c r="DL39" s="33">
        <v>15196986</v>
      </c>
      <c r="DM39" s="35"/>
      <c r="DN39" s="33">
        <v>15569845</v>
      </c>
      <c r="DO39" s="35"/>
      <c r="DP39" s="33">
        <v>15756486</v>
      </c>
      <c r="DQ39" s="35"/>
      <c r="DR39" s="6">
        <v>16159086</v>
      </c>
      <c r="DS39" s="10"/>
      <c r="DT39" s="6">
        <v>15923083</v>
      </c>
      <c r="DU39" s="10"/>
      <c r="DV39" s="6">
        <v>16862086</v>
      </c>
      <c r="DW39" s="10"/>
      <c r="DX39" s="6">
        <v>17430695</v>
      </c>
      <c r="DY39" s="10"/>
      <c r="DZ39" s="6">
        <v>18058186</v>
      </c>
      <c r="EA39" s="10"/>
      <c r="EB39" s="6">
        <v>18380547</v>
      </c>
      <c r="EC39" s="10"/>
      <c r="ED39" s="6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</row>
    <row r="40" spans="1:241" ht="11" thickBot="1" x14ac:dyDescent="0.3">
      <c r="A40" s="3" t="s">
        <v>517</v>
      </c>
      <c r="B40" s="78"/>
      <c r="C40" s="80"/>
      <c r="D40" s="78"/>
      <c r="E40" s="80"/>
      <c r="F40" s="82"/>
      <c r="G40" s="83"/>
      <c r="H40" s="78"/>
      <c r="I40" s="80"/>
      <c r="J40" s="78"/>
      <c r="K40" s="80"/>
      <c r="L40" s="78"/>
      <c r="M40" s="80"/>
      <c r="N40" s="78"/>
      <c r="O40" s="80"/>
      <c r="P40" s="82"/>
      <c r="Q40" s="83"/>
      <c r="R40" s="82"/>
      <c r="S40" s="83"/>
      <c r="T40" s="78"/>
      <c r="U40" s="80"/>
      <c r="V40" s="78"/>
      <c r="W40" s="80"/>
      <c r="X40" s="78"/>
      <c r="Y40" s="80"/>
      <c r="Z40" s="78"/>
      <c r="AA40" s="80"/>
      <c r="AB40" s="78"/>
      <c r="AC40" s="80"/>
      <c r="AD40" s="82"/>
      <c r="AE40" s="83"/>
      <c r="AF40" s="78"/>
      <c r="AG40" s="80"/>
      <c r="AH40" s="78"/>
      <c r="AI40" s="80"/>
      <c r="AJ40" s="78"/>
      <c r="AK40" s="80"/>
      <c r="AL40" s="78"/>
      <c r="AM40" s="80"/>
      <c r="AN40" s="82"/>
      <c r="AO40" s="83"/>
      <c r="AP40" s="82"/>
      <c r="AQ40" s="83"/>
      <c r="AR40" s="78"/>
      <c r="AS40" s="80"/>
      <c r="AT40" s="78"/>
      <c r="AU40" s="80"/>
      <c r="AV40" s="78"/>
      <c r="AW40" s="80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70"/>
      <c r="BO40" s="71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7"/>
      <c r="EP40" s="26">
        <f>EP25-SUM(EP26:EP34)</f>
        <v>2519833648</v>
      </c>
      <c r="EQ40" s="27"/>
      <c r="ER40" s="26">
        <f>ER25-SUM(ER26:ER34)</f>
        <v>2583592935</v>
      </c>
      <c r="ES40" s="27"/>
      <c r="ET40" s="26">
        <f>ET25-SUM(ET26:ET34)</f>
        <v>2762412686</v>
      </c>
      <c r="EU40" s="27"/>
      <c r="EV40" s="26">
        <f>EV25-SUM(EV26:EV34)</f>
        <v>2655756161</v>
      </c>
      <c r="EW40" s="27"/>
      <c r="EX40" s="26">
        <f>EX25-SUM(EX26:EX34)</f>
        <v>2699750510</v>
      </c>
      <c r="EY40" s="27"/>
      <c r="EZ40" s="26">
        <f>EZ25-SUM(EZ26:EZ34)</f>
        <v>2684501641</v>
      </c>
      <c r="FA40" s="27"/>
      <c r="FB40" s="26">
        <f>FB25-SUM(FB26:FB34)</f>
        <v>2668112073</v>
      </c>
      <c r="FC40" s="27"/>
      <c r="FD40" s="26">
        <f>FD25-SUM(FD26:FD34)</f>
        <v>2717235663</v>
      </c>
      <c r="FE40" s="27"/>
      <c r="FF40" s="26">
        <f>FF25-SUM(FF26:FF34)</f>
        <v>2683042293</v>
      </c>
    </row>
    <row r="41" spans="1:241" x14ac:dyDescent="0.25">
      <c r="B41" s="82"/>
      <c r="C41" s="83"/>
      <c r="D41" s="82"/>
      <c r="E41" s="83"/>
      <c r="F41" s="82"/>
      <c r="G41" s="83"/>
      <c r="H41" s="82"/>
      <c r="I41" s="83"/>
      <c r="J41" s="82"/>
      <c r="K41" s="83"/>
      <c r="L41" s="82"/>
      <c r="M41" s="83"/>
      <c r="N41" s="82"/>
      <c r="O41" s="83"/>
      <c r="P41" s="82"/>
      <c r="Q41" s="83"/>
      <c r="R41" s="82"/>
      <c r="S41" s="83"/>
      <c r="T41" s="82"/>
      <c r="U41" s="83"/>
      <c r="V41" s="82"/>
      <c r="W41" s="83"/>
      <c r="X41" s="82"/>
      <c r="Y41" s="83"/>
      <c r="Z41" s="82"/>
      <c r="AA41" s="83"/>
      <c r="AB41" s="82"/>
      <c r="AC41" s="83"/>
      <c r="AD41" s="82"/>
      <c r="AE41" s="83"/>
      <c r="AF41" s="82"/>
      <c r="AG41" s="83"/>
      <c r="AH41" s="82"/>
      <c r="AI41" s="83"/>
      <c r="AJ41" s="82"/>
      <c r="AK41" s="83"/>
      <c r="AL41" s="82"/>
      <c r="AM41" s="83"/>
      <c r="AN41" s="82"/>
      <c r="AO41" s="83"/>
      <c r="AP41" s="82"/>
      <c r="AQ41" s="83"/>
      <c r="AR41" s="82"/>
      <c r="AS41" s="83"/>
      <c r="AT41" s="82"/>
      <c r="AU41" s="83"/>
      <c r="AV41" s="82"/>
      <c r="AW41" s="83"/>
      <c r="AX41" s="36"/>
      <c r="AY41" s="26"/>
      <c r="AZ41" s="36"/>
      <c r="BA41" s="26"/>
      <c r="BB41" s="36"/>
      <c r="BC41" s="26"/>
      <c r="BD41" s="36"/>
      <c r="BE41" s="26"/>
      <c r="BF41" s="36"/>
      <c r="BG41" s="26"/>
      <c r="BH41" s="36"/>
      <c r="BI41" s="26"/>
      <c r="BJ41" s="36"/>
      <c r="BK41" s="26"/>
      <c r="BL41" s="36"/>
      <c r="BM41" s="26"/>
      <c r="BN41" s="36"/>
      <c r="BO41" s="26"/>
      <c r="BP41" s="36"/>
      <c r="BQ41" s="26"/>
      <c r="BR41" s="36"/>
      <c r="BS41" s="26"/>
      <c r="BT41" s="36"/>
      <c r="BU41" s="26"/>
      <c r="BV41" s="36"/>
      <c r="BW41" s="26"/>
      <c r="BX41" s="36"/>
      <c r="BY41" s="26"/>
      <c r="BZ41" s="36"/>
      <c r="CA41" s="26"/>
      <c r="CB41" s="36"/>
      <c r="CC41" s="26"/>
      <c r="CD41" s="36"/>
      <c r="CE41" s="26"/>
      <c r="CF41" s="36"/>
      <c r="CG41" s="26"/>
      <c r="CH41" s="36"/>
      <c r="CI41" s="26"/>
      <c r="CJ41" s="36"/>
      <c r="CK41" s="26"/>
      <c r="CL41" s="36"/>
      <c r="CM41" s="26"/>
      <c r="CN41" s="36"/>
      <c r="CO41" s="26"/>
      <c r="CP41" s="36"/>
      <c r="CQ41" s="26"/>
      <c r="CR41" s="36"/>
      <c r="CS41" s="26"/>
      <c r="CT41" s="36"/>
      <c r="CU41" s="26"/>
      <c r="CV41" s="36"/>
      <c r="CW41" s="26"/>
      <c r="CX41" s="36"/>
      <c r="CY41" s="26"/>
      <c r="CZ41" s="36"/>
      <c r="DA41" s="26"/>
      <c r="DB41" s="36"/>
      <c r="DC41" s="26"/>
      <c r="DD41" s="36"/>
      <c r="DE41" s="26"/>
      <c r="DF41" s="36"/>
      <c r="DG41" s="26"/>
      <c r="DH41" s="36"/>
      <c r="DI41" s="26"/>
      <c r="DJ41" s="36"/>
      <c r="DK41" s="26"/>
      <c r="DL41" s="3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7"/>
      <c r="EP41" s="26">
        <f>EP40-EP36</f>
        <v>2519537979</v>
      </c>
      <c r="EQ41" s="27"/>
      <c r="ER41" s="26">
        <f>ER40-ER36</f>
        <v>2583297266</v>
      </c>
      <c r="ES41" s="27"/>
      <c r="ET41" s="26">
        <f>ET40-ET36</f>
        <v>2762117017</v>
      </c>
      <c r="EU41" s="27"/>
      <c r="EV41" s="26">
        <f>EV40-EV36</f>
        <v>2655460492</v>
      </c>
      <c r="EW41" s="27"/>
      <c r="EX41" s="26">
        <f>EX40-EX36</f>
        <v>2699454841</v>
      </c>
      <c r="EY41" s="27"/>
      <c r="EZ41" s="26">
        <f>EZ40-EZ36</f>
        <v>2684205972</v>
      </c>
      <c r="FA41" s="27"/>
      <c r="FB41" s="26">
        <f>FB40-FB36</f>
        <v>2667816404</v>
      </c>
      <c r="FC41" s="27"/>
      <c r="FD41" s="26">
        <f>FD40-FD36</f>
        <v>2716939994</v>
      </c>
      <c r="FE41" s="27"/>
      <c r="FF41" s="26">
        <f>FF40-FF36</f>
        <v>2682746624</v>
      </c>
    </row>
    <row r="42" spans="1:241" x14ac:dyDescent="0.25">
      <c r="B42" s="84"/>
      <c r="C42" s="83"/>
      <c r="D42" s="84"/>
      <c r="E42" s="83"/>
      <c r="F42" s="84"/>
      <c r="G42" s="83"/>
      <c r="H42" s="84"/>
      <c r="I42" s="83"/>
      <c r="J42" s="84"/>
      <c r="K42" s="83"/>
      <c r="L42" s="84"/>
      <c r="M42" s="83"/>
      <c r="N42" s="84"/>
      <c r="O42" s="83"/>
      <c r="P42" s="84"/>
      <c r="Q42" s="83"/>
      <c r="R42" s="84"/>
      <c r="S42" s="83"/>
      <c r="T42" s="84"/>
      <c r="U42" s="83"/>
      <c r="V42" s="84"/>
      <c r="W42" s="83"/>
      <c r="X42" s="84"/>
      <c r="Y42" s="83"/>
      <c r="Z42" s="84"/>
      <c r="AA42" s="83"/>
      <c r="AB42" s="84"/>
      <c r="AC42" s="83"/>
      <c r="AD42" s="84"/>
      <c r="AE42" s="83"/>
      <c r="AF42" s="84"/>
      <c r="AG42" s="83"/>
      <c r="AH42" s="84"/>
      <c r="AI42" s="83"/>
      <c r="AJ42" s="84"/>
      <c r="AK42" s="83"/>
      <c r="AL42" s="84"/>
      <c r="AM42" s="83"/>
      <c r="AN42" s="84"/>
      <c r="AO42" s="83"/>
      <c r="AP42" s="84"/>
      <c r="AQ42" s="83"/>
      <c r="AR42" s="84"/>
      <c r="AS42" s="83"/>
      <c r="AT42" s="84"/>
      <c r="AU42" s="83"/>
      <c r="AV42" s="84"/>
      <c r="AW42" s="83"/>
    </row>
    <row r="43" spans="1:241" x14ac:dyDescent="0.25">
      <c r="B43" s="85"/>
      <c r="C43" s="83"/>
      <c r="D43" s="85"/>
      <c r="E43" s="83"/>
      <c r="F43" s="85"/>
      <c r="G43" s="83"/>
      <c r="H43" s="85"/>
      <c r="I43" s="83"/>
      <c r="J43" s="85"/>
      <c r="K43" s="83"/>
      <c r="L43" s="85"/>
      <c r="M43" s="83"/>
      <c r="N43" s="85"/>
      <c r="O43" s="83"/>
      <c r="P43" s="85"/>
      <c r="Q43" s="83"/>
      <c r="R43" s="85"/>
      <c r="S43" s="83"/>
      <c r="T43" s="85"/>
      <c r="U43" s="83"/>
      <c r="V43" s="85"/>
      <c r="W43" s="83"/>
      <c r="X43" s="85"/>
      <c r="Z43" s="85"/>
      <c r="AA43" s="83"/>
      <c r="AB43" s="85"/>
      <c r="AC43" s="83"/>
      <c r="AD43" s="85"/>
      <c r="AE43" s="83"/>
      <c r="AF43" s="85"/>
      <c r="AG43" s="83"/>
      <c r="AH43" s="85"/>
      <c r="AI43" s="83"/>
      <c r="AJ43" s="85"/>
      <c r="AK43" s="83"/>
      <c r="AL43" s="85"/>
      <c r="AM43" s="83"/>
      <c r="AN43" s="85"/>
      <c r="AO43" s="83"/>
      <c r="AP43" s="85"/>
      <c r="AQ43" s="83"/>
      <c r="AR43" s="85"/>
      <c r="AS43" s="83"/>
      <c r="AT43" s="85"/>
      <c r="AU43" s="83"/>
      <c r="AV43" s="85"/>
    </row>
    <row r="44" spans="1:241" x14ac:dyDescent="0.25">
      <c r="Y44" s="87"/>
      <c r="AW44" s="87"/>
    </row>
    <row r="45" spans="1:241" x14ac:dyDescent="0.25">
      <c r="Y45" s="87"/>
      <c r="AW45" s="87"/>
    </row>
    <row r="46" spans="1:241" x14ac:dyDescent="0.25">
      <c r="Y46" s="87"/>
      <c r="AW46" s="87"/>
    </row>
    <row r="48" spans="1:241" x14ac:dyDescent="0.25">
      <c r="Y48" s="87"/>
      <c r="AW48" s="87"/>
    </row>
  </sheetData>
  <pageMargins left="0.78740157499999996" right="0.78740157499999996" top="0.984251969" bottom="0.984251969" header="0.4921259845" footer="0.4921259845"/>
  <pageSetup paperSize="9" orientation="portrait" r:id="rId1"/>
  <headerFooter>
    <oddFooter>&amp;C&amp;1#&amp;"Arial Black"&amp;11&amp;K008542INTERNA \ Força de Trabalho</oddFooter>
  </headerFooter>
  <customProperties>
    <customPr name="EpmWorksheetKeyString_GUID" r:id="rId2"/>
  </customProperties>
  <ignoredErrors>
    <ignoredError sqref="CP12:IB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C41C831B3A14FBF4F00CDD75651EC" ma:contentTypeVersion="16" ma:contentTypeDescription="Crie um novo documento." ma:contentTypeScope="" ma:versionID="e0d6c4e481276ae1e675c604e4cc65b7">
  <xsd:schema xmlns:xsd="http://www.w3.org/2001/XMLSchema" xmlns:xs="http://www.w3.org/2001/XMLSchema" xmlns:p="http://schemas.microsoft.com/office/2006/metadata/properties" xmlns:ns2="87cec1b9-bc0e-4c94-88a2-658576a3e2c6" xmlns:ns3="3bcba1fa-c916-4888-8025-ab54e00f494e" targetNamespace="http://schemas.microsoft.com/office/2006/metadata/properties" ma:root="true" ma:fieldsID="71a70472cd424a8cea3a44052998f6f1" ns2:_="" ns3:_="">
    <xsd:import namespace="87cec1b9-bc0e-4c94-88a2-658576a3e2c6"/>
    <xsd:import namespace="3bcba1fa-c916-4888-8025-ab54e00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ec1b9-bc0e-4c94-88a2-658576a3e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a1fa-c916-4888-8025-ab54e00f49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9844481-c71d-4661-8c7e-ae985b01f172}" ma:internalName="TaxCatchAll" ma:showField="CatchAllData" ma:web="3bcba1fa-c916-4888-8025-ab54e00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ba1fa-c916-4888-8025-ab54e00f494e" xsi:nil="true"/>
    <lcf76f155ced4ddcb4097134ff3c332f xmlns="87cec1b9-bc0e-4c94-88a2-658576a3e2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EA44C1-D2A9-4DF4-AB11-0196F2AAFF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DC4BFC-656F-49F1-B83B-E6D478C7C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ec1b9-bc0e-4c94-88a2-658576a3e2c6"/>
    <ds:schemaRef ds:uri="3bcba1fa-c916-4888-8025-ab54e00f4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F3E33-A9D3-4A1C-91CE-194697701D22}">
  <ds:schemaRefs>
    <ds:schemaRef ds:uri="3bcba1fa-c916-4888-8025-ab54e00f494e"/>
    <ds:schemaRef ds:uri="http://schemas.microsoft.com/office/2006/documentManagement/types"/>
    <ds:schemaRef ds:uri="http://purl.org/dc/terms/"/>
    <ds:schemaRef ds:uri="87cec1b9-bc0e-4c94-88a2-658576a3e2c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5eb2d05-47c5-4b3e-9bd7-b47e03a10069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Shareholding Structure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Aurelio Goncalves Martins</dc:creator>
  <cp:keywords/>
  <dc:description/>
  <cp:lastModifiedBy>Marco Provenzano</cp:lastModifiedBy>
  <cp:revision/>
  <dcterms:created xsi:type="dcterms:W3CDTF">2020-07-15T20:21:01Z</dcterms:created>
  <dcterms:modified xsi:type="dcterms:W3CDTF">2026-07-22T19:13:09Z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0x0101005FDC41C831B3A14FBF4F00CDD75651EC</vt:lpwstr>
  </property>
  <property fmtid="{D5CDD505-2E9C-101B-9397-08002B2CF9AE}" pid="3" name="MSIP_Label_d5eb2d05-47c5-4b3e-9bd7-b47e03a10069_Enabled">
    <vt:lpwstr>true</vt:lpwstr>
  </property>
  <property fmtid="{D5CDD505-2E9C-101B-9397-08002B2CF9AE}" pid="4" name="MSIP_Label_d5eb2d05-47c5-4b3e-9bd7-b47e03a10069_SetDate">
    <vt:lpwstr>2023-08-15T18:28:44Z</vt:lpwstr>
  </property>
  <property fmtid="{D5CDD505-2E9C-101B-9397-08002B2CF9AE}" pid="5" name="MSIP_Label_d5eb2d05-47c5-4b3e-9bd7-b47e03a10069_Method">
    <vt:lpwstr>Privileged</vt:lpwstr>
  </property>
  <property fmtid="{D5CDD505-2E9C-101B-9397-08002B2CF9AE}" pid="6" name="MSIP_Label_d5eb2d05-47c5-4b3e-9bd7-b47e03a10069_Name">
    <vt:lpwstr>PETROBRAS Colaboradores</vt:lpwstr>
  </property>
  <property fmtid="{D5CDD505-2E9C-101B-9397-08002B2CF9AE}" pid="7" name="MSIP_Label_d5eb2d05-47c5-4b3e-9bd7-b47e03a10069_SiteId">
    <vt:lpwstr>5b6f6241-9a57-4be4-8e50-1dfa72e79a57</vt:lpwstr>
  </property>
  <property fmtid="{D5CDD505-2E9C-101B-9397-08002B2CF9AE}" pid="8" name="MSIP_Label_d5eb2d05-47c5-4b3e-9bd7-b47e03a10069_ActionId">
    <vt:lpwstr>39b18458-324f-4fc9-af23-ddf284abf90d</vt:lpwstr>
  </property>
  <property fmtid="{D5CDD505-2E9C-101B-9397-08002B2CF9AE}" pid="9" name="MSIP_Label_d5eb2d05-47c5-4b3e-9bd7-b47e03a10069_ContentBits">
    <vt:lpwstr>2</vt:lpwstr>
  </property>
  <property fmtid="{D5CDD505-2E9C-101B-9397-08002B2CF9AE}" pid="10" name="MediaServiceImageTags">
    <vt:lpwstr/>
  </property>
  <property fmtid="{D5CDD505-2E9C-101B-9397-08002B2CF9AE}" pid="11" name="Order">
    <vt:r8>29285200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