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petrobrasbr.sharepoint.com/teams/bdoc_20240403010030/Documentos Compartilhados/2_Produtos IG_Rel. &amp; Apres/6_Capital Social/RELATÓRIO INVESTIDOR INDIVIDUAL/2025/09_2025/"/>
    </mc:Choice>
  </mc:AlternateContent>
  <xr:revisionPtr revIDLastSave="12" documentId="8_{C630E3E8-7BA1-432F-B643-E92AE9698C30}" xr6:coauthVersionLast="47" xr6:coauthVersionMax="47" xr10:uidLastSave="{67334889-09F7-4A13-A8EB-808F60462F66}"/>
  <bookViews>
    <workbookView xWindow="-110" yWindow="-110" windowWidth="19420" windowHeight="10300" xr2:uid="{013EBD3B-772F-43EF-82E1-FB53BCAB294F}"/>
  </bookViews>
  <sheets>
    <sheet name="Capital_Social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48" i="1" l="1"/>
  <c r="AX46" i="1"/>
  <c r="AW46" i="1"/>
  <c r="AW45" i="1"/>
  <c r="AX45" i="1"/>
  <c r="AW44" i="1"/>
  <c r="AX44" i="1"/>
  <c r="BH32" i="1"/>
  <c r="BJ34" i="1"/>
  <c r="BK34" i="1"/>
  <c r="BJ33" i="1"/>
  <c r="BK33" i="1"/>
  <c r="BJ32" i="1"/>
  <c r="BK32" i="1"/>
  <c r="BL35" i="1"/>
  <c r="BM35" i="1"/>
  <c r="BL34" i="1"/>
  <c r="BM34" i="1"/>
  <c r="BL33" i="1"/>
  <c r="BM33" i="1"/>
  <c r="BL32" i="1"/>
  <c r="BM32" i="1"/>
  <c r="BM23" i="1"/>
  <c r="BM22" i="1"/>
  <c r="BM21" i="1"/>
  <c r="BM13" i="1"/>
  <c r="BM12" i="1"/>
  <c r="BM11" i="1"/>
  <c r="BM10" i="1"/>
  <c r="BM9" i="1"/>
  <c r="BN35" i="1"/>
  <c r="DO3" i="1"/>
  <c r="DO4" i="1"/>
  <c r="DO5" i="1"/>
  <c r="DO6" i="1"/>
  <c r="DO7" i="1"/>
  <c r="DO8" i="1"/>
  <c r="DO9" i="1"/>
  <c r="DO10" i="1"/>
  <c r="DO11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DO15" i="1"/>
  <c r="DO16" i="1"/>
  <c r="DO14" i="1"/>
  <c r="DO17" i="1"/>
  <c r="DO18" i="1"/>
  <c r="DO19" i="1"/>
  <c r="DO20" i="1"/>
  <c r="CU21" i="1"/>
  <c r="DO21" i="1"/>
  <c r="CU22" i="1"/>
  <c r="DO22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N35" i="1"/>
  <c r="DO35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K23" i="1"/>
  <c r="EL23" i="1"/>
  <c r="EM23" i="1"/>
  <c r="EN23" i="1"/>
  <c r="EO23" i="1"/>
  <c r="BQ24" i="1"/>
  <c r="BS24" i="1"/>
  <c r="BU24" i="1"/>
  <c r="BW24" i="1"/>
  <c r="BY24" i="1"/>
  <c r="CA24" i="1"/>
  <c r="CC24" i="1"/>
  <c r="CE24" i="1"/>
  <c r="CG24" i="1"/>
  <c r="CI24" i="1"/>
  <c r="CK24" i="1"/>
  <c r="CM24" i="1"/>
  <c r="CO24" i="1"/>
  <c r="CQ24" i="1"/>
  <c r="CS24" i="1"/>
  <c r="CU24" i="1"/>
  <c r="CW24" i="1"/>
  <c r="CY24" i="1"/>
  <c r="DA24" i="1"/>
  <c r="DC24" i="1"/>
  <c r="DE24" i="1"/>
  <c r="DG24" i="1"/>
  <c r="DI24" i="1"/>
  <c r="DK24" i="1"/>
  <c r="DM24" i="1"/>
  <c r="DO24" i="1"/>
  <c r="DQ24" i="1"/>
  <c r="DS24" i="1"/>
  <c r="DU24" i="1"/>
  <c r="DW24" i="1"/>
  <c r="DY24" i="1"/>
  <c r="EA24" i="1"/>
  <c r="EC24" i="1"/>
  <c r="EE24" i="1"/>
  <c r="EG24" i="1"/>
  <c r="EI24" i="1"/>
  <c r="EK24" i="1"/>
  <c r="EM24" i="1"/>
  <c r="EO24" i="1"/>
  <c r="DO26" i="1"/>
  <c r="DO27" i="1"/>
  <c r="DO25" i="1"/>
  <c r="DO28" i="1"/>
  <c r="DN29" i="1"/>
  <c r="DO29" i="1"/>
  <c r="DN30" i="1"/>
  <c r="DO30" i="1"/>
  <c r="DN31" i="1"/>
  <c r="DO31" i="1"/>
  <c r="BX32" i="1"/>
  <c r="BX35" i="1"/>
  <c r="BY35" i="1"/>
  <c r="DN32" i="1"/>
  <c r="DO32" i="1"/>
  <c r="BX33" i="1"/>
  <c r="DN33" i="1"/>
  <c r="DO33" i="1"/>
  <c r="BX34" i="1"/>
  <c r="CF34" i="1"/>
  <c r="DN34" i="1"/>
  <c r="DO34" i="1"/>
  <c r="BQ35" i="1"/>
  <c r="BR35" i="1"/>
  <c r="BS35" i="1"/>
  <c r="BQ36" i="1"/>
  <c r="BT36" i="1"/>
  <c r="BT35" i="1"/>
  <c r="BU35" i="1"/>
  <c r="DR40" i="1"/>
  <c r="DT40" i="1"/>
  <c r="DV40" i="1"/>
  <c r="DX40" i="1"/>
  <c r="DZ40" i="1"/>
  <c r="EB40" i="1"/>
  <c r="ED40" i="1"/>
  <c r="EF40" i="1"/>
  <c r="BK35" i="1"/>
  <c r="BV36" i="1"/>
  <c r="BU46" i="1"/>
  <c r="BV46" i="1"/>
  <c r="BW46" i="1"/>
  <c r="BV35" i="1"/>
  <c r="BW35" i="1"/>
  <c r="BX36" i="1"/>
  <c r="BZ36" i="1"/>
  <c r="BZ35" i="1"/>
  <c r="CA35" i="1"/>
  <c r="CA36" i="1"/>
  <c r="CB36" i="1"/>
  <c r="DO2" i="1"/>
  <c r="CC36" i="1"/>
  <c r="CD36" i="1"/>
  <c r="CB35" i="1"/>
  <c r="CC35" i="1"/>
  <c r="CD35" i="1"/>
  <c r="CE35" i="1"/>
  <c r="CE36" i="1"/>
  <c r="CF36" i="1"/>
  <c r="CH36" i="1"/>
  <c r="CG36" i="1"/>
  <c r="CF35" i="1"/>
  <c r="CG35" i="1"/>
  <c r="CI36" i="1"/>
  <c r="CH35" i="1"/>
  <c r="CI35" i="1"/>
  <c r="CJ36" i="1"/>
  <c r="CL36" i="1"/>
  <c r="CK36" i="1"/>
  <c r="CJ35" i="1"/>
  <c r="CK35" i="1"/>
  <c r="CN36" i="1"/>
  <c r="CM36" i="1"/>
  <c r="CL35" i="1"/>
  <c r="CM35" i="1"/>
  <c r="CN35" i="1"/>
  <c r="CO35" i="1"/>
  <c r="CO36" i="1"/>
  <c r="CP36" i="1"/>
  <c r="CR36" i="1"/>
  <c r="CQ36" i="1"/>
  <c r="CP35" i="1"/>
  <c r="CQ35" i="1"/>
  <c r="CS36" i="1"/>
  <c r="CT36" i="1"/>
  <c r="CR35" i="1"/>
  <c r="CS35" i="1"/>
  <c r="CT35" i="1"/>
  <c r="CU35" i="1"/>
  <c r="CV36" i="1"/>
  <c r="CU36" i="1"/>
  <c r="CX36" i="1"/>
  <c r="CW36" i="1"/>
  <c r="CV35" i="1"/>
  <c r="CW35" i="1"/>
  <c r="CZ36" i="1"/>
  <c r="CY36" i="1"/>
  <c r="CX35" i="1"/>
  <c r="CY35" i="1"/>
  <c r="DA36" i="1"/>
  <c r="CZ35" i="1"/>
  <c r="DA35" i="1"/>
  <c r="DB36" i="1"/>
  <c r="DC36" i="1"/>
  <c r="DD36" i="1"/>
  <c r="DB35" i="1"/>
  <c r="DC35" i="1"/>
  <c r="DD35" i="1"/>
  <c r="DE35" i="1"/>
  <c r="DE36" i="1"/>
  <c r="DF36" i="1"/>
  <c r="DH36" i="1"/>
  <c r="DF35" i="1"/>
  <c r="DG35" i="1"/>
  <c r="DG36" i="1"/>
  <c r="DJ36" i="1"/>
  <c r="DI36" i="1"/>
  <c r="DH35" i="1"/>
  <c r="DI35" i="1"/>
  <c r="DK36" i="1"/>
  <c r="DL36" i="1"/>
  <c r="DJ35" i="1"/>
  <c r="DK35" i="1"/>
  <c r="DN36" i="1"/>
  <c r="DL35" i="1"/>
  <c r="DM35" i="1"/>
  <c r="DM36" i="1"/>
  <c r="DP36" i="1"/>
  <c r="DO36" i="1"/>
  <c r="DR36" i="1"/>
  <c r="DQ36" i="1"/>
  <c r="DP35" i="1"/>
  <c r="DQ35" i="1"/>
  <c r="DR35" i="1"/>
  <c r="DS35" i="1"/>
  <c r="DT36" i="1"/>
  <c r="DS36" i="1"/>
  <c r="DV36" i="1"/>
  <c r="DT35" i="1"/>
  <c r="DU35" i="1"/>
  <c r="DU36" i="1"/>
  <c r="DX36" i="1"/>
  <c r="DW36" i="1"/>
  <c r="DV35" i="1"/>
  <c r="DW35" i="1"/>
  <c r="DX35" i="1"/>
  <c r="DY35" i="1"/>
  <c r="DZ36" i="1"/>
  <c r="DY36" i="1"/>
  <c r="DZ35" i="1"/>
  <c r="EA35" i="1"/>
  <c r="EB36" i="1"/>
  <c r="EA36" i="1"/>
  <c r="EB35" i="1"/>
  <c r="EC35" i="1"/>
  <c r="ED36" i="1"/>
  <c r="EC36" i="1"/>
  <c r="EF36" i="1"/>
  <c r="EE36" i="1"/>
  <c r="ED35" i="1"/>
  <c r="EE35" i="1"/>
  <c r="EH36" i="1"/>
  <c r="EF35" i="1"/>
  <c r="EG35" i="1"/>
  <c r="EG36" i="1"/>
  <c r="EH35" i="1"/>
  <c r="EI35" i="1"/>
  <c r="EI36" i="1"/>
  <c r="EJ36" i="1"/>
  <c r="EJ35" i="1"/>
  <c r="EK35" i="1"/>
  <c r="EL36" i="1"/>
  <c r="EK36" i="1"/>
  <c r="EL35" i="1"/>
  <c r="EM35" i="1"/>
  <c r="EM36" i="1"/>
  <c r="EN36" i="1"/>
  <c r="EN35" i="1"/>
  <c r="EO35" i="1"/>
  <c r="EO36" i="1"/>
</calcChain>
</file>

<file path=xl/sharedStrings.xml><?xml version="1.0" encoding="utf-8"?>
<sst xmlns="http://schemas.openxmlformats.org/spreadsheetml/2006/main" count="1233" uniqueCount="461">
  <si>
    <t>Capital Social</t>
  </si>
  <si>
    <t>%</t>
  </si>
  <si>
    <t>31/07/2018</t>
  </si>
  <si>
    <t>30/06/2018</t>
  </si>
  <si>
    <t>31/05/2018</t>
  </si>
  <si>
    <t>30/04/2018</t>
  </si>
  <si>
    <t>31/03/2018</t>
  </si>
  <si>
    <t>28/02/2018</t>
  </si>
  <si>
    <t>31/01/2018</t>
  </si>
  <si>
    <t>31/12/2017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</si>
  <si>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</si>
  <si>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</si>
  <si>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</si>
  <si>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</si>
  <si>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</si>
  <si>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</si>
  <si>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</si>
  <si>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</si>
  <si>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</si>
  <si>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</si>
  <si>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31/01/2017</t>
  </si>
  <si>
    <t>Ações Ordinárias</t>
  </si>
  <si>
    <t>7.442.454.142,00</t>
  </si>
  <si>
    <t xml:space="preserve">  União Federal</t>
  </si>
  <si>
    <t>3.740.470.811,00</t>
  </si>
  <si>
    <t>50,26%</t>
  </si>
  <si>
    <t>50,3%</t>
  </si>
  <si>
    <t xml:space="preserve">  BNDESPar</t>
  </si>
  <si>
    <t>11.700.392,00</t>
  </si>
  <si>
    <t>0,16%</t>
  </si>
  <si>
    <t>0,2%</t>
  </si>
  <si>
    <t xml:space="preserve">  BNDES</t>
  </si>
  <si>
    <t>734.202.699,00</t>
  </si>
  <si>
    <t>9,87%</t>
  </si>
  <si>
    <t>9,9%</t>
  </si>
  <si>
    <t xml:space="preserve">  CAIXA ECONÔMICA FEDERAL</t>
  </si>
  <si>
    <t>241.340.371,00</t>
  </si>
  <si>
    <t>3,24%</t>
  </si>
  <si>
    <t>3,2%</t>
  </si>
  <si>
    <t xml:space="preserve">  Fundo de Participação Social - FPS</t>
  </si>
  <si>
    <t>6.000.000,00</t>
  </si>
  <si>
    <t>0,08%</t>
  </si>
  <si>
    <t>0,1%</t>
  </si>
  <si>
    <t xml:space="preserve">  Fundo Soberano - FFIE</t>
  </si>
  <si>
    <t>0,00%</t>
  </si>
  <si>
    <t>0,0%</t>
  </si>
  <si>
    <t xml:space="preserve">  ADR Nível 3</t>
  </si>
  <si>
    <t>1.413.073.384,00</t>
  </si>
  <si>
    <t>18,99%</t>
  </si>
  <si>
    <t>1.411.852.624,00</t>
  </si>
  <si>
    <t>18,97%</t>
  </si>
  <si>
    <t>1.412.069.512,00</t>
  </si>
  <si>
    <t>1.410.502.684,00</t>
  </si>
  <si>
    <t>18,95%</t>
  </si>
  <si>
    <t>1.411.257.618,00</t>
  </si>
  <si>
    <t>18,96%</t>
  </si>
  <si>
    <t>1.412.827.114,00</t>
  </si>
  <si>
    <t>18,98%</t>
  </si>
  <si>
    <t>1.411.308.924,00</t>
  </si>
  <si>
    <t>1.407.071.968,00</t>
  </si>
  <si>
    <t>18,91%</t>
  </si>
  <si>
    <t>1.387.015.974,00</t>
  </si>
  <si>
    <t>18,64%</t>
  </si>
  <si>
    <t>1.384.588.366,00</t>
  </si>
  <si>
    <t>18,60%</t>
  </si>
  <si>
    <t>1.384.062.778,00</t>
  </si>
  <si>
    <t>1.383.782.478,00</t>
  </si>
  <si>
    <t>18,59%</t>
  </si>
  <si>
    <t>1.383.777.404,00</t>
  </si>
  <si>
    <t>1.384.071.004,00</t>
  </si>
  <si>
    <t>1.364.462.754,00</t>
  </si>
  <si>
    <t>18,33%</t>
  </si>
  <si>
    <t>1.358.280.700,00</t>
  </si>
  <si>
    <t>18,25%</t>
  </si>
  <si>
    <t>1.359.005.530,00</t>
  </si>
  <si>
    <t>18,26%</t>
  </si>
  <si>
    <t>1.363.079.610,00</t>
  </si>
  <si>
    <t>18,31%</t>
  </si>
  <si>
    <t>1.393.707.110,00</t>
  </si>
  <si>
    <t>18,7%</t>
  </si>
  <si>
    <t xml:space="preserve">  FMP - FGTS Petrobras</t>
  </si>
  <si>
    <t>181.903.233,00</t>
  </si>
  <si>
    <t>2,44%</t>
  </si>
  <si>
    <t>179.115.966,00</t>
  </si>
  <si>
    <t>2,41%</t>
  </si>
  <si>
    <t>168.819.375,00</t>
  </si>
  <si>
    <t>2,27%</t>
  </si>
  <si>
    <t>179.890.955,00</t>
  </si>
  <si>
    <t>2,42%</t>
  </si>
  <si>
    <t>179.647.006,00</t>
  </si>
  <si>
    <t>186.560.762,00</t>
  </si>
  <si>
    <t>2,51%</t>
  </si>
  <si>
    <t>193.147.548,00</t>
  </si>
  <si>
    <t>2,60%</t>
  </si>
  <si>
    <t>194.211.116,00</t>
  </si>
  <si>
    <t>2,61%</t>
  </si>
  <si>
    <t>197.422.998,00</t>
  </si>
  <si>
    <t>2,65%</t>
  </si>
  <si>
    <t>200.165.941,00</t>
  </si>
  <si>
    <t>2,69%</t>
  </si>
  <si>
    <t>200.964.801,00</t>
  </si>
  <si>
    <t>2,70%</t>
  </si>
  <si>
    <t>203.006.360,00</t>
  </si>
  <si>
    <t>2,73%</t>
  </si>
  <si>
    <t>209.629.764,00</t>
  </si>
  <si>
    <t>2,82%</t>
  </si>
  <si>
    <t>202.494.886,00</t>
  </si>
  <si>
    <t>2,72%</t>
  </si>
  <si>
    <t>201.748.528,00</t>
  </si>
  <si>
    <t>2,71%</t>
  </si>
  <si>
    <t>206.772.887,00</t>
  </si>
  <si>
    <t>2,78%</t>
  </si>
  <si>
    <t>176.478.151,00</t>
  </si>
  <si>
    <t>2,37%</t>
  </si>
  <si>
    <t>196.968.378,00</t>
  </si>
  <si>
    <t>195.841.109,00</t>
  </si>
  <si>
    <t>2,6%</t>
  </si>
  <si>
    <t>825.093.689,00</t>
  </si>
  <si>
    <t>11,09%</t>
  </si>
  <si>
    <t>827.415.465,00</t>
  </si>
  <si>
    <t>11,12%</t>
  </si>
  <si>
    <t>840.519.070,00</t>
  </si>
  <si>
    <t>11,29%</t>
  </si>
  <si>
    <t>828.925.717,00</t>
  </si>
  <si>
    <t>11,14%</t>
  </si>
  <si>
    <t>818.940.964,00</t>
  </si>
  <si>
    <t>11,00%</t>
  </si>
  <si>
    <t>790.108.911,00</t>
  </si>
  <si>
    <t>10,62%</t>
  </si>
  <si>
    <t>794.605.058,00</t>
  </si>
  <si>
    <t>10,68%</t>
  </si>
  <si>
    <t>791.808.657,00</t>
  </si>
  <si>
    <t>10,64%</t>
  </si>
  <si>
    <t>794.860.868,00</t>
  </si>
  <si>
    <t>795.177.695,00</t>
  </si>
  <si>
    <t>796.368.159,00</t>
  </si>
  <si>
    <t>10,70%</t>
  </si>
  <si>
    <t>808.048.138,00</t>
  </si>
  <si>
    <t>10,86%</t>
  </si>
  <si>
    <t>808.592.217,00</t>
  </si>
  <si>
    <t>809.595.150,00</t>
  </si>
  <si>
    <t>10,88%</t>
  </si>
  <si>
    <t>829.877.260,00</t>
  </si>
  <si>
    <t>11,15%</t>
  </si>
  <si>
    <t>829.751.724,00</t>
  </si>
  <si>
    <t>829.047.571,00</t>
  </si>
  <si>
    <t>842.404.516,00</t>
  </si>
  <si>
    <t>11,32%</t>
  </si>
  <si>
    <t>832.574.124,00</t>
  </si>
  <si>
    <t>11,2%</t>
  </si>
  <si>
    <t>288.669.563,00</t>
  </si>
  <si>
    <t>3,88%</t>
  </si>
  <si>
    <t>290.355.814,00</t>
  </si>
  <si>
    <t>3,90%</t>
  </si>
  <si>
    <t>287.331.912,00</t>
  </si>
  <si>
    <t>3,86%</t>
  </si>
  <si>
    <t>289.420.513,00</t>
  </si>
  <si>
    <t>3,89%</t>
  </si>
  <si>
    <t>298.894.281,00</t>
  </si>
  <si>
    <t>4,02%</t>
  </si>
  <si>
    <t>319.243.082,00</t>
  </si>
  <si>
    <t>4,29%</t>
  </si>
  <si>
    <t>309.678.339,00</t>
  </si>
  <si>
    <t>4,16%</t>
  </si>
  <si>
    <t>315.648.128,00</t>
  </si>
  <si>
    <t>4,24%</t>
  </si>
  <si>
    <t>329.440.029,00</t>
  </si>
  <si>
    <t>4,43%</t>
  </si>
  <si>
    <t>328.807.867,00</t>
  </si>
  <si>
    <t>4,42%</t>
  </si>
  <si>
    <t>327.344.131,00</t>
  </si>
  <si>
    <t>4,40%</t>
  </si>
  <si>
    <t>313.902.893,00</t>
  </si>
  <si>
    <t>4,22%</t>
  </si>
  <si>
    <t>306.740.484,00</t>
  </si>
  <si>
    <t>4,12%</t>
  </si>
  <si>
    <t>312.578.829,00</t>
  </si>
  <si>
    <t>4,20%</t>
  </si>
  <si>
    <t>312.651.327,00</t>
  </si>
  <si>
    <t>313.934.558,00</t>
  </si>
  <si>
    <t>344.208.617,00</t>
  </si>
  <si>
    <t>4,62%</t>
  </si>
  <si>
    <t>306.287.365,00</t>
  </si>
  <si>
    <t>286.617.526,00</t>
  </si>
  <si>
    <t>3,9%</t>
  </si>
  <si>
    <t>Ações Preferenciais</t>
  </si>
  <si>
    <t>5.602.042.788,00</t>
  </si>
  <si>
    <t>100,00%</t>
  </si>
  <si>
    <t>1.080.053.496,00</t>
  </si>
  <si>
    <t>19,28%</t>
  </si>
  <si>
    <t>1.084.538.096,00</t>
  </si>
  <si>
    <t>19,36%</t>
  </si>
  <si>
    <t>1.176.670.796,00</t>
  </si>
  <si>
    <t>21,00%</t>
  </si>
  <si>
    <t>1.230.084.496,00</t>
  </si>
  <si>
    <t>21,96%</t>
  </si>
  <si>
    <t>1.250.053.496,00</t>
  </si>
  <si>
    <t>22,31%</t>
  </si>
  <si>
    <t>1.254.203.296,00</t>
  </si>
  <si>
    <t>22,39%</t>
  </si>
  <si>
    <t>1.327.972.966,00</t>
  </si>
  <si>
    <t>23,7%</t>
  </si>
  <si>
    <t>161.596.958,00</t>
  </si>
  <si>
    <t>2,88%</t>
  </si>
  <si>
    <t>2,9%</t>
  </si>
  <si>
    <t>60.389.882,00</t>
  </si>
  <si>
    <t>1,08%</t>
  </si>
  <si>
    <t>61.401.782,00</t>
  </si>
  <si>
    <t>1,10%</t>
  </si>
  <si>
    <t>1,1%</t>
  </si>
  <si>
    <t>808.821.736,00</t>
  </si>
  <si>
    <t>14,44%</t>
  </si>
  <si>
    <t>779.921.794,00</t>
  </si>
  <si>
    <t>13,92%</t>
  </si>
  <si>
    <t>779.393.294,00</t>
  </si>
  <si>
    <t>13,91%</t>
  </si>
  <si>
    <t>779.250.094,00</t>
  </si>
  <si>
    <t>752.226.094,00</t>
  </si>
  <si>
    <t>13,43%</t>
  </si>
  <si>
    <t>998.048.500,00</t>
  </si>
  <si>
    <t>17,82%</t>
  </si>
  <si>
    <t>1.010.048.500,00</t>
  </si>
  <si>
    <t>18,03%</t>
  </si>
  <si>
    <t>1.033.698.500,00</t>
  </si>
  <si>
    <t>18,45%</t>
  </si>
  <si>
    <t>1.076.898.500,00</t>
  </si>
  <si>
    <t>19,2%</t>
  </si>
  <si>
    <t>1.736.501.491,00</t>
  </si>
  <si>
    <t>31,00%</t>
  </si>
  <si>
    <t>1.669.139.428,00</t>
  </si>
  <si>
    <t>29,80%</t>
  </si>
  <si>
    <t>1.772.640.896,00</t>
  </si>
  <si>
    <t>31,64%</t>
  </si>
  <si>
    <t>1.743.214.530,00</t>
  </si>
  <si>
    <t>31,12%</t>
  </si>
  <si>
    <t>1.697.505.811,00</t>
  </si>
  <si>
    <t>30,30%</t>
  </si>
  <si>
    <t>1.666.087.827,00</t>
  </si>
  <si>
    <t>29,74%</t>
  </si>
  <si>
    <t>1.624.689.159,00</t>
  </si>
  <si>
    <t>29,00%</t>
  </si>
  <si>
    <t>1.570.229.792,00</t>
  </si>
  <si>
    <t>28,03%</t>
  </si>
  <si>
    <t>1.552.039.089,00</t>
  </si>
  <si>
    <t>27,70%</t>
  </si>
  <si>
    <t>1.535.383.858,00</t>
  </si>
  <si>
    <t>27,41%</t>
  </si>
  <si>
    <t>1.520.973.047,00</t>
  </si>
  <si>
    <t>27,15%</t>
  </si>
  <si>
    <t>1.520.870.057,00</t>
  </si>
  <si>
    <t>1.527.392.781,00</t>
  </si>
  <si>
    <t>27,26%</t>
  </si>
  <si>
    <t>1.485.991.355,00</t>
  </si>
  <si>
    <t>26,53%</t>
  </si>
  <si>
    <t>1.556.538.384,00</t>
  </si>
  <si>
    <t>27,79%</t>
  </si>
  <si>
    <t>1.297.126.908,00</t>
  </si>
  <si>
    <t>23,15%</t>
  </si>
  <si>
    <t>1.330.426.255,00</t>
  </si>
  <si>
    <t>23,75%</t>
  </si>
  <si>
    <t>1.344.777.813,00</t>
  </si>
  <si>
    <t>24,01%</t>
  </si>
  <si>
    <t>1.394.036.118,00</t>
  </si>
  <si>
    <t>24,9%</t>
  </si>
  <si>
    <t>1.754.679.225,00</t>
  </si>
  <si>
    <t>31,32%</t>
  </si>
  <si>
    <t>1.822.041.288,00</t>
  </si>
  <si>
    <t>32,52%</t>
  </si>
  <si>
    <t>1.718.539.820,00</t>
  </si>
  <si>
    <t>30,68%</t>
  </si>
  <si>
    <t>1.771.369.628,00</t>
  </si>
  <si>
    <t>31,62%</t>
  </si>
  <si>
    <t>1.725.474.147,00</t>
  </si>
  <si>
    <t>30,80%</t>
  </si>
  <si>
    <t>1.703.478.431,00</t>
  </si>
  <si>
    <t>30,41%</t>
  </si>
  <si>
    <t>1.724.908.099,00</t>
  </si>
  <si>
    <t>30,79%</t>
  </si>
  <si>
    <t>1.779.367.466,00</t>
  </si>
  <si>
    <t>31,76%</t>
  </si>
  <si>
    <t>1.797.701.369,00</t>
  </si>
  <si>
    <t>32,09%</t>
  </si>
  <si>
    <t>1.841.380.600,00</t>
  </si>
  <si>
    <t>32,87%</t>
  </si>
  <si>
    <t>1.855.791.411,00</t>
  </si>
  <si>
    <t>33,13%</t>
  </si>
  <si>
    <t>1.855.894.401,00</t>
  </si>
  <si>
    <t>1.849.371.677,00</t>
  </si>
  <si>
    <t>33,01%</t>
  </si>
  <si>
    <t>1.890.773.103,00</t>
  </si>
  <si>
    <t>33,75%</t>
  </si>
  <si>
    <t>1.820.226.074,00</t>
  </si>
  <si>
    <t>32,49%</t>
  </si>
  <si>
    <t>1.829.665.344,00</t>
  </si>
  <si>
    <t>32,66%</t>
  </si>
  <si>
    <t>1.784.365.997,00</t>
  </si>
  <si>
    <t>31,85%</t>
  </si>
  <si>
    <t>1.746.364.439,00</t>
  </si>
  <si>
    <t>31,17%</t>
  </si>
  <si>
    <t>1.580.136.464,00</t>
  </si>
  <si>
    <t>28,2%</t>
  </si>
  <si>
    <t>13.044.496.930,00</t>
  </si>
  <si>
    <t>28,67%</t>
  </si>
  <si>
    <t>28,7%</t>
  </si>
  <si>
    <t>1.091.753.888,00</t>
  </si>
  <si>
    <t>8,37%</t>
  </si>
  <si>
    <t>1.096.238.488,00</t>
  </si>
  <si>
    <t>8,40%</t>
  </si>
  <si>
    <t>1.188.371.188,00</t>
  </si>
  <si>
    <t>9,11%</t>
  </si>
  <si>
    <t>1.241.784.888,00</t>
  </si>
  <si>
    <t>9,52%</t>
  </si>
  <si>
    <t>1.261.753.888,00</t>
  </si>
  <si>
    <t>9,67%</t>
  </si>
  <si>
    <t>1.265.903.688,00</t>
  </si>
  <si>
    <t>9,70%</t>
  </si>
  <si>
    <t>1.339.673.358,00</t>
  </si>
  <si>
    <t>10,3%</t>
  </si>
  <si>
    <t>895.799.657,00</t>
  </si>
  <si>
    <t>6,87%</t>
  </si>
  <si>
    <t>6,9%</t>
  </si>
  <si>
    <t>301.730.253,00</t>
  </si>
  <si>
    <t>2,31%</t>
  </si>
  <si>
    <t>302.742.153,00</t>
  </si>
  <si>
    <t>2,32%</t>
  </si>
  <si>
    <t>2,3%</t>
  </si>
  <si>
    <t>0,05%</t>
  </si>
  <si>
    <t>0,00</t>
  </si>
  <si>
    <t xml:space="preserve">  ADR (Ações ON e PN)</t>
  </si>
  <si>
    <t>2.221.895.120,00</t>
  </si>
  <si>
    <t>17,03%</t>
  </si>
  <si>
    <t>2.220.674.360,00</t>
  </si>
  <si>
    <t>17,02%</t>
  </si>
  <si>
    <t>2.220.891.248,00</t>
  </si>
  <si>
    <t>2.190.424.478,00</t>
  </si>
  <si>
    <t>16,79%</t>
  </si>
  <si>
    <t>2.190.650.912,00</t>
  </si>
  <si>
    <t>2.192.220.408,00</t>
  </si>
  <si>
    <t>16,81%</t>
  </si>
  <si>
    <t>2.190.702.218,00</t>
  </si>
  <si>
    <t>2.186.465.262,00</t>
  </si>
  <si>
    <t>16,76%</t>
  </si>
  <si>
    <t>2.166.266.068,00</t>
  </si>
  <si>
    <t>16,61%</t>
  </si>
  <si>
    <t>2.136.814.460,00</t>
  </si>
  <si>
    <t>16,38%</t>
  </si>
  <si>
    <t>2.136.288.872,00</t>
  </si>
  <si>
    <t>2.136.008.572,00</t>
  </si>
  <si>
    <t>16,37%</t>
  </si>
  <si>
    <t>2.136.003.498,00</t>
  </si>
  <si>
    <t>2.136.297.098,00</t>
  </si>
  <si>
    <t>2.116.688.848,00</t>
  </si>
  <si>
    <t>16,23%</t>
  </si>
  <si>
    <t>2.356.329.200,00</t>
  </si>
  <si>
    <t>18,06%</t>
  </si>
  <si>
    <t>2.369.054.030,00</t>
  </si>
  <si>
    <t>18,16%</t>
  </si>
  <si>
    <t>2.396.778.110,00</t>
  </si>
  <si>
    <t>18,37%</t>
  </si>
  <si>
    <t>2.470.605.610,00</t>
  </si>
  <si>
    <t>18,9%</t>
  </si>
  <si>
    <t>1,39%</t>
  </si>
  <si>
    <t>1,37%</t>
  </si>
  <si>
    <t>1,29%</t>
  </si>
  <si>
    <t>1,38%</t>
  </si>
  <si>
    <t>1,43%</t>
  </si>
  <si>
    <t>1,48%</t>
  </si>
  <si>
    <t>1,49%</t>
  </si>
  <si>
    <t>1,51%</t>
  </si>
  <si>
    <t>1,53%</t>
  </si>
  <si>
    <t>1,54%</t>
  </si>
  <si>
    <t>1,56%</t>
  </si>
  <si>
    <t>1,61%</t>
  </si>
  <si>
    <t>1,55%</t>
  </si>
  <si>
    <t>1,59%</t>
  </si>
  <si>
    <t>1,35%</t>
  </si>
  <si>
    <t>1,5%</t>
  </si>
  <si>
    <t>2.561.595.180,00</t>
  </si>
  <si>
    <t>19,64%</t>
  </si>
  <si>
    <t>2.496.554.893,00</t>
  </si>
  <si>
    <t>19,14%</t>
  </si>
  <si>
    <t>2.613.159.966,00</t>
  </si>
  <si>
    <t>20,03%</t>
  </si>
  <si>
    <t>2.572.140.247,00</t>
  </si>
  <si>
    <t>19,72%</t>
  </si>
  <si>
    <t>2.516.446.775,00</t>
  </si>
  <si>
    <t>19,29%</t>
  </si>
  <si>
    <t>2.456.196.738,00</t>
  </si>
  <si>
    <t>18,83%</t>
  </si>
  <si>
    <t>2.419.294.217,00</t>
  </si>
  <si>
    <t>18,55%</t>
  </si>
  <si>
    <t>2.362.038.449,00</t>
  </si>
  <si>
    <t>18%</t>
  </si>
  <si>
    <t>2.346.899.957,00</t>
  </si>
  <si>
    <t>17,99%</t>
  </si>
  <si>
    <t>2.330.561.553,00</t>
  </si>
  <si>
    <t>17,87%</t>
  </si>
  <si>
    <t>2.317.341.206,00</t>
  </si>
  <si>
    <t>17,76%</t>
  </si>
  <si>
    <t>2.328.918.195,00</t>
  </si>
  <si>
    <t>17,85%</t>
  </si>
  <si>
    <t>2.335.984.998,00</t>
  </si>
  <si>
    <t>17,91%</t>
  </si>
  <si>
    <t>2.295.586.505,00</t>
  </si>
  <si>
    <t>17,60%</t>
  </si>
  <si>
    <t>2.386.415.644,00</t>
  </si>
  <si>
    <t>18,29%</t>
  </si>
  <si>
    <t>2.126.878.632,00</t>
  </si>
  <si>
    <t>16,30%</t>
  </si>
  <si>
    <t>2.159.473.826,00</t>
  </si>
  <si>
    <t>16,55%</t>
  </si>
  <si>
    <t>2.187.182.329,00</t>
  </si>
  <si>
    <t>16,77%</t>
  </si>
  <si>
    <t>2.226.610.242,00</t>
  </si>
  <si>
    <t>17,1%</t>
  </si>
  <si>
    <t>2.043.348.788,00</t>
  </si>
  <si>
    <t>15,66%</t>
  </si>
  <si>
    <t>2.112.397.102,00</t>
  </si>
  <si>
    <t>16,19%</t>
  </si>
  <si>
    <t>2.005.871.732,00</t>
  </si>
  <si>
    <t>15,38%</t>
  </si>
  <si>
    <t>2.060.790.141,00</t>
  </si>
  <si>
    <t>15,80%</t>
  </si>
  <si>
    <t>2.024.368.428,00</t>
  </si>
  <si>
    <t>15,52%</t>
  </si>
  <si>
    <t>2.022.721.513,00</t>
  </si>
  <si>
    <t>15,51%</t>
  </si>
  <si>
    <t>2.034.586.438,00</t>
  </si>
  <si>
    <t>15,60%</t>
  </si>
  <si>
    <t>2.095.015.594,00</t>
  </si>
  <si>
    <t>16,06%</t>
  </si>
  <si>
    <t>2.127.141.398,00</t>
  </si>
  <si>
    <t>16,31%</t>
  </si>
  <si>
    <t>2.170.188.467,00</t>
  </si>
  <si>
    <t>16,64%</t>
  </si>
  <si>
    <t>2.183.135.542,00</t>
  </si>
  <si>
    <t>16,74%</t>
  </si>
  <si>
    <t>2.169.797.294,00</t>
  </si>
  <si>
    <t>16,63%</t>
  </si>
  <si>
    <t>2.156.112.161,00</t>
  </si>
  <si>
    <t>16,53%</t>
  </si>
  <si>
    <t>2.203.351.932,00</t>
  </si>
  <si>
    <t>16,89%</t>
  </si>
  <si>
    <t>2.132.877.401,00</t>
  </si>
  <si>
    <t>16,35%</t>
  </si>
  <si>
    <t>2.143.599.902,00</t>
  </si>
  <si>
    <t>16,43%</t>
  </si>
  <si>
    <t>2.128.574.614,00</t>
  </si>
  <si>
    <t>16,32%</t>
  </si>
  <si>
    <t>2.052.651.804,00</t>
  </si>
  <si>
    <t>15,74%</t>
  </si>
  <si>
    <t>1.866.753.990,00</t>
  </si>
  <si>
    <t>14,3%</t>
  </si>
  <si>
    <t xml:space="preserve">Capital Social </t>
  </si>
  <si>
    <t xml:space="preserve">(1) - Contempla custódia B[3] (BOVESPA) e demais entidades </t>
  </si>
  <si>
    <t xml:space="preserve">  Estrangeiros (Resolução nº 4.373 C.M.N)</t>
  </si>
  <si>
    <t>(2) -FMP-FGTS/FIA Fundos PETR4, PBR/A-ADR:</t>
  </si>
  <si>
    <t xml:space="preserve">  Institucionais brasileiros e Demais pessoas físicas e jurídicas (1)</t>
  </si>
  <si>
    <t xml:space="preserve">  Ações em tesouraria (3)</t>
  </si>
  <si>
    <t>(3) - Posições disponíveis a partir de 2020</t>
  </si>
  <si>
    <t xml:space="preserve">  Institucionais brasileiros e Demais pessoas físicas e jurídicas (1)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</si>
</sst>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&quot;Cr$&quot;\ #,##0.00_);[Red]\(&quot;Cr$&quot;\ #,##0.00\)"/>
    <numFmt numFmtId="166" formatCode="0.0%"/>
    <numFmt numFmtId="167" formatCode="dd&quot;/&quot;mm&quot;/&quot;yy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Bradesco Sans"/>
      <family val="2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8"/>
      <color rgb="FFFFFFFF"/>
      <name val="Arial"/>
      <family val="2"/>
    </font>
    <font>
      <b/>
      <sz val="8"/>
      <color rgb="FF002060"/>
      <name val="Arial"/>
      <family val="2"/>
    </font>
    <font>
      <sz val="8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EFEFEF"/>
        <bgColor rgb="FFEFEFE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8F8F8"/>
        <bgColor rgb="FFF8F8F8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376295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749992370372631"/>
        <bgColor rgb="FF376295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37629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376295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376295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D85C6"/>
      </left>
      <right/>
      <top/>
      <bottom/>
      <diagonal/>
    </border>
    <border>
      <left/>
      <right style="thin">
        <color rgb="FF3D85C6"/>
      </right>
      <top/>
      <bottom/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/>
      <top/>
      <bottom style="thin">
        <color rgb="FF3D85C6"/>
      </bottom>
      <diagonal/>
    </border>
    <border>
      <left/>
      <right style="thin">
        <color rgb="FF3D85C6"/>
      </right>
      <top/>
      <bottom style="thin">
        <color rgb="FF3D85C6"/>
      </bottom>
      <diagonal/>
    </border>
    <border>
      <left/>
      <right style="medium">
        <color rgb="FF3D85C6"/>
      </right>
      <top/>
      <bottom/>
      <diagonal/>
    </border>
    <border>
      <left style="thin">
        <color rgb="FF3D85C6"/>
      </left>
      <right/>
      <top style="thin">
        <color rgb="FF3D85C6"/>
      </top>
      <bottom/>
      <diagonal/>
    </border>
    <border>
      <left/>
      <right style="thin">
        <color rgb="FF3D85C6"/>
      </right>
      <top style="thin">
        <color rgb="FF3D85C6"/>
      </top>
      <bottom/>
      <diagonal/>
    </border>
    <border>
      <left style="medium">
        <color indexed="64"/>
      </left>
      <right/>
      <top/>
      <bottom style="thin">
        <color rgb="FF3D85C6"/>
      </bottom>
      <diagonal/>
    </border>
    <border>
      <left/>
      <right style="medium">
        <color indexed="64"/>
      </right>
      <top/>
      <bottom style="thin">
        <color rgb="FF3D85C6"/>
      </bottom>
      <diagonal/>
    </border>
  </borders>
  <cellStyleXfs count="60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3" fillId="2" borderId="0" applyNumberFormat="0" applyBorder="0" applyAlignment="0" applyProtection="0"/>
    <xf numFmtId="0" fontId="10" fillId="22" borderId="7" applyNumberFormat="0" applyAlignment="0" applyProtection="0"/>
    <xf numFmtId="0" fontId="11" fillId="23" borderId="8" applyNumberFormat="0" applyAlignment="0" applyProtection="0"/>
    <xf numFmtId="0" fontId="12" fillId="0" borderId="9" applyNumberFormat="0" applyFill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13" fillId="30" borderId="7" applyNumberFormat="0" applyAlignment="0" applyProtection="0"/>
    <xf numFmtId="165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14" fillId="0" borderId="0"/>
    <xf numFmtId="0" fontId="15" fillId="0" borderId="0"/>
    <xf numFmtId="0" fontId="2" fillId="0" borderId="0"/>
    <xf numFmtId="0" fontId="2" fillId="0" borderId="0"/>
    <xf numFmtId="0" fontId="7" fillId="31" borderId="10" applyNumberFormat="0" applyFont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22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0">
    <xf numFmtId="0" fontId="0" fillId="0" borderId="0" xfId="0"/>
    <xf numFmtId="0" fontId="24" fillId="0" borderId="0" xfId="0" applyFont="1"/>
    <xf numFmtId="3" fontId="25" fillId="32" borderId="0" xfId="0" applyNumberFormat="1" applyFont="1" applyFill="1"/>
    <xf numFmtId="9" fontId="25" fillId="32" borderId="0" xfId="0" applyNumberFormat="1" applyFont="1" applyFill="1"/>
    <xf numFmtId="3" fontId="26" fillId="33" borderId="0" xfId="0" applyNumberFormat="1" applyFont="1" applyFill="1" applyAlignment="1">
      <alignment horizontal="right" wrapText="1"/>
    </xf>
    <xf numFmtId="9" fontId="26" fillId="33" borderId="0" xfId="40" applyFont="1" applyFill="1" applyAlignment="1">
      <alignment horizontal="right" wrapText="1"/>
    </xf>
    <xf numFmtId="3" fontId="25" fillId="32" borderId="0" xfId="0" applyNumberFormat="1" applyFont="1" applyFill="1" applyAlignment="1">
      <alignment horizontal="right"/>
    </xf>
    <xf numFmtId="9" fontId="25" fillId="32" borderId="0" xfId="40" applyFont="1" applyFill="1" applyAlignment="1">
      <alignment horizontal="right"/>
    </xf>
    <xf numFmtId="9" fontId="25" fillId="32" borderId="0" xfId="0" applyNumberFormat="1" applyFont="1" applyFill="1" applyAlignment="1">
      <alignment horizontal="right"/>
    </xf>
    <xf numFmtId="3" fontId="25" fillId="32" borderId="16" xfId="0" applyNumberFormat="1" applyFont="1" applyFill="1" applyBorder="1" applyAlignment="1">
      <alignment horizontal="right"/>
    </xf>
    <xf numFmtId="9" fontId="25" fillId="32" borderId="17" xfId="0" applyNumberFormat="1" applyFont="1" applyFill="1" applyBorder="1" applyAlignment="1">
      <alignment horizontal="right"/>
    </xf>
    <xf numFmtId="3" fontId="27" fillId="34" borderId="0" xfId="0" applyNumberFormat="1" applyFont="1" applyFill="1"/>
    <xf numFmtId="166" fontId="27" fillId="34" borderId="0" xfId="0" applyNumberFormat="1" applyFont="1" applyFill="1"/>
    <xf numFmtId="3" fontId="5" fillId="33" borderId="0" xfId="0" applyNumberFormat="1" applyFont="1" applyFill="1" applyAlignment="1">
      <alignment horizontal="right" wrapText="1"/>
    </xf>
    <xf numFmtId="166" fontId="24" fillId="33" borderId="0" xfId="40" applyNumberFormat="1" applyFont="1" applyFill="1" applyAlignment="1">
      <alignment horizontal="right" wrapText="1"/>
    </xf>
    <xf numFmtId="3" fontId="27" fillId="34" borderId="0" xfId="0" applyNumberFormat="1" applyFont="1" applyFill="1" applyAlignment="1">
      <alignment horizontal="right"/>
    </xf>
    <xf numFmtId="10" fontId="27" fillId="34" borderId="0" xfId="40" applyNumberFormat="1" applyFont="1" applyFill="1" applyAlignment="1">
      <alignment horizontal="right"/>
    </xf>
    <xf numFmtId="3" fontId="27" fillId="34" borderId="16" xfId="0" applyNumberFormat="1" applyFont="1" applyFill="1" applyBorder="1" applyAlignment="1">
      <alignment horizontal="right"/>
    </xf>
    <xf numFmtId="2" fontId="27" fillId="34" borderId="17" xfId="0" applyNumberFormat="1" applyFont="1" applyFill="1" applyBorder="1" applyAlignment="1">
      <alignment horizontal="right"/>
    </xf>
    <xf numFmtId="0" fontId="27" fillId="34" borderId="17" xfId="0" applyFont="1" applyFill="1" applyBorder="1" applyAlignment="1">
      <alignment horizontal="right"/>
    </xf>
    <xf numFmtId="3" fontId="27" fillId="34" borderId="17" xfId="0" applyNumberFormat="1" applyFont="1" applyFill="1" applyBorder="1" applyAlignment="1">
      <alignment horizontal="right"/>
    </xf>
    <xf numFmtId="4" fontId="27" fillId="34" borderId="17" xfId="0" applyNumberFormat="1" applyFont="1" applyFill="1" applyBorder="1" applyAlignment="1">
      <alignment horizontal="right"/>
    </xf>
    <xf numFmtId="9" fontId="27" fillId="34" borderId="17" xfId="0" applyNumberFormat="1" applyFont="1" applyFill="1" applyBorder="1" applyAlignment="1">
      <alignment horizontal="right"/>
    </xf>
    <xf numFmtId="3" fontId="24" fillId="33" borderId="0" xfId="0" applyNumberFormat="1" applyFont="1" applyFill="1" applyAlignment="1">
      <alignment horizontal="right" wrapText="1"/>
    </xf>
    <xf numFmtId="2" fontId="25" fillId="32" borderId="17" xfId="0" applyNumberFormat="1" applyFont="1" applyFill="1" applyBorder="1" applyAlignment="1">
      <alignment horizontal="right"/>
    </xf>
    <xf numFmtId="3" fontId="27" fillId="34" borderId="18" xfId="0" applyNumberFormat="1" applyFont="1" applyFill="1" applyBorder="1"/>
    <xf numFmtId="166" fontId="27" fillId="34" borderId="18" xfId="0" applyNumberFormat="1" applyFont="1" applyFill="1" applyBorder="1"/>
    <xf numFmtId="3" fontId="27" fillId="34" borderId="18" xfId="0" applyNumberFormat="1" applyFont="1" applyFill="1" applyBorder="1" applyAlignment="1">
      <alignment horizontal="right"/>
    </xf>
    <xf numFmtId="10" fontId="27" fillId="34" borderId="18" xfId="40" applyNumberFormat="1" applyFont="1" applyFill="1" applyBorder="1" applyAlignment="1">
      <alignment horizontal="right"/>
    </xf>
    <xf numFmtId="3" fontId="27" fillId="34" borderId="19" xfId="0" applyNumberFormat="1" applyFont="1" applyFill="1" applyBorder="1" applyAlignment="1">
      <alignment horizontal="right"/>
    </xf>
    <xf numFmtId="2" fontId="27" fillId="34" borderId="20" xfId="0" applyNumberFormat="1" applyFont="1" applyFill="1" applyBorder="1" applyAlignment="1">
      <alignment horizontal="right"/>
    </xf>
    <xf numFmtId="0" fontId="27" fillId="34" borderId="20" xfId="0" applyFont="1" applyFill="1" applyBorder="1" applyAlignment="1">
      <alignment horizontal="right"/>
    </xf>
    <xf numFmtId="49" fontId="5" fillId="0" borderId="0" xfId="0" applyNumberFormat="1" applyFont="1"/>
    <xf numFmtId="10" fontId="5" fillId="0" borderId="0" xfId="0" applyNumberFormat="1" applyFont="1"/>
    <xf numFmtId="4" fontId="5" fillId="0" borderId="21" xfId="0" applyNumberFormat="1" applyFont="1" applyBorder="1"/>
    <xf numFmtId="49" fontId="27" fillId="35" borderId="0" xfId="0" applyNumberFormat="1" applyFont="1" applyFill="1"/>
    <xf numFmtId="10" fontId="5" fillId="35" borderId="0" xfId="0" applyNumberFormat="1" applyFont="1" applyFill="1"/>
    <xf numFmtId="4" fontId="5" fillId="35" borderId="21" xfId="0" applyNumberFormat="1" applyFont="1" applyFill="1" applyBorder="1"/>
    <xf numFmtId="0" fontId="26" fillId="0" borderId="0" xfId="0" applyFont="1"/>
    <xf numFmtId="10" fontId="26" fillId="0" borderId="0" xfId="40" applyNumberFormat="1" applyFont="1"/>
    <xf numFmtId="164" fontId="26" fillId="0" borderId="0" xfId="52" applyNumberFormat="1" applyFont="1"/>
    <xf numFmtId="0" fontId="26" fillId="0" borderId="0" xfId="0" applyFont="1" applyAlignment="1">
      <alignment horizontal="right"/>
    </xf>
    <xf numFmtId="164" fontId="24" fillId="0" borderId="0" xfId="52" applyNumberFormat="1" applyFont="1" applyAlignment="1">
      <alignment wrapText="1"/>
    </xf>
    <xf numFmtId="10" fontId="24" fillId="0" borderId="0" xfId="40" applyNumberFormat="1" applyFont="1"/>
    <xf numFmtId="164" fontId="24" fillId="0" borderId="0" xfId="52" applyNumberFormat="1" applyFont="1"/>
    <xf numFmtId="0" fontId="24" fillId="0" borderId="0" xfId="0" applyFont="1" applyAlignment="1">
      <alignment horizontal="right"/>
    </xf>
    <xf numFmtId="0" fontId="24" fillId="36" borderId="0" xfId="0" applyFont="1" applyFill="1" applyAlignment="1">
      <alignment horizontal="right"/>
    </xf>
    <xf numFmtId="14" fontId="28" fillId="37" borderId="0" xfId="0" applyNumberFormat="1" applyFont="1" applyFill="1" applyAlignment="1">
      <alignment horizontal="center" vertical="center"/>
    </xf>
    <xf numFmtId="14" fontId="29" fillId="38" borderId="0" xfId="0" applyNumberFormat="1" applyFont="1" applyFill="1" applyAlignment="1">
      <alignment horizontal="center" vertical="center"/>
    </xf>
    <xf numFmtId="0" fontId="29" fillId="38" borderId="0" xfId="0" applyFont="1" applyFill="1" applyAlignment="1">
      <alignment horizontal="center" vertical="center"/>
    </xf>
    <xf numFmtId="0" fontId="29" fillId="38" borderId="22" xfId="0" applyFont="1" applyFill="1" applyBorder="1" applyAlignment="1">
      <alignment horizontal="center" vertical="center"/>
    </xf>
    <xf numFmtId="0" fontId="29" fillId="38" borderId="23" xfId="0" applyFont="1" applyFill="1" applyBorder="1" applyAlignment="1">
      <alignment horizontal="center" vertical="center"/>
    </xf>
    <xf numFmtId="167" fontId="29" fillId="38" borderId="23" xfId="0" applyNumberFormat="1" applyFont="1" applyFill="1" applyBorder="1" applyAlignment="1">
      <alignment horizontal="center" vertical="center"/>
    </xf>
    <xf numFmtId="49" fontId="29" fillId="38" borderId="22" xfId="0" applyNumberFormat="1" applyFont="1" applyFill="1" applyBorder="1" applyAlignment="1">
      <alignment horizontal="center" vertical="center"/>
    </xf>
    <xf numFmtId="49" fontId="29" fillId="38" borderId="23" xfId="0" applyNumberFormat="1" applyFont="1" applyFill="1" applyBorder="1" applyAlignment="1">
      <alignment horizontal="center" vertical="center"/>
    </xf>
    <xf numFmtId="0" fontId="24" fillId="37" borderId="0" xfId="0" applyFont="1" applyFill="1" applyAlignment="1">
      <alignment horizontal="center" vertical="center"/>
    </xf>
    <xf numFmtId="164" fontId="27" fillId="35" borderId="0" xfId="52" applyNumberFormat="1" applyFont="1" applyFill="1" applyAlignment="1"/>
    <xf numFmtId="3" fontId="24" fillId="0" borderId="0" xfId="0" applyNumberFormat="1" applyFont="1"/>
    <xf numFmtId="164" fontId="24" fillId="0" borderId="0" xfId="0" applyNumberFormat="1" applyFont="1"/>
    <xf numFmtId="14" fontId="28" fillId="39" borderId="0" xfId="0" applyNumberFormat="1" applyFont="1" applyFill="1" applyAlignment="1">
      <alignment horizontal="center" vertical="center"/>
    </xf>
    <xf numFmtId="14" fontId="29" fillId="40" borderId="0" xfId="0" applyNumberFormat="1" applyFont="1" applyFill="1" applyAlignment="1">
      <alignment horizontal="center" vertical="center"/>
    </xf>
    <xf numFmtId="164" fontId="5" fillId="0" borderId="0" xfId="0" applyNumberFormat="1" applyFont="1"/>
    <xf numFmtId="14" fontId="30" fillId="41" borderId="0" xfId="0" applyNumberFormat="1" applyFont="1" applyFill="1" applyAlignment="1">
      <alignment horizontal="center" vertical="center"/>
    </xf>
    <xf numFmtId="14" fontId="30" fillId="42" borderId="1" xfId="0" applyNumberFormat="1" applyFont="1" applyFill="1" applyBorder="1" applyAlignment="1">
      <alignment horizontal="center" vertical="center"/>
    </xf>
    <xf numFmtId="3" fontId="5" fillId="34" borderId="18" xfId="0" applyNumberFormat="1" applyFont="1" applyFill="1" applyBorder="1"/>
    <xf numFmtId="166" fontId="27" fillId="34" borderId="2" xfId="0" applyNumberFormat="1" applyFont="1" applyFill="1" applyBorder="1"/>
    <xf numFmtId="49" fontId="6" fillId="32" borderId="0" xfId="0" applyNumberFormat="1" applyFont="1" applyFill="1"/>
    <xf numFmtId="3" fontId="6" fillId="32" borderId="0" xfId="0" applyNumberFormat="1" applyFont="1" applyFill="1"/>
    <xf numFmtId="9" fontId="6" fillId="32" borderId="0" xfId="0" applyNumberFormat="1" applyFont="1" applyFill="1"/>
    <xf numFmtId="49" fontId="5" fillId="34" borderId="0" xfId="0" applyNumberFormat="1" applyFont="1" applyFill="1"/>
    <xf numFmtId="3" fontId="5" fillId="34" borderId="0" xfId="0" applyNumberFormat="1" applyFont="1" applyFill="1"/>
    <xf numFmtId="166" fontId="5" fillId="34" borderId="0" xfId="0" applyNumberFormat="1" applyFont="1" applyFill="1"/>
    <xf numFmtId="166" fontId="5" fillId="34" borderId="2" xfId="0" applyNumberFormat="1" applyFont="1" applyFill="1" applyBorder="1"/>
    <xf numFmtId="49" fontId="5" fillId="35" borderId="0" xfId="0" applyNumberFormat="1" applyFont="1" applyFill="1"/>
    <xf numFmtId="0" fontId="5" fillId="0" borderId="0" xfId="0" applyFont="1"/>
    <xf numFmtId="3" fontId="5" fillId="0" borderId="0" xfId="0" applyNumberFormat="1" applyFont="1"/>
    <xf numFmtId="3" fontId="31" fillId="0" borderId="0" xfId="0" applyNumberFormat="1" applyFont="1"/>
    <xf numFmtId="0" fontId="6" fillId="0" borderId="0" xfId="0" applyFont="1"/>
    <xf numFmtId="164" fontId="5" fillId="35" borderId="0" xfId="52" applyNumberFormat="1" applyFont="1" applyFill="1" applyAlignment="1"/>
    <xf numFmtId="14" fontId="28" fillId="43" borderId="0" xfId="0" applyNumberFormat="1" applyFont="1" applyFill="1" applyAlignment="1">
      <alignment horizontal="center" vertical="center"/>
    </xf>
    <xf numFmtId="14" fontId="29" fillId="44" borderId="0" xfId="0" applyNumberFormat="1" applyFont="1" applyFill="1" applyAlignment="1">
      <alignment horizontal="center" vertical="center"/>
    </xf>
    <xf numFmtId="9" fontId="24" fillId="0" borderId="0" xfId="40" applyFont="1"/>
    <xf numFmtId="3" fontId="6" fillId="32" borderId="3" xfId="0" applyNumberFormat="1" applyFont="1" applyFill="1" applyBorder="1"/>
    <xf numFmtId="166" fontId="6" fillId="32" borderId="4" xfId="40" applyNumberFormat="1" applyFont="1" applyFill="1" applyBorder="1"/>
    <xf numFmtId="3" fontId="5" fillId="34" borderId="3" xfId="0" applyNumberFormat="1" applyFont="1" applyFill="1" applyBorder="1"/>
    <xf numFmtId="166" fontId="5" fillId="34" borderId="4" xfId="40" applyNumberFormat="1" applyFont="1" applyFill="1" applyBorder="1"/>
    <xf numFmtId="3" fontId="5" fillId="34" borderId="24" xfId="0" applyNumberFormat="1" applyFont="1" applyFill="1" applyBorder="1"/>
    <xf numFmtId="166" fontId="5" fillId="34" borderId="25" xfId="40" applyNumberFormat="1" applyFont="1" applyFill="1" applyBorder="1"/>
    <xf numFmtId="3" fontId="5" fillId="0" borderId="3" xfId="0" applyNumberFormat="1" applyFont="1" applyBorder="1"/>
    <xf numFmtId="49" fontId="5" fillId="35" borderId="4" xfId="0" applyNumberFormat="1" applyFont="1" applyFill="1" applyBorder="1"/>
    <xf numFmtId="3" fontId="31" fillId="0" borderId="3" xfId="0" applyNumberFormat="1" applyFont="1" applyBorder="1"/>
    <xf numFmtId="0" fontId="6" fillId="0" borderId="4" xfId="0" applyFont="1" applyBorder="1"/>
    <xf numFmtId="0" fontId="5" fillId="0" borderId="4" xfId="0" applyFont="1" applyBorder="1"/>
    <xf numFmtId="164" fontId="5" fillId="0" borderId="5" xfId="0" applyNumberFormat="1" applyFont="1" applyBorder="1"/>
    <xf numFmtId="10" fontId="5" fillId="0" borderId="6" xfId="0" applyNumberFormat="1" applyFont="1" applyBorder="1"/>
    <xf numFmtId="166" fontId="6" fillId="32" borderId="0" xfId="40" applyNumberFormat="1" applyFont="1" applyFill="1" applyBorder="1"/>
    <xf numFmtId="166" fontId="5" fillId="34" borderId="0" xfId="40" applyNumberFormat="1" applyFont="1" applyFill="1" applyBorder="1"/>
    <xf numFmtId="166" fontId="5" fillId="34" borderId="18" xfId="40" applyNumberFormat="1" applyFont="1" applyFill="1" applyBorder="1"/>
    <xf numFmtId="14" fontId="28" fillId="45" borderId="0" xfId="0" applyNumberFormat="1" applyFont="1" applyFill="1" applyAlignment="1">
      <alignment horizontal="center" vertical="center"/>
    </xf>
    <xf numFmtId="14" fontId="29" fillId="46" borderId="0" xfId="0" applyNumberFormat="1" applyFont="1" applyFill="1" applyAlignment="1">
      <alignment horizontal="center" vertical="center"/>
    </xf>
  </cellXfs>
  <cellStyles count="60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Bom 2" xfId="20" xr:uid="{2B7EA5E9-F072-460D-B541-C2AE43FD4955}"/>
    <cellStyle name="Cálculo" xfId="21" builtinId="22" customBuiltin="1"/>
    <cellStyle name="Célula de Verificação" xfId="22" builtinId="23" customBuiltin="1"/>
    <cellStyle name="Célula Vinculada" xfId="23" builtinId="24" customBuiltin="1"/>
    <cellStyle name="Ênfase1" xfId="24" builtinId="29" customBuiltin="1"/>
    <cellStyle name="Ênfase2" xfId="25" builtinId="33" customBuiltin="1"/>
    <cellStyle name="Ênfase3" xfId="26" builtinId="37" customBuiltin="1"/>
    <cellStyle name="Ênfase4" xfId="27" builtinId="41" customBuiltin="1"/>
    <cellStyle name="Ênfase5" xfId="28" builtinId="45" customBuiltin="1"/>
    <cellStyle name="Ênfase6" xfId="29" builtinId="49" customBuiltin="1"/>
    <cellStyle name="Entrada" xfId="30" builtinId="20" customBuiltin="1"/>
    <cellStyle name="Moeda 2" xfId="31" xr:uid="{964A4CF0-4F92-4DA1-B6CE-E4FD3F696818}"/>
    <cellStyle name="Moeda 3" xfId="32" xr:uid="{EF3192E3-6104-4B0C-93DF-3E9EB7ACD4DC}"/>
    <cellStyle name="Normal" xfId="0" builtinId="0"/>
    <cellStyle name="Normal 2" xfId="33" xr:uid="{1ACF74F7-9AEC-4BFD-9B09-74C43EB78711}"/>
    <cellStyle name="Normal 2 2" xfId="34" xr:uid="{353099EF-DDE2-4A22-9EC2-33A35CFA2486}"/>
    <cellStyle name="Normal 2 3" xfId="35" xr:uid="{16CBEA33-DBB3-4AEA-921A-B6A35F9F0287}"/>
    <cellStyle name="Normal 3" xfId="36" xr:uid="{EE8F93F6-CB4D-4623-8E1A-7509A8F2394A}"/>
    <cellStyle name="Normal 4" xfId="37" xr:uid="{8F63C2C1-32CB-4166-83BE-C23F549C5D71}"/>
    <cellStyle name="Normal 5" xfId="38" xr:uid="{9AFC58AD-936F-4092-A60C-4EA8429E434A}"/>
    <cellStyle name="Nota" xfId="39" builtinId="10" customBuiltin="1"/>
    <cellStyle name="Porcentagem" xfId="40" builtinId="5"/>
    <cellStyle name="Porcentagem 2" xfId="41" xr:uid="{8A4E5FDF-1D34-43F1-B2D7-B7F748F4863F}"/>
    <cellStyle name="Porcentagem 3" xfId="42" xr:uid="{DA5E4FFA-B1BE-4353-9F1B-50FFC73CD820}"/>
    <cellStyle name="Saída" xfId="43" builtinId="21" customBuiltin="1"/>
    <cellStyle name="Texto de Aviso" xfId="44" builtinId="11" customBuiltin="1"/>
    <cellStyle name="Texto Explicativo" xfId="45" builtinId="53" customBuiltin="1"/>
    <cellStyle name="Título" xfId="46" builtinId="15" customBuiltin="1"/>
    <cellStyle name="Título 1" xfId="47" builtinId="16" customBuiltin="1"/>
    <cellStyle name="Título 2" xfId="48" builtinId="17" customBuiltin="1"/>
    <cellStyle name="Título 3" xfId="49" builtinId="18" customBuiltin="1"/>
    <cellStyle name="Título 4" xfId="50" builtinId="19" customBuiltin="1"/>
    <cellStyle name="Total" xfId="51" builtinId="25" customBuiltin="1"/>
    <cellStyle name="Vírgula" xfId="52" builtinId="3"/>
    <cellStyle name="Vírgula 2" xfId="53" xr:uid="{0E77F4C8-C157-4A73-AC5D-81ADC7974027}"/>
    <cellStyle name="Vírgula 2 2" xfId="54" xr:uid="{408EFCE7-A0CB-4B0D-ACCF-0A7583F2FF74}"/>
    <cellStyle name="Vírgula 3" xfId="55" xr:uid="{571C4C08-AD9D-4467-AA85-200381F0774C}"/>
    <cellStyle name="Vírgula 3 2" xfId="56" xr:uid="{F4F9D56C-9F22-45C1-9A2F-DEE017249A87}"/>
    <cellStyle name="Vírgula 4" xfId="57" xr:uid="{0F4DD629-9748-4F66-B58B-401414C8F95E}"/>
    <cellStyle name="Vírgula 4 2" xfId="58" xr:uid="{D15193C0-E30A-44A5-B113-12288C550384}"/>
    <cellStyle name="Vírgula 5" xfId="59" xr:uid="{6FAEE72F-61BD-4EB8-B7A6-B734BFF05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5FE7-778C-45FE-85AB-FC1FECCBD12B}">
  <dimension ref="A1:HI48"/>
  <sheetViews>
    <sheetView showGridLines="0" tabSelected="1" zoomScaleNormal="100" workbookViewId="0">
      <pane xSplit="1" ySplit="1" topLeftCell="G19" activePane="bottomRight" state="frozen"/>
      <selection pane="topRight" activeCell="B1" sqref="B1"/>
      <selection pane="bottomLeft" activeCell="A2" sqref="A2"/>
      <selection pane="bottomRight" activeCell="H2" sqref="H2:I40"/>
    </sheetView>
  </sheetViews>
  <sheetFormatPr defaultColWidth="23.54296875" defaultRowHeight="10"/>
  <cols>
    <col min="1" max="1" width="47.54296875" style="1" bestFit="1" customWidth="1"/>
    <col min="2" max="2" width="12.81640625" style="1" customWidth="1"/>
    <col min="3" max="3" width="7.1796875" style="1" bestFit="1" customWidth="1"/>
    <col min="4" max="4" width="12.81640625" style="1" customWidth="1"/>
    <col min="5" max="5" width="7.1796875" style="1" bestFit="1" customWidth="1"/>
    <col min="6" max="6" width="12.81640625" style="1" customWidth="1"/>
    <col min="7" max="7" width="7.1796875" style="1" bestFit="1" customWidth="1"/>
    <col min="8" max="8" width="12.81640625" style="1" customWidth="1"/>
    <col min="9" max="9" width="7.1796875" style="1" bestFit="1" customWidth="1"/>
    <col min="10" max="10" width="12.81640625" style="1" customWidth="1"/>
    <col min="11" max="11" width="7.1796875" style="1" bestFit="1" customWidth="1"/>
    <col min="12" max="12" width="12.81640625" style="1" customWidth="1"/>
    <col min="13" max="13" width="7.1796875" style="1" bestFit="1" customWidth="1"/>
    <col min="14" max="14" width="12.81640625" style="1" customWidth="1"/>
    <col min="15" max="15" width="7.1796875" style="1" bestFit="1" customWidth="1"/>
    <col min="16" max="16" width="12.81640625" style="1" customWidth="1"/>
    <col min="17" max="17" width="7.1796875" style="1" bestFit="1" customWidth="1"/>
    <col min="18" max="18" width="12.81640625" style="1" customWidth="1"/>
    <col min="19" max="19" width="7.1796875" style="1" bestFit="1" customWidth="1"/>
    <col min="20" max="20" width="12.81640625" style="1" customWidth="1"/>
    <col min="21" max="21" width="7.1796875" style="1" bestFit="1" customWidth="1"/>
    <col min="22" max="22" width="12.81640625" style="1" customWidth="1"/>
    <col min="23" max="23" width="7.1796875" style="1" bestFit="1" customWidth="1"/>
    <col min="24" max="24" width="12.81640625" style="1" customWidth="1"/>
    <col min="25" max="25" width="7.1796875" style="1" bestFit="1" customWidth="1"/>
    <col min="26" max="26" width="12.81640625" style="1" customWidth="1"/>
    <col min="27" max="27" width="7.1796875" style="1" bestFit="1" customWidth="1"/>
    <col min="28" max="28" width="12.81640625" style="1" customWidth="1"/>
    <col min="29" max="29" width="7.1796875" style="1" bestFit="1" customWidth="1"/>
    <col min="30" max="30" width="12.81640625" style="1" customWidth="1"/>
    <col min="31" max="31" width="7.1796875" style="1" bestFit="1" customWidth="1"/>
    <col min="32" max="32" width="12.81640625" style="1" customWidth="1"/>
    <col min="33" max="33" width="7.1796875" style="1" bestFit="1" customWidth="1"/>
    <col min="34" max="34" width="12.81640625" style="1" customWidth="1"/>
    <col min="35" max="35" width="7.1796875" style="1" bestFit="1" customWidth="1"/>
    <col min="36" max="36" width="12.81640625" style="1" customWidth="1"/>
    <col min="37" max="37" width="7.1796875" style="1" bestFit="1" customWidth="1"/>
    <col min="38" max="38" width="12.81640625" style="1" customWidth="1"/>
    <col min="39" max="39" width="7.1796875" style="1" bestFit="1" customWidth="1"/>
    <col min="40" max="40" width="12.81640625" style="1" customWidth="1"/>
    <col min="41" max="41" width="7.1796875" style="1" bestFit="1" customWidth="1"/>
    <col min="42" max="42" width="12.81640625" style="1" customWidth="1"/>
    <col min="43" max="43" width="7.1796875" style="1" bestFit="1" customWidth="1"/>
    <col min="44" max="44" width="12.81640625" style="1" customWidth="1"/>
    <col min="45" max="45" width="7.1796875" style="1" bestFit="1" customWidth="1"/>
    <col min="46" max="46" width="12.81640625" style="1" customWidth="1"/>
    <col min="47" max="47" width="7.1796875" style="1" bestFit="1" customWidth="1"/>
    <col min="48" max="48" width="12.81640625" style="1" customWidth="1"/>
    <col min="49" max="49" width="7.1796875" style="1" bestFit="1" customWidth="1"/>
    <col min="50" max="50" width="12.81640625" style="1" customWidth="1"/>
    <col min="51" max="51" width="7.1796875" style="1" bestFit="1" customWidth="1"/>
    <col min="52" max="52" width="12.81640625" style="1" customWidth="1"/>
    <col min="53" max="53" width="7.1796875" style="1" bestFit="1" customWidth="1"/>
    <col min="54" max="54" width="12.81640625" style="1" customWidth="1"/>
    <col min="55" max="55" width="7.1796875" style="1" bestFit="1" customWidth="1"/>
    <col min="56" max="56" width="12.81640625" style="1" customWidth="1"/>
    <col min="57" max="57" width="7.1796875" style="1" bestFit="1" customWidth="1"/>
    <col min="58" max="58" width="12.81640625" style="1" customWidth="1"/>
    <col min="59" max="59" width="7.1796875" style="1" bestFit="1" customWidth="1"/>
    <col min="60" max="60" width="12.81640625" style="1" customWidth="1"/>
    <col min="61" max="61" width="7.1796875" style="1" bestFit="1" customWidth="1"/>
    <col min="62" max="62" width="12.81640625" style="1" customWidth="1"/>
    <col min="63" max="63" width="7.1796875" style="1" bestFit="1" customWidth="1"/>
    <col min="64" max="64" width="12.81640625" style="1" customWidth="1"/>
    <col min="65" max="65" width="7.1796875" style="1" bestFit="1" customWidth="1"/>
    <col min="66" max="66" width="12.81640625" style="1" customWidth="1"/>
    <col min="67" max="67" width="7.1796875" style="1" bestFit="1" customWidth="1"/>
    <col min="68" max="68" width="12.81640625" style="1" customWidth="1"/>
    <col min="69" max="69" width="7.1796875" style="1" bestFit="1" customWidth="1"/>
    <col min="70" max="70" width="12.81640625" style="1" customWidth="1"/>
    <col min="71" max="71" width="7.1796875" style="1" bestFit="1" customWidth="1"/>
    <col min="72" max="72" width="12.81640625" style="1" customWidth="1"/>
    <col min="73" max="73" width="7.1796875" style="1" bestFit="1" customWidth="1"/>
    <col min="74" max="74" width="12.81640625" style="1" customWidth="1"/>
    <col min="75" max="75" width="7.1796875" style="1" bestFit="1" customWidth="1"/>
    <col min="76" max="76" width="12.81640625" style="1" customWidth="1"/>
    <col min="77" max="77" width="7.1796875" style="1" bestFit="1" customWidth="1"/>
    <col min="78" max="78" width="12.81640625" style="1" customWidth="1"/>
    <col min="79" max="79" width="7.1796875" style="1" bestFit="1" customWidth="1"/>
    <col min="80" max="80" width="12.81640625" style="1" customWidth="1"/>
    <col min="81" max="81" width="7.1796875" style="1" bestFit="1" customWidth="1"/>
    <col min="82" max="82" width="12.81640625" style="1" customWidth="1"/>
    <col min="83" max="83" width="7.1796875" style="1" bestFit="1" customWidth="1"/>
    <col min="84" max="84" width="12.81640625" style="1" customWidth="1"/>
    <col min="85" max="85" width="7.1796875" style="1" bestFit="1" customWidth="1"/>
    <col min="86" max="86" width="12.81640625" style="1" customWidth="1"/>
    <col min="87" max="87" width="7.1796875" style="1" bestFit="1" customWidth="1"/>
    <col min="88" max="88" width="12.81640625" style="1" customWidth="1"/>
    <col min="89" max="89" width="7.1796875" style="1" bestFit="1" customWidth="1"/>
    <col min="90" max="90" width="12.81640625" style="1" customWidth="1"/>
    <col min="91" max="91" width="7.1796875" style="1" bestFit="1" customWidth="1"/>
    <col min="92" max="92" width="12.81640625" style="1" customWidth="1"/>
    <col min="93" max="93" width="7.1796875" style="1" bestFit="1" customWidth="1"/>
    <col min="94" max="94" width="12.81640625" style="1" customWidth="1"/>
    <col min="95" max="95" width="7.1796875" style="1" bestFit="1" customWidth="1"/>
    <col min="96" max="96" width="12.81640625" style="1" customWidth="1"/>
    <col min="97" max="97" width="7.1796875" style="1" bestFit="1" customWidth="1"/>
    <col min="98" max="98" width="12.81640625" style="1" customWidth="1"/>
    <col min="99" max="99" width="7.1796875" style="1" bestFit="1" customWidth="1"/>
    <col min="100" max="100" width="12.81640625" style="1" customWidth="1"/>
    <col min="101" max="101" width="7.1796875" style="1" bestFit="1" customWidth="1"/>
    <col min="102" max="102" width="12.81640625" style="1" customWidth="1"/>
    <col min="103" max="103" width="7.1796875" style="1" bestFit="1" customWidth="1"/>
    <col min="104" max="104" width="12.81640625" style="1" customWidth="1"/>
    <col min="105" max="105" width="7.1796875" style="1" bestFit="1" customWidth="1"/>
    <col min="106" max="106" width="12.81640625" style="1" customWidth="1"/>
    <col min="107" max="107" width="7.1796875" style="1" bestFit="1" customWidth="1"/>
    <col min="108" max="108" width="12.81640625" style="1" customWidth="1"/>
    <col min="109" max="109" width="7.1796875" style="1" bestFit="1" customWidth="1"/>
    <col min="110" max="110" width="12.81640625" style="1" customWidth="1"/>
    <col min="111" max="111" width="7.1796875" style="1" bestFit="1" customWidth="1"/>
    <col min="112" max="112" width="12.81640625" style="1" customWidth="1"/>
    <col min="113" max="113" width="7.1796875" style="1" bestFit="1" customWidth="1"/>
    <col min="114" max="114" width="12.81640625" style="1" customWidth="1"/>
    <col min="115" max="115" width="7.1796875" style="1" bestFit="1" customWidth="1"/>
    <col min="116" max="116" width="12.81640625" style="1" bestFit="1" customWidth="1"/>
    <col min="117" max="117" width="7.1796875" style="1" bestFit="1" customWidth="1"/>
    <col min="118" max="118" width="12.81640625" style="1" bestFit="1" customWidth="1"/>
    <col min="119" max="119" width="7.1796875" style="1" bestFit="1" customWidth="1"/>
    <col min="120" max="120" width="12.81640625" style="1" bestFit="1" customWidth="1"/>
    <col min="121" max="121" width="7.1796875" style="1" bestFit="1" customWidth="1"/>
    <col min="122" max="122" width="12.81640625" style="1" bestFit="1" customWidth="1"/>
    <col min="123" max="123" width="7.1796875" style="1" bestFit="1" customWidth="1"/>
    <col min="124" max="124" width="12.81640625" style="1" bestFit="1" customWidth="1"/>
    <col min="125" max="125" width="7.1796875" style="1" bestFit="1" customWidth="1"/>
    <col min="126" max="126" width="12.81640625" style="1" bestFit="1" customWidth="1"/>
    <col min="127" max="127" width="7.1796875" style="1" bestFit="1" customWidth="1"/>
    <col min="128" max="128" width="12.81640625" style="1" bestFit="1" customWidth="1"/>
    <col min="129" max="129" width="7.1796875" style="1" bestFit="1" customWidth="1"/>
    <col min="130" max="130" width="12.81640625" style="1" bestFit="1" customWidth="1"/>
    <col min="131" max="131" width="7.1796875" style="1" bestFit="1" customWidth="1"/>
    <col min="132" max="132" width="12.81640625" style="1" bestFit="1" customWidth="1"/>
    <col min="133" max="133" width="7.1796875" style="1" bestFit="1" customWidth="1"/>
    <col min="134" max="134" width="12.81640625" style="1" bestFit="1" customWidth="1"/>
    <col min="135" max="135" width="7.1796875" style="1" bestFit="1" customWidth="1"/>
    <col min="136" max="136" width="12.81640625" style="1" bestFit="1" customWidth="1"/>
    <col min="137" max="137" width="7.1796875" style="1" bestFit="1" customWidth="1"/>
    <col min="138" max="138" width="12.81640625" style="1" bestFit="1" customWidth="1"/>
    <col min="139" max="139" width="7.1796875" style="1" bestFit="1" customWidth="1"/>
    <col min="140" max="140" width="12.81640625" style="1" bestFit="1" customWidth="1"/>
    <col min="141" max="141" width="7.1796875" style="1" bestFit="1" customWidth="1"/>
    <col min="142" max="142" width="12.81640625" style="1" bestFit="1" customWidth="1"/>
    <col min="143" max="143" width="7.1796875" style="1" bestFit="1" customWidth="1"/>
    <col min="144" max="144" width="12.81640625" style="1" bestFit="1" customWidth="1"/>
    <col min="145" max="145" width="7.1796875" style="1" bestFit="1" customWidth="1"/>
    <col min="146" max="146" width="12.81640625" style="1" bestFit="1" customWidth="1"/>
    <col min="147" max="147" width="5.453125" style="1" bestFit="1" customWidth="1"/>
    <col min="148" max="148" width="12.81640625" style="1" bestFit="1" customWidth="1"/>
    <col min="149" max="149" width="5.453125" style="1" bestFit="1" customWidth="1"/>
    <col min="150" max="150" width="12.81640625" style="1" bestFit="1" customWidth="1"/>
    <col min="151" max="151" width="5.453125" style="1" bestFit="1" customWidth="1"/>
    <col min="152" max="152" width="11.7265625" style="1" bestFit="1" customWidth="1"/>
    <col min="153" max="153" width="5.453125" style="1" bestFit="1" customWidth="1"/>
    <col min="154" max="154" width="11.7265625" style="1" bestFit="1" customWidth="1"/>
    <col min="155" max="155" width="5.453125" style="1" bestFit="1" customWidth="1"/>
    <col min="156" max="156" width="11.7265625" style="1" bestFit="1" customWidth="1"/>
    <col min="157" max="157" width="5.453125" style="1" bestFit="1" customWidth="1"/>
    <col min="158" max="158" width="11.7265625" style="1" bestFit="1" customWidth="1"/>
    <col min="159" max="159" width="5.453125" style="1" bestFit="1" customWidth="1"/>
    <col min="160" max="160" width="11.7265625" style="1" bestFit="1" customWidth="1"/>
    <col min="161" max="161" width="5.453125" style="1" bestFit="1" customWidth="1"/>
    <col min="162" max="162" width="11.7265625" style="1" bestFit="1" customWidth="1"/>
    <col min="163" max="163" width="5.453125" style="1" bestFit="1" customWidth="1"/>
    <col min="164" max="164" width="11.7265625" style="1" bestFit="1" customWidth="1"/>
    <col min="165" max="165" width="5.453125" style="1" bestFit="1" customWidth="1"/>
    <col min="166" max="166" width="11.7265625" style="1" bestFit="1" customWidth="1"/>
    <col min="167" max="167" width="5.453125" style="1" bestFit="1" customWidth="1"/>
    <col min="168" max="168" width="11.7265625" style="1" bestFit="1" customWidth="1"/>
    <col min="169" max="169" width="5.453125" style="1" bestFit="1" customWidth="1"/>
    <col min="170" max="170" width="11.7265625" style="1" bestFit="1" customWidth="1"/>
    <col min="171" max="171" width="5.453125" style="1" bestFit="1" customWidth="1"/>
    <col min="172" max="172" width="11.7265625" style="1" bestFit="1" customWidth="1"/>
    <col min="173" max="173" width="5.453125" style="1" bestFit="1" customWidth="1"/>
    <col min="174" max="174" width="11.7265625" style="1" bestFit="1" customWidth="1"/>
    <col min="175" max="175" width="6.26953125" style="1" bestFit="1" customWidth="1"/>
    <col min="176" max="176" width="11.7265625" style="1" bestFit="1" customWidth="1"/>
    <col min="177" max="177" width="6.26953125" style="1" bestFit="1" customWidth="1"/>
    <col min="178" max="178" width="11.7265625" style="1" bestFit="1" customWidth="1"/>
    <col min="179" max="179" width="6.26953125" style="1" bestFit="1" customWidth="1"/>
    <col min="180" max="180" width="14" style="1" bestFit="1" customWidth="1"/>
    <col min="181" max="181" width="6.26953125" style="1" bestFit="1" customWidth="1"/>
    <col min="182" max="182" width="14" style="1" bestFit="1" customWidth="1"/>
    <col min="183" max="183" width="6.26953125" style="1" bestFit="1" customWidth="1"/>
    <col min="184" max="184" width="14" style="1" bestFit="1" customWidth="1"/>
    <col min="185" max="185" width="6.26953125" style="1" bestFit="1" customWidth="1"/>
    <col min="186" max="186" width="14" style="1" bestFit="1" customWidth="1"/>
    <col min="187" max="187" width="6.26953125" style="1" bestFit="1" customWidth="1"/>
    <col min="188" max="188" width="14" style="1" bestFit="1" customWidth="1"/>
    <col min="189" max="189" width="6.26953125" style="1" bestFit="1" customWidth="1"/>
    <col min="190" max="190" width="14" style="1" bestFit="1" customWidth="1"/>
    <col min="191" max="191" width="7" style="1" bestFit="1" customWidth="1"/>
    <col min="192" max="192" width="14" style="1" bestFit="1" customWidth="1"/>
    <col min="193" max="193" width="6.26953125" style="1" bestFit="1" customWidth="1"/>
    <col min="194" max="194" width="14" style="1" bestFit="1" customWidth="1"/>
    <col min="195" max="195" width="7" style="1" bestFit="1" customWidth="1"/>
    <col min="196" max="196" width="14" style="1" bestFit="1" customWidth="1"/>
    <col min="197" max="197" width="6.26953125" style="1" bestFit="1" customWidth="1"/>
    <col min="198" max="198" width="14" style="1" bestFit="1" customWidth="1"/>
    <col min="199" max="199" width="6.26953125" style="1" bestFit="1" customWidth="1"/>
    <col min="200" max="200" width="14" style="1" bestFit="1" customWidth="1"/>
    <col min="201" max="201" width="6.26953125" style="43" bestFit="1" customWidth="1"/>
    <col min="202" max="202" width="14" style="1" bestFit="1" customWidth="1"/>
    <col min="203" max="203" width="6.26953125" style="44" bestFit="1" customWidth="1"/>
    <col min="204" max="204" width="14" style="1" bestFit="1" customWidth="1"/>
    <col min="205" max="205" width="6.26953125" style="44" bestFit="1" customWidth="1"/>
    <col min="206" max="206" width="14" style="45" bestFit="1" customWidth="1"/>
    <col min="207" max="207" width="6.26953125" style="44" bestFit="1" customWidth="1"/>
    <col min="208" max="208" width="14" style="45" bestFit="1" customWidth="1"/>
    <col min="209" max="209" width="6.26953125" style="44" bestFit="1" customWidth="1"/>
    <col min="210" max="210" width="14" style="45" bestFit="1" customWidth="1"/>
    <col min="211" max="211" width="6.26953125" style="44" bestFit="1" customWidth="1"/>
    <col min="212" max="212" width="14" style="46" bestFit="1" customWidth="1"/>
    <col min="213" max="213" width="6.26953125" style="44" bestFit="1" customWidth="1"/>
    <col min="214" max="214" width="14" style="1" bestFit="1" customWidth="1"/>
    <col min="215" max="215" width="6.26953125" style="1" bestFit="1" customWidth="1"/>
    <col min="216" max="216" width="14" style="1" bestFit="1" customWidth="1"/>
    <col min="217" max="217" width="5.453125" style="1" bestFit="1" customWidth="1"/>
    <col min="218" max="218" width="23.54296875" style="1" bestFit="1" customWidth="1"/>
    <col min="219" max="219" width="6.81640625" style="1" bestFit="1" customWidth="1"/>
    <col min="220" max="220" width="23.54296875" style="1" bestFit="1" customWidth="1"/>
    <col min="221" max="221" width="6.81640625" style="1" bestFit="1" customWidth="1"/>
    <col min="222" max="222" width="23.54296875" style="1" bestFit="1" customWidth="1"/>
    <col min="223" max="223" width="6.453125" style="1" bestFit="1" customWidth="1"/>
    <col min="224" max="224" width="23.54296875" style="1" bestFit="1" customWidth="1"/>
    <col min="225" max="225" width="6.453125" style="1" bestFit="1" customWidth="1"/>
    <col min="226" max="226" width="23.54296875" style="1" bestFit="1" customWidth="1"/>
    <col min="227" max="227" width="6.81640625" style="1" bestFit="1" customWidth="1"/>
    <col min="228" max="228" width="23.54296875" style="1" bestFit="1" customWidth="1"/>
    <col min="229" max="229" width="6.81640625" style="1" bestFit="1" customWidth="1"/>
    <col min="230" max="230" width="23.54296875" style="1" bestFit="1" customWidth="1"/>
    <col min="231" max="231" width="6.81640625" style="1" bestFit="1" customWidth="1"/>
    <col min="232" max="232" width="23.54296875" style="1" bestFit="1" customWidth="1"/>
    <col min="233" max="233" width="6.81640625" style="1" bestFit="1" customWidth="1"/>
    <col min="234" max="234" width="23.54296875" style="1" bestFit="1" customWidth="1"/>
    <col min="235" max="235" width="6.81640625" style="1" bestFit="1" customWidth="1"/>
    <col min="236" max="236" width="23.54296875" style="1" bestFit="1" customWidth="1"/>
    <col min="237" max="237" width="11.54296875" style="1" bestFit="1" customWidth="1"/>
    <col min="238" max="238" width="23.54296875" style="1" bestFit="1" customWidth="1"/>
    <col min="239" max="239" width="6.81640625" style="1" bestFit="1" customWidth="1"/>
    <col min="240" max="240" width="23.54296875" style="1" bestFit="1" customWidth="1"/>
    <col min="241" max="241" width="6.81640625" style="1" bestFit="1" customWidth="1"/>
    <col min="242" max="242" width="23.54296875" style="1" bestFit="1" customWidth="1"/>
    <col min="243" max="243" width="6.81640625" style="1" bestFit="1" customWidth="1"/>
    <col min="244" max="244" width="23.54296875" style="1" bestFit="1" customWidth="1"/>
    <col min="245" max="245" width="6.81640625" style="1" bestFit="1" customWidth="1"/>
    <col min="246" max="246" width="23.54296875" style="1" bestFit="1" customWidth="1"/>
    <col min="247" max="247" width="6.81640625" style="1" bestFit="1" customWidth="1"/>
    <col min="248" max="248" width="23.54296875" style="1" bestFit="1" customWidth="1"/>
    <col min="249" max="249" width="6.81640625" style="1" bestFit="1" customWidth="1"/>
    <col min="250" max="250" width="23.54296875" style="1" bestFit="1" customWidth="1"/>
    <col min="251" max="251" width="6.81640625" style="1" bestFit="1" customWidth="1"/>
    <col min="252" max="252" width="23.54296875" style="1" bestFit="1" customWidth="1"/>
    <col min="253" max="253" width="6.81640625" style="1" bestFit="1" customWidth="1"/>
    <col min="254" max="254" width="23.54296875" style="1" bestFit="1" customWidth="1"/>
    <col min="255" max="255" width="6.81640625" style="1" bestFit="1" customWidth="1"/>
    <col min="256" max="256" width="23.54296875" style="1" bestFit="1"/>
    <col min="257" max="16384" width="23.54296875" style="1"/>
  </cols>
  <sheetData>
    <row r="1" spans="1:217" s="55" customFormat="1" ht="19.5" customHeight="1">
      <c r="A1" s="59" t="s">
        <v>453</v>
      </c>
      <c r="B1" s="98">
        <v>46022</v>
      </c>
      <c r="C1" s="99" t="s">
        <v>1</v>
      </c>
      <c r="D1" s="98">
        <v>45991</v>
      </c>
      <c r="E1" s="99" t="s">
        <v>1</v>
      </c>
      <c r="F1" s="98">
        <v>45961</v>
      </c>
      <c r="G1" s="99" t="s">
        <v>1</v>
      </c>
      <c r="H1" s="98">
        <v>45930</v>
      </c>
      <c r="I1" s="99" t="s">
        <v>1</v>
      </c>
      <c r="J1" s="98">
        <v>45900</v>
      </c>
      <c r="K1" s="99" t="s">
        <v>1</v>
      </c>
      <c r="L1" s="98">
        <v>45869</v>
      </c>
      <c r="M1" s="99" t="s">
        <v>1</v>
      </c>
      <c r="N1" s="98">
        <v>45838</v>
      </c>
      <c r="O1" s="99" t="s">
        <v>1</v>
      </c>
      <c r="P1" s="98">
        <v>45808</v>
      </c>
      <c r="Q1" s="99" t="s">
        <v>1</v>
      </c>
      <c r="R1" s="98">
        <v>45777</v>
      </c>
      <c r="S1" s="99" t="s">
        <v>1</v>
      </c>
      <c r="T1" s="98">
        <v>45747</v>
      </c>
      <c r="U1" s="99" t="s">
        <v>1</v>
      </c>
      <c r="V1" s="98">
        <v>45716</v>
      </c>
      <c r="W1" s="99" t="s">
        <v>1</v>
      </c>
      <c r="X1" s="98">
        <v>45688</v>
      </c>
      <c r="Y1" s="99" t="s">
        <v>1</v>
      </c>
      <c r="Z1" s="79">
        <v>45657</v>
      </c>
      <c r="AA1" s="80" t="s">
        <v>1</v>
      </c>
      <c r="AB1" s="79">
        <v>45626</v>
      </c>
      <c r="AC1" s="80" t="s">
        <v>1</v>
      </c>
      <c r="AD1" s="79">
        <v>45596</v>
      </c>
      <c r="AE1" s="80" t="s">
        <v>1</v>
      </c>
      <c r="AF1" s="79">
        <v>45565</v>
      </c>
      <c r="AG1" s="80" t="s">
        <v>1</v>
      </c>
      <c r="AH1" s="79">
        <v>45535</v>
      </c>
      <c r="AI1" s="80" t="s">
        <v>1</v>
      </c>
      <c r="AJ1" s="79">
        <v>45504</v>
      </c>
      <c r="AK1" s="80" t="s">
        <v>1</v>
      </c>
      <c r="AL1" s="79">
        <v>45473</v>
      </c>
      <c r="AM1" s="80" t="s">
        <v>1</v>
      </c>
      <c r="AN1" s="79">
        <v>45443</v>
      </c>
      <c r="AO1" s="80" t="s">
        <v>1</v>
      </c>
      <c r="AP1" s="79">
        <v>45412</v>
      </c>
      <c r="AQ1" s="80" t="s">
        <v>1</v>
      </c>
      <c r="AR1" s="79">
        <v>45382</v>
      </c>
      <c r="AS1" s="80" t="s">
        <v>1</v>
      </c>
      <c r="AT1" s="79">
        <v>45351</v>
      </c>
      <c r="AU1" s="80" t="s">
        <v>1</v>
      </c>
      <c r="AV1" s="79">
        <v>45322</v>
      </c>
      <c r="AW1" s="80" t="s">
        <v>1</v>
      </c>
      <c r="AX1" s="59">
        <v>45291</v>
      </c>
      <c r="AY1" s="60" t="s">
        <v>1</v>
      </c>
      <c r="AZ1" s="59">
        <v>45260</v>
      </c>
      <c r="BA1" s="60" t="s">
        <v>1</v>
      </c>
      <c r="BB1" s="59">
        <v>45230</v>
      </c>
      <c r="BC1" s="60" t="s">
        <v>1</v>
      </c>
      <c r="BD1" s="59">
        <v>45199</v>
      </c>
      <c r="BE1" s="60" t="s">
        <v>1</v>
      </c>
      <c r="BF1" s="59">
        <v>45169</v>
      </c>
      <c r="BG1" s="60" t="s">
        <v>1</v>
      </c>
      <c r="BH1" s="59">
        <v>45138</v>
      </c>
      <c r="BI1" s="60" t="s">
        <v>1</v>
      </c>
      <c r="BJ1" s="59">
        <v>45107</v>
      </c>
      <c r="BK1" s="60" t="s">
        <v>1</v>
      </c>
      <c r="BL1" s="59">
        <v>45077</v>
      </c>
      <c r="BM1" s="60" t="s">
        <v>1</v>
      </c>
      <c r="BN1" s="59">
        <v>45046</v>
      </c>
      <c r="BO1" s="60" t="s">
        <v>1</v>
      </c>
      <c r="BP1" s="59">
        <v>45016</v>
      </c>
      <c r="BQ1" s="60" t="s">
        <v>1</v>
      </c>
      <c r="BR1" s="59">
        <v>44985</v>
      </c>
      <c r="BS1" s="60" t="s">
        <v>1</v>
      </c>
      <c r="BT1" s="59">
        <v>44957</v>
      </c>
      <c r="BU1" s="60" t="s">
        <v>1</v>
      </c>
      <c r="BV1" s="62">
        <v>44926</v>
      </c>
      <c r="BW1" s="63" t="s">
        <v>1</v>
      </c>
      <c r="BX1" s="62">
        <v>44895</v>
      </c>
      <c r="BY1" s="63" t="s">
        <v>1</v>
      </c>
      <c r="BZ1" s="62">
        <v>44865</v>
      </c>
      <c r="CA1" s="63" t="s">
        <v>1</v>
      </c>
      <c r="CB1" s="62">
        <v>44834</v>
      </c>
      <c r="CC1" s="63" t="s">
        <v>1</v>
      </c>
      <c r="CD1" s="62">
        <v>44804</v>
      </c>
      <c r="CE1" s="63" t="s">
        <v>1</v>
      </c>
      <c r="CF1" s="62">
        <v>44773</v>
      </c>
      <c r="CG1" s="63" t="s">
        <v>1</v>
      </c>
      <c r="CH1" s="62">
        <v>44742</v>
      </c>
      <c r="CI1" s="63" t="s">
        <v>1</v>
      </c>
      <c r="CJ1" s="62">
        <v>44712</v>
      </c>
      <c r="CK1" s="63" t="s">
        <v>1</v>
      </c>
      <c r="CL1" s="62">
        <v>44681</v>
      </c>
      <c r="CM1" s="63" t="s">
        <v>1</v>
      </c>
      <c r="CN1" s="62">
        <v>44651</v>
      </c>
      <c r="CO1" s="63" t="s">
        <v>1</v>
      </c>
      <c r="CP1" s="62">
        <v>44620</v>
      </c>
      <c r="CQ1" s="63" t="s">
        <v>1</v>
      </c>
      <c r="CR1" s="62">
        <v>44592</v>
      </c>
      <c r="CS1" s="63" t="s">
        <v>1</v>
      </c>
      <c r="CT1" s="59">
        <v>44561</v>
      </c>
      <c r="CU1" s="60" t="s">
        <v>1</v>
      </c>
      <c r="CV1" s="59">
        <v>44530</v>
      </c>
      <c r="CW1" s="60" t="s">
        <v>1</v>
      </c>
      <c r="CX1" s="59">
        <v>44500</v>
      </c>
      <c r="CY1" s="60" t="s">
        <v>1</v>
      </c>
      <c r="CZ1" s="59">
        <v>44469</v>
      </c>
      <c r="DA1" s="60" t="s">
        <v>1</v>
      </c>
      <c r="DB1" s="59">
        <v>44439</v>
      </c>
      <c r="DC1" s="60" t="s">
        <v>1</v>
      </c>
      <c r="DD1" s="59">
        <v>44408</v>
      </c>
      <c r="DE1" s="60" t="s">
        <v>1</v>
      </c>
      <c r="DF1" s="59">
        <v>44377</v>
      </c>
      <c r="DG1" s="60" t="s">
        <v>1</v>
      </c>
      <c r="DH1" s="59">
        <v>44347</v>
      </c>
      <c r="DI1" s="60" t="s">
        <v>1</v>
      </c>
      <c r="DJ1" s="59">
        <v>44316</v>
      </c>
      <c r="DK1" s="60" t="s">
        <v>1</v>
      </c>
      <c r="DL1" s="59">
        <v>44286</v>
      </c>
      <c r="DM1" s="60" t="s">
        <v>1</v>
      </c>
      <c r="DN1" s="59">
        <v>44255</v>
      </c>
      <c r="DO1" s="60" t="s">
        <v>1</v>
      </c>
      <c r="DP1" s="59">
        <v>44227</v>
      </c>
      <c r="DQ1" s="60" t="s">
        <v>1</v>
      </c>
      <c r="DR1" s="47">
        <v>44196</v>
      </c>
      <c r="DS1" s="48" t="s">
        <v>1</v>
      </c>
      <c r="DT1" s="47">
        <v>44165</v>
      </c>
      <c r="DU1" s="48" t="s">
        <v>1</v>
      </c>
      <c r="DV1" s="47">
        <v>44135</v>
      </c>
      <c r="DW1" s="48" t="s">
        <v>1</v>
      </c>
      <c r="DX1" s="47">
        <v>44104</v>
      </c>
      <c r="DY1" s="48" t="s">
        <v>1</v>
      </c>
      <c r="DZ1" s="47">
        <v>44074</v>
      </c>
      <c r="EA1" s="48" t="s">
        <v>1</v>
      </c>
      <c r="EB1" s="47">
        <v>44043</v>
      </c>
      <c r="EC1" s="48"/>
      <c r="ED1" s="47">
        <v>44012</v>
      </c>
      <c r="EE1" s="48" t="s">
        <v>1</v>
      </c>
      <c r="EF1" s="47">
        <v>43982</v>
      </c>
      <c r="EG1" s="48" t="s">
        <v>1</v>
      </c>
      <c r="EH1" s="47">
        <v>43951</v>
      </c>
      <c r="EI1" s="48" t="s">
        <v>1</v>
      </c>
      <c r="EJ1" s="47">
        <v>43921</v>
      </c>
      <c r="EK1" s="48" t="s">
        <v>1</v>
      </c>
      <c r="EL1" s="47">
        <v>43889</v>
      </c>
      <c r="EM1" s="48" t="s">
        <v>1</v>
      </c>
      <c r="EN1" s="47">
        <v>43861</v>
      </c>
      <c r="EO1" s="48" t="s">
        <v>1</v>
      </c>
      <c r="EP1" s="47">
        <v>43830</v>
      </c>
      <c r="EQ1" s="48" t="s">
        <v>1</v>
      </c>
      <c r="ER1" s="47">
        <v>43799</v>
      </c>
      <c r="ES1" s="48" t="s">
        <v>1</v>
      </c>
      <c r="ET1" s="47">
        <v>43769</v>
      </c>
      <c r="EU1" s="48" t="s">
        <v>1</v>
      </c>
      <c r="EV1" s="47">
        <v>43738</v>
      </c>
      <c r="EW1" s="48" t="s">
        <v>1</v>
      </c>
      <c r="EX1" s="47">
        <v>43708</v>
      </c>
      <c r="EY1" s="48" t="s">
        <v>1</v>
      </c>
      <c r="EZ1" s="47">
        <v>43677</v>
      </c>
      <c r="FA1" s="48" t="s">
        <v>1</v>
      </c>
      <c r="FB1" s="47">
        <v>43646</v>
      </c>
      <c r="FC1" s="48" t="s">
        <v>1</v>
      </c>
      <c r="FD1" s="47">
        <v>43616</v>
      </c>
      <c r="FE1" s="48" t="s">
        <v>1</v>
      </c>
      <c r="FF1" s="47">
        <v>43585</v>
      </c>
      <c r="FG1" s="48" t="s">
        <v>1</v>
      </c>
      <c r="FH1" s="47">
        <v>43555</v>
      </c>
      <c r="FI1" s="48" t="s">
        <v>1</v>
      </c>
      <c r="FJ1" s="47">
        <v>43524</v>
      </c>
      <c r="FK1" s="48" t="s">
        <v>1</v>
      </c>
      <c r="FL1" s="47">
        <v>43496</v>
      </c>
      <c r="FM1" s="48" t="s">
        <v>1</v>
      </c>
      <c r="FN1" s="48">
        <v>43465</v>
      </c>
      <c r="FO1" s="48" t="s">
        <v>1</v>
      </c>
      <c r="FP1" s="48">
        <v>43434</v>
      </c>
      <c r="FQ1" s="48" t="s">
        <v>1</v>
      </c>
      <c r="FR1" s="48">
        <v>43404</v>
      </c>
      <c r="FS1" s="49" t="s">
        <v>1</v>
      </c>
      <c r="FT1" s="48">
        <v>43373</v>
      </c>
      <c r="FU1" s="49" t="s">
        <v>1</v>
      </c>
      <c r="FV1" s="48">
        <v>43343</v>
      </c>
      <c r="FW1" s="49" t="s">
        <v>1</v>
      </c>
      <c r="FX1" s="49" t="s">
        <v>2</v>
      </c>
      <c r="FY1" s="49" t="s">
        <v>1</v>
      </c>
      <c r="FZ1" s="49" t="s">
        <v>3</v>
      </c>
      <c r="GA1" s="49" t="s">
        <v>1</v>
      </c>
      <c r="GB1" s="49" t="s">
        <v>4</v>
      </c>
      <c r="GC1" s="49" t="s">
        <v>1</v>
      </c>
      <c r="GD1" s="49" t="s">
        <v>5</v>
      </c>
      <c r="GE1" s="49" t="s">
        <v>1</v>
      </c>
      <c r="GF1" s="50" t="s">
        <v>6</v>
      </c>
      <c r="GG1" s="51" t="s">
        <v>1</v>
      </c>
      <c r="GH1" s="50" t="s">
        <v>7</v>
      </c>
      <c r="GI1" s="51" t="s">
        <v>1</v>
      </c>
      <c r="GJ1" s="50" t="s">
        <v>8</v>
      </c>
      <c r="GK1" s="51" t="s">
        <v>1</v>
      </c>
      <c r="GL1" s="50" t="s">
        <v>9</v>
      </c>
      <c r="GM1" s="51" t="s">
        <v>1</v>
      </c>
      <c r="GN1" s="50" t="s">
        <v>10</v>
      </c>
      <c r="GO1" s="51" t="s">
        <v>1</v>
      </c>
      <c r="GP1" s="50" t="s">
        <v>11</v>
      </c>
      <c r="GQ1" s="51" t="s">
        <v>1</v>
      </c>
      <c r="GR1" s="50" t="s">
        <v>12</v>
      </c>
      <c r="GS1" s="51" t="s">
        <v>1</v>
      </c>
      <c r="GT1" s="50" t="s">
        <v>13</v>
      </c>
      <c r="GU1" s="52" t="s">
        <v>1</v>
      </c>
      <c r="GV1" s="50" t="s">
        <v>14</v>
      </c>
      <c r="GW1" s="52" t="s">
        <v>1</v>
      </c>
      <c r="GX1" s="50" t="s">
        <v>15</v>
      </c>
      <c r="GY1" s="52" t="s">
        <v>1</v>
      </c>
      <c r="GZ1" s="53" t="s">
        <v>16</v>
      </c>
      <c r="HA1" s="54" t="s">
        <v>1</v>
      </c>
      <c r="HB1" s="53" t="s">
        <v>17</v>
      </c>
      <c r="HC1" s="54" t="s">
        <v>1</v>
      </c>
      <c r="HD1" s="53" t="s">
        <v>18</v>
      </c>
      <c r="HE1" s="54" t="s">
        <v>1</v>
      </c>
      <c r="HF1" s="53" t="s">
        <v>19</v>
      </c>
      <c r="HG1" s="54" t="s">
        <v>1</v>
      </c>
      <c r="HH1" s="53" t="s">
        <v>20</v>
      </c>
      <c r="HI1" s="54" t="s">
        <v>1</v>
      </c>
    </row>
    <row r="2" spans="1:217" ht="10.5">
      <c r="A2" s="66" t="s">
        <v>21</v>
      </c>
      <c r="B2" s="67"/>
      <c r="C2" s="68"/>
      <c r="D2" s="67"/>
      <c r="E2" s="68"/>
      <c r="F2" s="67"/>
      <c r="G2" s="95"/>
      <c r="H2" s="67">
        <v>7442231382</v>
      </c>
      <c r="I2" s="68">
        <v>1</v>
      </c>
      <c r="J2" s="67">
        <v>7442231382</v>
      </c>
      <c r="K2" s="68">
        <v>1</v>
      </c>
      <c r="L2" s="67">
        <v>7442231382</v>
      </c>
      <c r="M2" s="68">
        <v>1</v>
      </c>
      <c r="N2" s="67">
        <v>7442231382</v>
      </c>
      <c r="O2" s="68">
        <v>1</v>
      </c>
      <c r="P2" s="67">
        <v>7442231382</v>
      </c>
      <c r="Q2" s="95">
        <v>1</v>
      </c>
      <c r="R2" s="67">
        <v>7442231382</v>
      </c>
      <c r="S2" s="95">
        <v>1</v>
      </c>
      <c r="T2" s="67">
        <v>7442231382</v>
      </c>
      <c r="U2" s="68">
        <v>1</v>
      </c>
      <c r="V2" s="82">
        <v>7442231382</v>
      </c>
      <c r="W2" s="83">
        <v>1</v>
      </c>
      <c r="X2" s="67">
        <v>7442231382</v>
      </c>
      <c r="Y2" s="68">
        <v>1</v>
      </c>
      <c r="Z2" s="67">
        <v>7442454142</v>
      </c>
      <c r="AA2" s="68">
        <v>1</v>
      </c>
      <c r="AB2" s="67">
        <v>7442454142</v>
      </c>
      <c r="AC2" s="68">
        <v>1</v>
      </c>
      <c r="AD2" s="67">
        <v>7442454142</v>
      </c>
      <c r="AE2" s="95">
        <v>1</v>
      </c>
      <c r="AF2" s="67">
        <v>7442454142</v>
      </c>
      <c r="AG2" s="68">
        <v>1</v>
      </c>
      <c r="AH2" s="67">
        <v>7442454142</v>
      </c>
      <c r="AI2" s="68">
        <v>1</v>
      </c>
      <c r="AJ2" s="67">
        <v>7442454142</v>
      </c>
      <c r="AK2" s="68">
        <v>1</v>
      </c>
      <c r="AL2" s="67">
        <v>7442454142</v>
      </c>
      <c r="AM2" s="68">
        <v>1</v>
      </c>
      <c r="AN2" s="82">
        <v>7442454142</v>
      </c>
      <c r="AO2" s="83">
        <v>1</v>
      </c>
      <c r="AP2" s="82">
        <v>7442454142</v>
      </c>
      <c r="AQ2" s="83">
        <v>1</v>
      </c>
      <c r="AR2" s="67">
        <v>7442454142</v>
      </c>
      <c r="AS2" s="68">
        <v>1</v>
      </c>
      <c r="AT2" s="67">
        <v>7442454142</v>
      </c>
      <c r="AU2" s="68">
        <v>1</v>
      </c>
      <c r="AV2" s="67">
        <v>7442454142</v>
      </c>
      <c r="AW2" s="68">
        <v>1</v>
      </c>
      <c r="AX2" s="67">
        <v>7442454142</v>
      </c>
      <c r="AY2" s="68">
        <v>1</v>
      </c>
      <c r="AZ2" s="67">
        <v>7442454142</v>
      </c>
      <c r="BA2" s="68">
        <v>1</v>
      </c>
      <c r="BB2" s="67">
        <v>7442454142</v>
      </c>
      <c r="BC2" s="68">
        <v>1</v>
      </c>
      <c r="BD2" s="67">
        <v>7442454142</v>
      </c>
      <c r="BE2" s="68">
        <v>1</v>
      </c>
      <c r="BF2" s="67">
        <v>7442454142</v>
      </c>
      <c r="BG2" s="68">
        <v>1</v>
      </c>
      <c r="BH2" s="67">
        <v>7442454142</v>
      </c>
      <c r="BI2" s="68">
        <v>1</v>
      </c>
      <c r="BJ2" s="67">
        <v>7442454142</v>
      </c>
      <c r="BK2" s="68">
        <v>1</v>
      </c>
      <c r="BL2" s="67">
        <v>7442454142</v>
      </c>
      <c r="BM2" s="68">
        <v>1</v>
      </c>
      <c r="BN2" s="67">
        <v>7442454142</v>
      </c>
      <c r="BO2" s="68">
        <v>1</v>
      </c>
      <c r="BP2" s="67">
        <v>7442454142</v>
      </c>
      <c r="BQ2" s="68">
        <v>1</v>
      </c>
      <c r="BR2" s="67">
        <v>7442454142</v>
      </c>
      <c r="BS2" s="68">
        <v>1</v>
      </c>
      <c r="BT2" s="67">
        <v>7442454142</v>
      </c>
      <c r="BU2" s="68">
        <v>1</v>
      </c>
      <c r="BV2" s="67">
        <v>7442454142</v>
      </c>
      <c r="BW2" s="68">
        <v>1</v>
      </c>
      <c r="BX2" s="67">
        <v>7442454142</v>
      </c>
      <c r="BY2" s="68">
        <v>1</v>
      </c>
      <c r="BZ2" s="67">
        <v>7442454142</v>
      </c>
      <c r="CA2" s="68">
        <v>1</v>
      </c>
      <c r="CB2" s="67">
        <v>7442454142</v>
      </c>
      <c r="CC2" s="68">
        <v>1</v>
      </c>
      <c r="CD2" s="67">
        <v>7442454142</v>
      </c>
      <c r="CE2" s="68">
        <v>1</v>
      </c>
      <c r="CF2" s="67">
        <v>7442454142</v>
      </c>
      <c r="CG2" s="68">
        <v>1</v>
      </c>
      <c r="CH2" s="67">
        <v>7442454142</v>
      </c>
      <c r="CI2" s="68">
        <v>1</v>
      </c>
      <c r="CJ2" s="67">
        <v>7442454142</v>
      </c>
      <c r="CK2" s="68">
        <v>1</v>
      </c>
      <c r="CL2" s="67">
        <v>7442454142</v>
      </c>
      <c r="CM2" s="68">
        <v>1</v>
      </c>
      <c r="CN2" s="67">
        <v>7442454142</v>
      </c>
      <c r="CO2" s="68">
        <v>1</v>
      </c>
      <c r="CP2" s="67">
        <v>7442454142</v>
      </c>
      <c r="CQ2" s="68">
        <v>1</v>
      </c>
      <c r="CR2" s="67">
        <v>7442454142</v>
      </c>
      <c r="CS2" s="68">
        <v>1</v>
      </c>
      <c r="CT2" s="67">
        <v>7442454142</v>
      </c>
      <c r="CU2" s="68">
        <v>1</v>
      </c>
      <c r="CV2" s="67">
        <v>7442454142</v>
      </c>
      <c r="CW2" s="68">
        <v>1</v>
      </c>
      <c r="CX2" s="67">
        <v>7442454142</v>
      </c>
      <c r="CY2" s="68">
        <v>1</v>
      </c>
      <c r="CZ2" s="67">
        <v>7442454142</v>
      </c>
      <c r="DA2" s="68">
        <v>1</v>
      </c>
      <c r="DB2" s="67">
        <v>7442454142</v>
      </c>
      <c r="DC2" s="68">
        <v>1</v>
      </c>
      <c r="DD2" s="67">
        <v>7442454142</v>
      </c>
      <c r="DE2" s="68">
        <v>1</v>
      </c>
      <c r="DF2" s="67">
        <v>7442454142</v>
      </c>
      <c r="DG2" s="68">
        <v>1</v>
      </c>
      <c r="DH2" s="67">
        <v>7442454142</v>
      </c>
      <c r="DI2" s="68">
        <v>1</v>
      </c>
      <c r="DJ2" s="67">
        <v>7442454142</v>
      </c>
      <c r="DK2" s="68">
        <v>1</v>
      </c>
      <c r="DL2" s="67">
        <v>7442454142</v>
      </c>
      <c r="DM2" s="68">
        <v>1</v>
      </c>
      <c r="DN2" s="67">
        <v>7442454142</v>
      </c>
      <c r="DO2" s="68">
        <f>SUM(DO3:DO12)</f>
        <v>0.99997006901275443</v>
      </c>
      <c r="DP2" s="67">
        <v>7442454142</v>
      </c>
      <c r="DQ2" s="68">
        <v>1</v>
      </c>
      <c r="DR2" s="67">
        <v>7442454142</v>
      </c>
      <c r="DS2" s="68">
        <v>1</v>
      </c>
      <c r="DT2" s="67">
        <v>7442454142</v>
      </c>
      <c r="DU2" s="68">
        <v>1</v>
      </c>
      <c r="DV2" s="67">
        <v>7442454142</v>
      </c>
      <c r="DW2" s="68">
        <v>1</v>
      </c>
      <c r="DX2" s="67">
        <v>7442454142</v>
      </c>
      <c r="DY2" s="68">
        <v>1</v>
      </c>
      <c r="DZ2" s="67">
        <v>7442454142</v>
      </c>
      <c r="EA2" s="68">
        <v>1</v>
      </c>
      <c r="EB2" s="67">
        <v>7442454142</v>
      </c>
      <c r="EC2" s="68">
        <v>1</v>
      </c>
      <c r="ED2" s="67">
        <v>7442454142</v>
      </c>
      <c r="EE2" s="68">
        <v>1</v>
      </c>
      <c r="EF2" s="67">
        <v>7442454142</v>
      </c>
      <c r="EG2" s="68">
        <v>1</v>
      </c>
      <c r="EH2" s="67">
        <v>7442454142</v>
      </c>
      <c r="EI2" s="68">
        <v>1</v>
      </c>
      <c r="EJ2" s="67">
        <v>7442454142</v>
      </c>
      <c r="EK2" s="3">
        <v>1</v>
      </c>
      <c r="EL2" s="2">
        <v>7442454142</v>
      </c>
      <c r="EM2" s="3">
        <v>1</v>
      </c>
      <c r="EN2" s="2">
        <v>7442454142</v>
      </c>
      <c r="EO2" s="3">
        <v>1</v>
      </c>
      <c r="EP2" s="2">
        <v>7442454142</v>
      </c>
      <c r="EQ2" s="3">
        <v>1</v>
      </c>
      <c r="ER2" s="2">
        <v>7442454142</v>
      </c>
      <c r="ES2" s="3">
        <v>1</v>
      </c>
      <c r="ET2" s="2">
        <v>7442454142</v>
      </c>
      <c r="EU2" s="3">
        <v>1</v>
      </c>
      <c r="EV2" s="2">
        <v>7442454142</v>
      </c>
      <c r="EW2" s="3">
        <v>1</v>
      </c>
      <c r="EX2" s="2">
        <v>7442454142</v>
      </c>
      <c r="EY2" s="3">
        <v>1</v>
      </c>
      <c r="EZ2" s="2">
        <v>7442454142</v>
      </c>
      <c r="FA2" s="3">
        <v>1</v>
      </c>
      <c r="FB2" s="2">
        <v>7442454142</v>
      </c>
      <c r="FC2" s="3">
        <v>1</v>
      </c>
      <c r="FD2" s="2">
        <v>7442454142</v>
      </c>
      <c r="FE2" s="3">
        <v>1</v>
      </c>
      <c r="FF2" s="4">
        <v>7442454142</v>
      </c>
      <c r="FG2" s="5">
        <v>1</v>
      </c>
      <c r="FH2" s="2">
        <v>7442454142</v>
      </c>
      <c r="FI2" s="3">
        <v>1</v>
      </c>
      <c r="FJ2" s="2">
        <v>7442454142</v>
      </c>
      <c r="FK2" s="3">
        <v>1</v>
      </c>
      <c r="FL2" s="2">
        <v>7442454142</v>
      </c>
      <c r="FM2" s="3">
        <v>1</v>
      </c>
      <c r="FN2" s="2">
        <v>7442454142</v>
      </c>
      <c r="FO2" s="3">
        <v>1</v>
      </c>
      <c r="FP2" s="2">
        <v>7442454142</v>
      </c>
      <c r="FQ2" s="3">
        <v>1</v>
      </c>
      <c r="FR2" s="6">
        <v>7442454142</v>
      </c>
      <c r="FS2" s="7">
        <v>1</v>
      </c>
      <c r="FT2" s="6">
        <v>7442454142</v>
      </c>
      <c r="FU2" s="7">
        <v>1</v>
      </c>
      <c r="FV2" s="6">
        <v>7442454142</v>
      </c>
      <c r="FW2" s="7">
        <v>1</v>
      </c>
      <c r="FX2" s="6" t="s">
        <v>22</v>
      </c>
      <c r="FY2" s="8">
        <v>1</v>
      </c>
      <c r="FZ2" s="6" t="s">
        <v>22</v>
      </c>
      <c r="GA2" s="8">
        <v>1</v>
      </c>
      <c r="GB2" s="6" t="s">
        <v>22</v>
      </c>
      <c r="GC2" s="8">
        <v>1</v>
      </c>
      <c r="GD2" s="6" t="s">
        <v>22</v>
      </c>
      <c r="GE2" s="8">
        <v>1</v>
      </c>
      <c r="GF2" s="6" t="s">
        <v>22</v>
      </c>
      <c r="GG2" s="8">
        <v>1</v>
      </c>
      <c r="GH2" s="9" t="s">
        <v>22</v>
      </c>
      <c r="GI2" s="10">
        <v>1</v>
      </c>
      <c r="GJ2" s="9" t="s">
        <v>22</v>
      </c>
      <c r="GK2" s="10">
        <v>1</v>
      </c>
      <c r="GL2" s="9" t="s">
        <v>22</v>
      </c>
      <c r="GM2" s="10">
        <v>1</v>
      </c>
      <c r="GN2" s="9" t="s">
        <v>22</v>
      </c>
      <c r="GO2" s="10">
        <v>1</v>
      </c>
      <c r="GP2" s="9" t="s">
        <v>22</v>
      </c>
      <c r="GQ2" s="10">
        <v>1</v>
      </c>
      <c r="GR2" s="9" t="s">
        <v>22</v>
      </c>
      <c r="GS2" s="10">
        <v>1</v>
      </c>
      <c r="GT2" s="9" t="s">
        <v>22</v>
      </c>
      <c r="GU2" s="10">
        <v>1</v>
      </c>
      <c r="GV2" s="9" t="s">
        <v>22</v>
      </c>
      <c r="GW2" s="10">
        <v>1</v>
      </c>
      <c r="GX2" s="9" t="s">
        <v>22</v>
      </c>
      <c r="GY2" s="10">
        <v>1</v>
      </c>
      <c r="GZ2" s="9" t="s">
        <v>22</v>
      </c>
      <c r="HA2" s="10">
        <v>1</v>
      </c>
      <c r="HB2" s="9" t="s">
        <v>22</v>
      </c>
      <c r="HC2" s="10">
        <v>1</v>
      </c>
      <c r="HD2" s="9" t="s">
        <v>22</v>
      </c>
      <c r="HE2" s="10">
        <v>1</v>
      </c>
      <c r="HF2" s="9" t="s">
        <v>22</v>
      </c>
      <c r="HG2" s="10">
        <v>1</v>
      </c>
      <c r="HH2" s="9" t="s">
        <v>22</v>
      </c>
      <c r="HI2" s="10">
        <v>1</v>
      </c>
    </row>
    <row r="3" spans="1:217">
      <c r="A3" s="69" t="s">
        <v>23</v>
      </c>
      <c r="B3" s="70"/>
      <c r="C3" s="71"/>
      <c r="D3" s="70"/>
      <c r="E3" s="71"/>
      <c r="F3" s="70"/>
      <c r="G3" s="96"/>
      <c r="H3" s="70">
        <v>3740470811</v>
      </c>
      <c r="I3" s="71">
        <v>0.50260071462529543</v>
      </c>
      <c r="J3" s="70">
        <v>3740470811</v>
      </c>
      <c r="K3" s="71">
        <v>0.50260071462529543</v>
      </c>
      <c r="L3" s="70">
        <v>3740470811</v>
      </c>
      <c r="M3" s="71">
        <v>0.50260071462529543</v>
      </c>
      <c r="N3" s="70">
        <v>3740470811</v>
      </c>
      <c r="O3" s="71">
        <v>0.50260071462529543</v>
      </c>
      <c r="P3" s="70">
        <v>3740470811</v>
      </c>
      <c r="Q3" s="96">
        <v>0.50260071462529543</v>
      </c>
      <c r="R3" s="70">
        <v>3740470811</v>
      </c>
      <c r="S3" s="96">
        <v>0.50260071462529543</v>
      </c>
      <c r="T3" s="70">
        <v>3740470811</v>
      </c>
      <c r="U3" s="71">
        <v>0.50260071462529543</v>
      </c>
      <c r="V3" s="84">
        <v>3740470811</v>
      </c>
      <c r="W3" s="85">
        <v>0.50260071462529543</v>
      </c>
      <c r="X3" s="70">
        <v>3740470811</v>
      </c>
      <c r="Y3" s="71">
        <v>0.50260071462529543</v>
      </c>
      <c r="Z3" s="70">
        <v>3740470811</v>
      </c>
      <c r="AA3" s="71">
        <v>0.50258567128971632</v>
      </c>
      <c r="AB3" s="70">
        <v>3740470811</v>
      </c>
      <c r="AC3" s="71">
        <v>0.50258567128971632</v>
      </c>
      <c r="AD3" s="70">
        <v>3740470811</v>
      </c>
      <c r="AE3" s="96">
        <v>0.50258567128971632</v>
      </c>
      <c r="AF3" s="70">
        <v>3740470811</v>
      </c>
      <c r="AG3" s="71">
        <v>0.50258567128971632</v>
      </c>
      <c r="AH3" s="70">
        <v>3740470811</v>
      </c>
      <c r="AI3" s="71">
        <v>0.50258567128971632</v>
      </c>
      <c r="AJ3" s="70">
        <v>3740470811</v>
      </c>
      <c r="AK3" s="71">
        <v>0.50258567128971632</v>
      </c>
      <c r="AL3" s="70">
        <v>3740470811</v>
      </c>
      <c r="AM3" s="71">
        <v>0.50258567128971632</v>
      </c>
      <c r="AN3" s="84">
        <v>3740470811</v>
      </c>
      <c r="AO3" s="85">
        <v>0.50258567128971632</v>
      </c>
      <c r="AP3" s="84">
        <v>3740470811</v>
      </c>
      <c r="AQ3" s="85">
        <v>0.50258567128971632</v>
      </c>
      <c r="AR3" s="70">
        <v>3740470811</v>
      </c>
      <c r="AS3" s="71">
        <v>0.50258567128971632</v>
      </c>
      <c r="AT3" s="70">
        <v>3740470811</v>
      </c>
      <c r="AU3" s="71">
        <v>0.50258567128971632</v>
      </c>
      <c r="AV3" s="70">
        <v>3740470811</v>
      </c>
      <c r="AW3" s="71">
        <v>0.50258567128971632</v>
      </c>
      <c r="AX3" s="70">
        <v>3740470811</v>
      </c>
      <c r="AY3" s="71">
        <v>0.50258567128971632</v>
      </c>
      <c r="AZ3" s="70">
        <v>3740470811</v>
      </c>
      <c r="BA3" s="71">
        <v>0.50258567128971632</v>
      </c>
      <c r="BB3" s="70">
        <v>3740470811</v>
      </c>
      <c r="BC3" s="71">
        <v>0.50258567128971632</v>
      </c>
      <c r="BD3" s="70">
        <v>3740470811</v>
      </c>
      <c r="BE3" s="71">
        <v>0.50258567128971632</v>
      </c>
      <c r="BF3" s="70">
        <v>3740470811</v>
      </c>
      <c r="BG3" s="71">
        <v>0.50258567128971632</v>
      </c>
      <c r="BH3" s="70">
        <v>3740470811</v>
      </c>
      <c r="BI3" s="71">
        <v>0.50258567128971632</v>
      </c>
      <c r="BJ3" s="70">
        <v>3740470811</v>
      </c>
      <c r="BK3" s="71">
        <v>0.50258567128971632</v>
      </c>
      <c r="BL3" s="70">
        <v>3740470811</v>
      </c>
      <c r="BM3" s="71">
        <v>0.50258567128971632</v>
      </c>
      <c r="BN3" s="70">
        <v>3740470811</v>
      </c>
      <c r="BO3" s="71">
        <v>0.50258567128971632</v>
      </c>
      <c r="BP3" s="70">
        <v>3740470811</v>
      </c>
      <c r="BQ3" s="71">
        <v>0.50258567128971632</v>
      </c>
      <c r="BR3" s="70">
        <v>3740470811</v>
      </c>
      <c r="BS3" s="71">
        <v>0.50258567128971632</v>
      </c>
      <c r="BT3" s="70">
        <v>3740470811</v>
      </c>
      <c r="BU3" s="71">
        <v>0.50258567128971632</v>
      </c>
      <c r="BV3" s="70">
        <v>3740470811</v>
      </c>
      <c r="BW3" s="71">
        <v>0.50258567128971632</v>
      </c>
      <c r="BX3" s="70">
        <v>3740470811</v>
      </c>
      <c r="BY3" s="71">
        <v>0.50258567128971632</v>
      </c>
      <c r="BZ3" s="70">
        <v>3740470811</v>
      </c>
      <c r="CA3" s="71">
        <v>0.50258567128971632</v>
      </c>
      <c r="CB3" s="70">
        <v>3740470811</v>
      </c>
      <c r="CC3" s="71">
        <v>0.50258567128971632</v>
      </c>
      <c r="CD3" s="70">
        <v>3740470811</v>
      </c>
      <c r="CE3" s="71">
        <v>0.50258567128971632</v>
      </c>
      <c r="CF3" s="70">
        <v>3740470811</v>
      </c>
      <c r="CG3" s="71">
        <v>0.50258567128971632</v>
      </c>
      <c r="CH3" s="70">
        <v>3740470811</v>
      </c>
      <c r="CI3" s="71">
        <v>0.50258567128971632</v>
      </c>
      <c r="CJ3" s="70">
        <v>3740470811</v>
      </c>
      <c r="CK3" s="71">
        <v>0.50258567128971632</v>
      </c>
      <c r="CL3" s="70">
        <v>3740470811</v>
      </c>
      <c r="CM3" s="71">
        <v>0.50258567128971632</v>
      </c>
      <c r="CN3" s="70">
        <v>3740470811</v>
      </c>
      <c r="CO3" s="71">
        <v>0.50258567128971632</v>
      </c>
      <c r="CP3" s="70">
        <v>3740470811</v>
      </c>
      <c r="CQ3" s="71">
        <v>0.50258567128971632</v>
      </c>
      <c r="CR3" s="70">
        <v>3740470811</v>
      </c>
      <c r="CS3" s="71">
        <v>0.50258567128971632</v>
      </c>
      <c r="CT3" s="70">
        <v>3740470811</v>
      </c>
      <c r="CU3" s="71">
        <v>0.50258567128971632</v>
      </c>
      <c r="CV3" s="70">
        <v>3740470811</v>
      </c>
      <c r="CW3" s="71">
        <v>0.50258567128971632</v>
      </c>
      <c r="CX3" s="70">
        <v>3740470811</v>
      </c>
      <c r="CY3" s="71">
        <v>0.50258567128971632</v>
      </c>
      <c r="CZ3" s="70">
        <v>3740470811</v>
      </c>
      <c r="DA3" s="71">
        <v>0.50258567128971632</v>
      </c>
      <c r="DB3" s="70">
        <v>3740470811</v>
      </c>
      <c r="DC3" s="71">
        <v>0.50258567128971632</v>
      </c>
      <c r="DD3" s="70">
        <v>3740470811</v>
      </c>
      <c r="DE3" s="71">
        <v>0.50258567128971632</v>
      </c>
      <c r="DF3" s="70">
        <v>3740470811</v>
      </c>
      <c r="DG3" s="71">
        <v>0.50258567128971632</v>
      </c>
      <c r="DH3" s="70">
        <v>3740470811</v>
      </c>
      <c r="DI3" s="71">
        <v>0.50258567128971632</v>
      </c>
      <c r="DJ3" s="70">
        <v>3740470811</v>
      </c>
      <c r="DK3" s="71">
        <v>0.50258567128971632</v>
      </c>
      <c r="DL3" s="70">
        <v>3740470811</v>
      </c>
      <c r="DM3" s="71">
        <v>0.50258567128971632</v>
      </c>
      <c r="DN3" s="70">
        <v>3740470811</v>
      </c>
      <c r="DO3" s="71">
        <f>DN3/$DN$2</f>
        <v>0.50258567128971632</v>
      </c>
      <c r="DP3" s="70">
        <v>3740470811</v>
      </c>
      <c r="DQ3" s="71">
        <v>0.50258567128971632</v>
      </c>
      <c r="DR3" s="70">
        <v>3740470811</v>
      </c>
      <c r="DS3" s="71">
        <v>0.50258567128971632</v>
      </c>
      <c r="DT3" s="70">
        <v>3740470811</v>
      </c>
      <c r="DU3" s="71">
        <v>0.50258567128971632</v>
      </c>
      <c r="DV3" s="70">
        <v>3740470811</v>
      </c>
      <c r="DW3" s="71">
        <v>0.50258567128971632</v>
      </c>
      <c r="DX3" s="70">
        <v>3740470811</v>
      </c>
      <c r="DY3" s="71">
        <v>0.50258567128971632</v>
      </c>
      <c r="DZ3" s="70">
        <v>3740470811</v>
      </c>
      <c r="EA3" s="71">
        <v>0.50258567128971632</v>
      </c>
      <c r="EB3" s="70">
        <v>3740470811</v>
      </c>
      <c r="EC3" s="71">
        <v>0.50258567128971632</v>
      </c>
      <c r="ED3" s="70">
        <v>3740470811</v>
      </c>
      <c r="EE3" s="71">
        <v>0.50258567128971632</v>
      </c>
      <c r="EF3" s="70">
        <v>3740470811</v>
      </c>
      <c r="EG3" s="71">
        <v>0.50258567128971632</v>
      </c>
      <c r="EH3" s="70">
        <v>3740470811</v>
      </c>
      <c r="EI3" s="71">
        <v>0.50258567128971632</v>
      </c>
      <c r="EJ3" s="70">
        <v>3740470811</v>
      </c>
      <c r="EK3" s="12">
        <v>0.50258567128971632</v>
      </c>
      <c r="EL3" s="11">
        <v>3740470811</v>
      </c>
      <c r="EM3" s="12">
        <v>0.50258567128971632</v>
      </c>
      <c r="EN3" s="11">
        <v>3740470811</v>
      </c>
      <c r="EO3" s="12">
        <v>0.50258567128971632</v>
      </c>
      <c r="EP3" s="11">
        <v>3740470811</v>
      </c>
      <c r="EQ3" s="12">
        <v>0.50258567128971599</v>
      </c>
      <c r="ER3" s="11">
        <v>3740470811</v>
      </c>
      <c r="ES3" s="12">
        <v>0.50258567128971632</v>
      </c>
      <c r="ET3" s="11">
        <v>3740470811</v>
      </c>
      <c r="EU3" s="12">
        <v>0.50258567128971632</v>
      </c>
      <c r="EV3" s="11">
        <v>3740470811</v>
      </c>
      <c r="EW3" s="12">
        <v>0.50258567128971632</v>
      </c>
      <c r="EX3" s="11">
        <v>3740470811</v>
      </c>
      <c r="EY3" s="12">
        <v>0.50258567128971632</v>
      </c>
      <c r="EZ3" s="11">
        <v>3740470811</v>
      </c>
      <c r="FA3" s="12">
        <v>0.50258567128971632</v>
      </c>
      <c r="FB3" s="11">
        <v>3740470811</v>
      </c>
      <c r="FC3" s="12">
        <v>0.50258567128971632</v>
      </c>
      <c r="FD3" s="11">
        <v>3740470811</v>
      </c>
      <c r="FE3" s="12">
        <v>0.50258567128971632</v>
      </c>
      <c r="FF3" s="13">
        <v>3740470811</v>
      </c>
      <c r="FG3" s="14">
        <v>0.50258567128971632</v>
      </c>
      <c r="FH3" s="11">
        <v>3740470811</v>
      </c>
      <c r="FI3" s="12">
        <v>0.50258567128971632</v>
      </c>
      <c r="FJ3" s="11">
        <v>3740470811</v>
      </c>
      <c r="FK3" s="12">
        <v>0.50258567128971632</v>
      </c>
      <c r="FL3" s="11">
        <v>3740470811</v>
      </c>
      <c r="FM3" s="12">
        <v>0.50258567128971632</v>
      </c>
      <c r="FN3" s="11">
        <v>3740470811</v>
      </c>
      <c r="FO3" s="12">
        <v>0.50258567128971632</v>
      </c>
      <c r="FP3" s="11">
        <v>3740470811</v>
      </c>
      <c r="FQ3" s="12">
        <v>0.50258567128971632</v>
      </c>
      <c r="FR3" s="15">
        <v>3740470811</v>
      </c>
      <c r="FS3" s="16">
        <v>0.50258567128971632</v>
      </c>
      <c r="FT3" s="15">
        <v>3740470811</v>
      </c>
      <c r="FU3" s="16">
        <v>0.50258567128971632</v>
      </c>
      <c r="FV3" s="15">
        <v>3740470811</v>
      </c>
      <c r="FW3" s="16">
        <v>0.50258567128971632</v>
      </c>
      <c r="FX3" s="15" t="s">
        <v>24</v>
      </c>
      <c r="FY3" s="15" t="s">
        <v>25</v>
      </c>
      <c r="FZ3" s="15" t="s">
        <v>24</v>
      </c>
      <c r="GA3" s="15" t="s">
        <v>25</v>
      </c>
      <c r="GB3" s="15" t="s">
        <v>24</v>
      </c>
      <c r="GC3" s="15" t="s">
        <v>25</v>
      </c>
      <c r="GD3" s="15" t="s">
        <v>24</v>
      </c>
      <c r="GE3" s="15" t="s">
        <v>25</v>
      </c>
      <c r="GF3" s="15" t="s">
        <v>24</v>
      </c>
      <c r="GG3" s="15" t="s">
        <v>25</v>
      </c>
      <c r="GH3" s="17" t="s">
        <v>24</v>
      </c>
      <c r="GI3" s="18" t="s">
        <v>25</v>
      </c>
      <c r="GJ3" s="17" t="s">
        <v>24</v>
      </c>
      <c r="GK3" s="18" t="s">
        <v>25</v>
      </c>
      <c r="GL3" s="17" t="s">
        <v>24</v>
      </c>
      <c r="GM3" s="18" t="s">
        <v>25</v>
      </c>
      <c r="GN3" s="17" t="s">
        <v>24</v>
      </c>
      <c r="GO3" s="18" t="s">
        <v>25</v>
      </c>
      <c r="GP3" s="17" t="s">
        <v>24</v>
      </c>
      <c r="GQ3" s="18" t="s">
        <v>25</v>
      </c>
      <c r="GR3" s="17" t="s">
        <v>24</v>
      </c>
      <c r="GS3" s="18" t="s">
        <v>25</v>
      </c>
      <c r="GT3" s="17" t="s">
        <v>24</v>
      </c>
      <c r="GU3" s="18" t="s">
        <v>25</v>
      </c>
      <c r="GV3" s="17" t="s">
        <v>24</v>
      </c>
      <c r="GW3" s="18" t="s">
        <v>25</v>
      </c>
      <c r="GX3" s="17" t="s">
        <v>24</v>
      </c>
      <c r="GY3" s="18" t="s">
        <v>25</v>
      </c>
      <c r="GZ3" s="17" t="s">
        <v>24</v>
      </c>
      <c r="HA3" s="18" t="s">
        <v>25</v>
      </c>
      <c r="HB3" s="17" t="s">
        <v>24</v>
      </c>
      <c r="HC3" s="19" t="s">
        <v>25</v>
      </c>
      <c r="HD3" s="17" t="s">
        <v>24</v>
      </c>
      <c r="HE3" s="19" t="s">
        <v>25</v>
      </c>
      <c r="HF3" s="17" t="s">
        <v>24</v>
      </c>
      <c r="HG3" s="18" t="s">
        <v>25</v>
      </c>
      <c r="HH3" s="17" t="s">
        <v>24</v>
      </c>
      <c r="HI3" s="18" t="s">
        <v>26</v>
      </c>
    </row>
    <row r="4" spans="1:217">
      <c r="A4" s="69" t="s">
        <v>27</v>
      </c>
      <c r="B4" s="70"/>
      <c r="C4" s="71"/>
      <c r="D4" s="70"/>
      <c r="E4" s="71"/>
      <c r="F4" s="70"/>
      <c r="G4" s="96"/>
      <c r="H4" s="70"/>
      <c r="I4" s="71"/>
      <c r="J4" s="70"/>
      <c r="K4" s="71"/>
      <c r="L4" s="70"/>
      <c r="M4" s="71"/>
      <c r="N4" s="70"/>
      <c r="O4" s="71"/>
      <c r="P4" s="70"/>
      <c r="Q4" s="96"/>
      <c r="R4" s="70"/>
      <c r="S4" s="96"/>
      <c r="T4" s="70"/>
      <c r="U4" s="71"/>
      <c r="V4" s="84"/>
      <c r="W4" s="85"/>
      <c r="X4" s="70"/>
      <c r="Y4" s="71"/>
      <c r="Z4" s="70"/>
      <c r="AA4" s="71"/>
      <c r="AB4" s="70"/>
      <c r="AC4" s="71"/>
      <c r="AD4" s="70"/>
      <c r="AE4" s="96"/>
      <c r="AF4" s="70"/>
      <c r="AG4" s="71"/>
      <c r="AH4" s="70"/>
      <c r="AI4" s="71"/>
      <c r="AJ4" s="70"/>
      <c r="AK4" s="71"/>
      <c r="AL4" s="70"/>
      <c r="AM4" s="71"/>
      <c r="AN4" s="84"/>
      <c r="AO4" s="85"/>
      <c r="AP4" s="84"/>
      <c r="AQ4" s="85"/>
      <c r="AR4" s="70"/>
      <c r="AS4" s="71"/>
      <c r="AT4" s="70"/>
      <c r="AU4" s="71"/>
      <c r="AV4" s="70"/>
      <c r="AW4" s="71"/>
      <c r="AX4" s="70">
        <v>0</v>
      </c>
      <c r="AY4" s="71">
        <v>0</v>
      </c>
      <c r="AZ4" s="70">
        <v>0</v>
      </c>
      <c r="BA4" s="71">
        <v>0</v>
      </c>
      <c r="BB4" s="70">
        <v>0</v>
      </c>
      <c r="BC4" s="71">
        <v>0</v>
      </c>
      <c r="BD4" s="70">
        <v>0</v>
      </c>
      <c r="BE4" s="71">
        <v>0</v>
      </c>
      <c r="BF4" s="70">
        <v>0</v>
      </c>
      <c r="BG4" s="71">
        <v>0</v>
      </c>
      <c r="BH4" s="70">
        <v>0</v>
      </c>
      <c r="BI4" s="71">
        <v>0</v>
      </c>
      <c r="BJ4" s="70">
        <v>0</v>
      </c>
      <c r="BK4" s="71">
        <v>0</v>
      </c>
      <c r="BL4" s="70">
        <v>0</v>
      </c>
      <c r="BM4" s="71">
        <v>0</v>
      </c>
      <c r="BN4" s="70">
        <v>0</v>
      </c>
      <c r="BO4" s="71">
        <v>0</v>
      </c>
      <c r="BP4" s="70">
        <v>0</v>
      </c>
      <c r="BQ4" s="71">
        <v>0</v>
      </c>
      <c r="BR4" s="70">
        <v>0</v>
      </c>
      <c r="BS4" s="71">
        <v>0</v>
      </c>
      <c r="BT4" s="70">
        <v>0</v>
      </c>
      <c r="BU4" s="71">
        <v>0</v>
      </c>
      <c r="BV4" s="70">
        <v>0</v>
      </c>
      <c r="BW4" s="71">
        <v>0</v>
      </c>
      <c r="BX4" s="70">
        <v>0</v>
      </c>
      <c r="BY4" s="71">
        <v>0</v>
      </c>
      <c r="BZ4" s="70">
        <v>0</v>
      </c>
      <c r="CA4" s="71">
        <v>0</v>
      </c>
      <c r="CB4" s="70">
        <v>0</v>
      </c>
      <c r="CC4" s="71">
        <v>0</v>
      </c>
      <c r="CD4" s="70">
        <v>0</v>
      </c>
      <c r="CE4" s="71">
        <v>0</v>
      </c>
      <c r="CF4" s="70">
        <v>0</v>
      </c>
      <c r="CG4" s="71">
        <v>0</v>
      </c>
      <c r="CH4" s="70">
        <v>0</v>
      </c>
      <c r="CI4" s="71">
        <v>0</v>
      </c>
      <c r="CJ4" s="70">
        <v>0</v>
      </c>
      <c r="CK4" s="71">
        <v>0</v>
      </c>
      <c r="CL4" s="70">
        <v>0</v>
      </c>
      <c r="CM4" s="71">
        <v>0</v>
      </c>
      <c r="CN4" s="70">
        <v>0</v>
      </c>
      <c r="CO4" s="71">
        <v>0</v>
      </c>
      <c r="CP4" s="70">
        <v>0</v>
      </c>
      <c r="CQ4" s="71">
        <v>0</v>
      </c>
      <c r="CR4" s="70">
        <v>16664792</v>
      </c>
      <c r="CS4" s="71">
        <v>2.23915279584399E-3</v>
      </c>
      <c r="CT4" s="70">
        <v>17700392</v>
      </c>
      <c r="CU4" s="71">
        <v>2.3783004452941647E-3</v>
      </c>
      <c r="CV4" s="70">
        <v>17700392</v>
      </c>
      <c r="CW4" s="71">
        <v>2.3783004452941647E-3</v>
      </c>
      <c r="CX4" s="70">
        <v>17700392</v>
      </c>
      <c r="CY4" s="71">
        <v>2.3783004452941647E-3</v>
      </c>
      <c r="CZ4" s="70">
        <v>17700392</v>
      </c>
      <c r="DA4" s="71">
        <v>2.3783004452941647E-3</v>
      </c>
      <c r="DB4" s="70">
        <v>17700392</v>
      </c>
      <c r="DC4" s="71">
        <v>2.3783004452941647E-3</v>
      </c>
      <c r="DD4" s="70">
        <v>17700392</v>
      </c>
      <c r="DE4" s="71">
        <v>2.3783004452941647E-3</v>
      </c>
      <c r="DF4" s="70">
        <v>17700392</v>
      </c>
      <c r="DG4" s="71">
        <v>2.3783004452941647E-3</v>
      </c>
      <c r="DH4" s="70">
        <v>17700392</v>
      </c>
      <c r="DI4" s="71">
        <v>2.3783004452941647E-3</v>
      </c>
      <c r="DJ4" s="70">
        <v>17700392</v>
      </c>
      <c r="DK4" s="71">
        <v>2.3783004452941647E-3</v>
      </c>
      <c r="DL4" s="70">
        <v>17700392</v>
      </c>
      <c r="DM4" s="71">
        <v>2.3783004452941647E-3</v>
      </c>
      <c r="DN4" s="70">
        <v>17700392</v>
      </c>
      <c r="DO4" s="71">
        <f t="shared" ref="DO4:DO11" si="0">DN4/$DN$2</f>
        <v>2.3783004452941647E-3</v>
      </c>
      <c r="DP4" s="70">
        <v>17700392</v>
      </c>
      <c r="DQ4" s="71">
        <v>2.3783004452941647E-3</v>
      </c>
      <c r="DR4" s="70">
        <v>17700392</v>
      </c>
      <c r="DS4" s="71">
        <v>2.3783004452941647E-3</v>
      </c>
      <c r="DT4" s="70">
        <v>17700392</v>
      </c>
      <c r="DU4" s="71">
        <v>2.3783004452941647E-3</v>
      </c>
      <c r="DV4" s="70">
        <v>17700392</v>
      </c>
      <c r="DW4" s="71">
        <v>2.3783004452941647E-3</v>
      </c>
      <c r="DX4" s="70">
        <v>17700392</v>
      </c>
      <c r="DY4" s="71">
        <v>2.3783004452941647E-3</v>
      </c>
      <c r="DZ4" s="70">
        <v>17700392</v>
      </c>
      <c r="EA4" s="71">
        <v>2.3783004452941647E-3</v>
      </c>
      <c r="EB4" s="70">
        <v>17700392</v>
      </c>
      <c r="EC4" s="71">
        <v>2.3783004452941647E-3</v>
      </c>
      <c r="ED4" s="70">
        <v>17700392</v>
      </c>
      <c r="EE4" s="71">
        <v>2.3783004452941647E-3</v>
      </c>
      <c r="EF4" s="70">
        <v>17700392</v>
      </c>
      <c r="EG4" s="71">
        <v>2.3783004452941647E-3</v>
      </c>
      <c r="EH4" s="70">
        <v>11700392</v>
      </c>
      <c r="EI4" s="71">
        <v>1.5721147590243359E-3</v>
      </c>
      <c r="EJ4" s="70">
        <v>11700392</v>
      </c>
      <c r="EK4" s="12">
        <v>1.5721147590243359E-3</v>
      </c>
      <c r="EL4" s="11">
        <v>11700392</v>
      </c>
      <c r="EM4" s="12">
        <v>1.5721147590243359E-3</v>
      </c>
      <c r="EN4" s="11">
        <v>11700392</v>
      </c>
      <c r="EO4" s="12">
        <v>1.5721147590243359E-3</v>
      </c>
      <c r="EP4" s="11">
        <v>11700392</v>
      </c>
      <c r="EQ4" s="12">
        <v>1.57211475902434E-3</v>
      </c>
      <c r="ER4" s="11">
        <v>11700392</v>
      </c>
      <c r="ES4" s="12">
        <v>1.5721147590243359E-3</v>
      </c>
      <c r="ET4" s="11">
        <v>11700392</v>
      </c>
      <c r="EU4" s="12">
        <v>1.5721147590243359E-3</v>
      </c>
      <c r="EV4" s="11">
        <v>11700392</v>
      </c>
      <c r="EW4" s="12">
        <v>1.5721147590243359E-3</v>
      </c>
      <c r="EX4" s="11">
        <v>11700392</v>
      </c>
      <c r="EY4" s="12">
        <v>1.5721147590243359E-3</v>
      </c>
      <c r="EZ4" s="11">
        <v>11700392</v>
      </c>
      <c r="FA4" s="12">
        <v>1.5721147590243359E-3</v>
      </c>
      <c r="FB4" s="11">
        <v>11700392</v>
      </c>
      <c r="FC4" s="12">
        <v>1.5721147590243359E-3</v>
      </c>
      <c r="FD4" s="11">
        <v>11700392</v>
      </c>
      <c r="FE4" s="12">
        <v>1.5721147590243359E-3</v>
      </c>
      <c r="FF4" s="13">
        <v>11700392</v>
      </c>
      <c r="FG4" s="14">
        <v>1.5721147590243359E-3</v>
      </c>
      <c r="FH4" s="11">
        <v>11700392</v>
      </c>
      <c r="FI4" s="12">
        <v>1.5721147590243359E-3</v>
      </c>
      <c r="FJ4" s="11">
        <v>11700392</v>
      </c>
      <c r="FK4" s="12">
        <v>1.5721147590243359E-3</v>
      </c>
      <c r="FL4" s="11">
        <v>11700392</v>
      </c>
      <c r="FM4" s="12">
        <v>1.5721147590243359E-3</v>
      </c>
      <c r="FN4" s="11">
        <v>11700392</v>
      </c>
      <c r="FO4" s="12">
        <v>1.5721147590243359E-3</v>
      </c>
      <c r="FP4" s="11">
        <v>11700392</v>
      </c>
      <c r="FQ4" s="12">
        <v>1.5721147590243359E-3</v>
      </c>
      <c r="FR4" s="15">
        <v>11700392</v>
      </c>
      <c r="FS4" s="16">
        <v>1.5721147590243359E-3</v>
      </c>
      <c r="FT4" s="15">
        <v>11700392</v>
      </c>
      <c r="FU4" s="16">
        <v>1.5721147590243359E-3</v>
      </c>
      <c r="FV4" s="15">
        <v>11700392</v>
      </c>
      <c r="FW4" s="16">
        <v>1.5721147590243359E-3</v>
      </c>
      <c r="FX4" s="15" t="s">
        <v>28</v>
      </c>
      <c r="FY4" s="15" t="s">
        <v>29</v>
      </c>
      <c r="FZ4" s="15" t="s">
        <v>28</v>
      </c>
      <c r="GA4" s="15" t="s">
        <v>29</v>
      </c>
      <c r="GB4" s="15" t="s">
        <v>28</v>
      </c>
      <c r="GC4" s="15" t="s">
        <v>29</v>
      </c>
      <c r="GD4" s="15" t="s">
        <v>28</v>
      </c>
      <c r="GE4" s="15" t="s">
        <v>29</v>
      </c>
      <c r="GF4" s="15" t="s">
        <v>28</v>
      </c>
      <c r="GG4" s="15" t="s">
        <v>29</v>
      </c>
      <c r="GH4" s="17" t="s">
        <v>28</v>
      </c>
      <c r="GI4" s="18" t="s">
        <v>29</v>
      </c>
      <c r="GJ4" s="17" t="s">
        <v>28</v>
      </c>
      <c r="GK4" s="18" t="s">
        <v>29</v>
      </c>
      <c r="GL4" s="17" t="s">
        <v>28</v>
      </c>
      <c r="GM4" s="18" t="s">
        <v>29</v>
      </c>
      <c r="GN4" s="17" t="s">
        <v>28</v>
      </c>
      <c r="GO4" s="18" t="s">
        <v>29</v>
      </c>
      <c r="GP4" s="17" t="s">
        <v>28</v>
      </c>
      <c r="GQ4" s="18" t="s">
        <v>29</v>
      </c>
      <c r="GR4" s="17" t="s">
        <v>28</v>
      </c>
      <c r="GS4" s="18" t="s">
        <v>29</v>
      </c>
      <c r="GT4" s="17" t="s">
        <v>28</v>
      </c>
      <c r="GU4" s="18" t="s">
        <v>29</v>
      </c>
      <c r="GV4" s="17" t="s">
        <v>28</v>
      </c>
      <c r="GW4" s="18" t="s">
        <v>29</v>
      </c>
      <c r="GX4" s="17" t="s">
        <v>28</v>
      </c>
      <c r="GY4" s="18" t="s">
        <v>29</v>
      </c>
      <c r="GZ4" s="17" t="s">
        <v>28</v>
      </c>
      <c r="HA4" s="18" t="s">
        <v>29</v>
      </c>
      <c r="HB4" s="17" t="s">
        <v>28</v>
      </c>
      <c r="HC4" s="19" t="s">
        <v>29</v>
      </c>
      <c r="HD4" s="17" t="s">
        <v>28</v>
      </c>
      <c r="HE4" s="19" t="s">
        <v>29</v>
      </c>
      <c r="HF4" s="17" t="s">
        <v>28</v>
      </c>
      <c r="HG4" s="18" t="s">
        <v>29</v>
      </c>
      <c r="HH4" s="17" t="s">
        <v>28</v>
      </c>
      <c r="HI4" s="18" t="s">
        <v>30</v>
      </c>
    </row>
    <row r="5" spans="1:217">
      <c r="A5" s="69" t="s">
        <v>31</v>
      </c>
      <c r="B5" s="70"/>
      <c r="C5" s="71"/>
      <c r="D5" s="70"/>
      <c r="E5" s="71"/>
      <c r="F5" s="70"/>
      <c r="G5" s="96"/>
      <c r="H5" s="70"/>
      <c r="I5" s="71"/>
      <c r="J5" s="70"/>
      <c r="K5" s="71"/>
      <c r="L5" s="70"/>
      <c r="M5" s="71"/>
      <c r="N5" s="70"/>
      <c r="O5" s="71"/>
      <c r="P5" s="70"/>
      <c r="Q5" s="96"/>
      <c r="R5" s="70"/>
      <c r="S5" s="96"/>
      <c r="T5" s="70"/>
      <c r="U5" s="71"/>
      <c r="V5" s="84"/>
      <c r="W5" s="85"/>
      <c r="X5" s="70"/>
      <c r="Y5" s="71"/>
      <c r="Z5" s="70"/>
      <c r="AA5" s="71"/>
      <c r="AB5" s="70"/>
      <c r="AC5" s="71"/>
      <c r="AD5" s="70"/>
      <c r="AE5" s="96"/>
      <c r="AF5" s="70"/>
      <c r="AG5" s="71"/>
      <c r="AH5" s="70"/>
      <c r="AI5" s="71"/>
      <c r="AJ5" s="70"/>
      <c r="AK5" s="71"/>
      <c r="AL5" s="70"/>
      <c r="AM5" s="71"/>
      <c r="AN5" s="84"/>
      <c r="AO5" s="85"/>
      <c r="AP5" s="84"/>
      <c r="AQ5" s="85"/>
      <c r="AR5" s="70"/>
      <c r="AS5" s="71"/>
      <c r="AT5" s="70"/>
      <c r="AU5" s="71"/>
      <c r="AV5" s="70"/>
      <c r="AW5" s="71"/>
      <c r="AX5" s="70">
        <v>0</v>
      </c>
      <c r="AY5" s="71">
        <v>0</v>
      </c>
      <c r="AZ5" s="70">
        <v>0</v>
      </c>
      <c r="BA5" s="71">
        <v>0</v>
      </c>
      <c r="BB5" s="70">
        <v>0</v>
      </c>
      <c r="BC5" s="71">
        <v>0</v>
      </c>
      <c r="BD5" s="70">
        <v>0</v>
      </c>
      <c r="BE5" s="71">
        <v>0</v>
      </c>
      <c r="BF5" s="70">
        <v>0</v>
      </c>
      <c r="BG5" s="71">
        <v>0</v>
      </c>
      <c r="BH5" s="70">
        <v>0</v>
      </c>
      <c r="BI5" s="71">
        <v>0</v>
      </c>
      <c r="BJ5" s="70">
        <v>0</v>
      </c>
      <c r="BK5" s="71">
        <v>0</v>
      </c>
      <c r="BL5" s="70">
        <v>0</v>
      </c>
      <c r="BM5" s="71">
        <v>0</v>
      </c>
      <c r="BN5" s="70">
        <v>0</v>
      </c>
      <c r="BO5" s="71">
        <v>0</v>
      </c>
      <c r="BP5" s="70">
        <v>0</v>
      </c>
      <c r="BQ5" s="71">
        <v>0</v>
      </c>
      <c r="BR5" s="70">
        <v>0</v>
      </c>
      <c r="BS5" s="71">
        <v>0</v>
      </c>
      <c r="BT5" s="70">
        <v>0</v>
      </c>
      <c r="BU5" s="71">
        <v>0</v>
      </c>
      <c r="BV5" s="70">
        <v>0</v>
      </c>
      <c r="BW5" s="71">
        <v>0</v>
      </c>
      <c r="BX5" s="70">
        <v>0</v>
      </c>
      <c r="BY5" s="71">
        <v>0</v>
      </c>
      <c r="BZ5" s="70">
        <v>0</v>
      </c>
      <c r="CA5" s="71">
        <v>0</v>
      </c>
      <c r="CB5" s="70">
        <v>0</v>
      </c>
      <c r="CC5" s="71">
        <v>0</v>
      </c>
      <c r="CD5" s="70">
        <v>0</v>
      </c>
      <c r="CE5" s="71">
        <v>0</v>
      </c>
      <c r="CF5" s="70">
        <v>0</v>
      </c>
      <c r="CG5" s="71">
        <v>0</v>
      </c>
      <c r="CH5" s="70">
        <v>0</v>
      </c>
      <c r="CI5" s="71">
        <v>0</v>
      </c>
      <c r="CJ5" s="70">
        <v>0</v>
      </c>
      <c r="CK5" s="71">
        <v>0</v>
      </c>
      <c r="CL5" s="70">
        <v>0</v>
      </c>
      <c r="CM5" s="71">
        <v>0</v>
      </c>
      <c r="CN5" s="70">
        <v>0</v>
      </c>
      <c r="CO5" s="71">
        <v>0</v>
      </c>
      <c r="CP5" s="70">
        <v>0</v>
      </c>
      <c r="CQ5" s="71">
        <v>0</v>
      </c>
      <c r="CR5" s="70">
        <v>0</v>
      </c>
      <c r="CS5" s="71">
        <v>0</v>
      </c>
      <c r="CT5" s="70">
        <v>0</v>
      </c>
      <c r="CU5" s="71">
        <v>0</v>
      </c>
      <c r="CV5" s="70">
        <v>0</v>
      </c>
      <c r="CW5" s="71">
        <v>0</v>
      </c>
      <c r="CX5" s="70">
        <v>0</v>
      </c>
      <c r="CY5" s="71">
        <v>0</v>
      </c>
      <c r="CZ5" s="70">
        <v>0</v>
      </c>
      <c r="DA5" s="71">
        <v>0</v>
      </c>
      <c r="DB5" s="70">
        <v>0</v>
      </c>
      <c r="DC5" s="71">
        <v>0</v>
      </c>
      <c r="DD5" s="70">
        <v>0</v>
      </c>
      <c r="DE5" s="71">
        <v>0</v>
      </c>
      <c r="DF5" s="70">
        <v>0</v>
      </c>
      <c r="DG5" s="71">
        <v>0</v>
      </c>
      <c r="DH5" s="70">
        <v>0</v>
      </c>
      <c r="DI5" s="71">
        <v>0</v>
      </c>
      <c r="DJ5" s="70">
        <v>0</v>
      </c>
      <c r="DK5" s="71">
        <v>0</v>
      </c>
      <c r="DL5" s="70">
        <v>0</v>
      </c>
      <c r="DM5" s="71">
        <v>0</v>
      </c>
      <c r="DN5" s="70">
        <v>0</v>
      </c>
      <c r="DO5" s="71">
        <f t="shared" si="0"/>
        <v>0</v>
      </c>
      <c r="DP5" s="70">
        <v>0</v>
      </c>
      <c r="DQ5" s="71">
        <v>0</v>
      </c>
      <c r="DR5" s="70">
        <v>0</v>
      </c>
      <c r="DS5" s="71">
        <v>0</v>
      </c>
      <c r="DT5" s="70">
        <v>0</v>
      </c>
      <c r="DU5" s="71">
        <v>0</v>
      </c>
      <c r="DV5" s="70">
        <v>0</v>
      </c>
      <c r="DW5" s="71">
        <v>0</v>
      </c>
      <c r="DX5" s="70">
        <v>0</v>
      </c>
      <c r="DY5" s="71">
        <v>0</v>
      </c>
      <c r="DZ5" s="70">
        <v>0</v>
      </c>
      <c r="EA5" s="71">
        <v>0</v>
      </c>
      <c r="EB5" s="70">
        <v>0</v>
      </c>
      <c r="EC5" s="71">
        <v>0</v>
      </c>
      <c r="ED5" s="70">
        <v>0</v>
      </c>
      <c r="EE5" s="71">
        <v>0</v>
      </c>
      <c r="EF5" s="70">
        <v>0</v>
      </c>
      <c r="EG5" s="71">
        <v>0</v>
      </c>
      <c r="EH5" s="70">
        <v>0</v>
      </c>
      <c r="EI5" s="71">
        <v>0</v>
      </c>
      <c r="EJ5" s="70">
        <v>0</v>
      </c>
      <c r="EK5" s="12">
        <v>0</v>
      </c>
      <c r="EL5" s="11">
        <v>0</v>
      </c>
      <c r="EM5" s="12">
        <v>0</v>
      </c>
      <c r="EN5" s="11">
        <v>734202699</v>
      </c>
      <c r="EO5" s="12">
        <v>9.865061779241259E-2</v>
      </c>
      <c r="EP5" s="11">
        <v>734202699</v>
      </c>
      <c r="EQ5" s="12">
        <v>9.8650617792412604E-2</v>
      </c>
      <c r="ER5" s="11">
        <v>734202699</v>
      </c>
      <c r="ES5" s="12">
        <v>9.865061779241259E-2</v>
      </c>
      <c r="ET5" s="11">
        <v>734202699</v>
      </c>
      <c r="EU5" s="12">
        <v>9.865061779241259E-2</v>
      </c>
      <c r="EV5" s="11">
        <v>734202699</v>
      </c>
      <c r="EW5" s="12">
        <v>9.865061779241259E-2</v>
      </c>
      <c r="EX5" s="11">
        <v>734202699</v>
      </c>
      <c r="EY5" s="12">
        <v>9.865061779241259E-2</v>
      </c>
      <c r="EZ5" s="11">
        <v>734202699</v>
      </c>
      <c r="FA5" s="12">
        <v>9.865061779241259E-2</v>
      </c>
      <c r="FB5" s="11">
        <v>734202699</v>
      </c>
      <c r="FC5" s="12">
        <v>9.865061779241259E-2</v>
      </c>
      <c r="FD5" s="11">
        <v>734202699</v>
      </c>
      <c r="FE5" s="12">
        <v>9.865061779241259E-2</v>
      </c>
      <c r="FF5" s="13">
        <v>734202699</v>
      </c>
      <c r="FG5" s="14">
        <v>9.865061779241259E-2</v>
      </c>
      <c r="FH5" s="11">
        <v>734202699</v>
      </c>
      <c r="FI5" s="12">
        <v>9.865061779241259E-2</v>
      </c>
      <c r="FJ5" s="11">
        <v>734202699</v>
      </c>
      <c r="FK5" s="12">
        <v>9.865061779241259E-2</v>
      </c>
      <c r="FL5" s="11">
        <v>734202699</v>
      </c>
      <c r="FM5" s="12">
        <v>9.865061779241259E-2</v>
      </c>
      <c r="FN5" s="11">
        <v>734202699</v>
      </c>
      <c r="FO5" s="12">
        <v>9.865061779241259E-2</v>
      </c>
      <c r="FP5" s="11">
        <v>734202699</v>
      </c>
      <c r="FQ5" s="12">
        <v>9.865061779241259E-2</v>
      </c>
      <c r="FR5" s="15">
        <v>734202699</v>
      </c>
      <c r="FS5" s="16">
        <v>9.865061779241259E-2</v>
      </c>
      <c r="FT5" s="15">
        <v>734202699</v>
      </c>
      <c r="FU5" s="16">
        <v>9.865061779241259E-2</v>
      </c>
      <c r="FV5" s="15">
        <v>734202699</v>
      </c>
      <c r="FW5" s="16">
        <v>9.865061779241259E-2</v>
      </c>
      <c r="FX5" s="15" t="s">
        <v>32</v>
      </c>
      <c r="FY5" s="15" t="s">
        <v>33</v>
      </c>
      <c r="FZ5" s="15" t="s">
        <v>32</v>
      </c>
      <c r="GA5" s="15" t="s">
        <v>33</v>
      </c>
      <c r="GB5" s="15" t="s">
        <v>32</v>
      </c>
      <c r="GC5" s="15" t="s">
        <v>33</v>
      </c>
      <c r="GD5" s="15" t="s">
        <v>32</v>
      </c>
      <c r="GE5" s="15" t="s">
        <v>33</v>
      </c>
      <c r="GF5" s="15" t="s">
        <v>32</v>
      </c>
      <c r="GG5" s="15" t="s">
        <v>33</v>
      </c>
      <c r="GH5" s="17" t="s">
        <v>32</v>
      </c>
      <c r="GI5" s="18" t="s">
        <v>33</v>
      </c>
      <c r="GJ5" s="17" t="s">
        <v>32</v>
      </c>
      <c r="GK5" s="18" t="s">
        <v>33</v>
      </c>
      <c r="GL5" s="17" t="s">
        <v>32</v>
      </c>
      <c r="GM5" s="18" t="s">
        <v>33</v>
      </c>
      <c r="GN5" s="17" t="s">
        <v>32</v>
      </c>
      <c r="GO5" s="18" t="s">
        <v>33</v>
      </c>
      <c r="GP5" s="17" t="s">
        <v>32</v>
      </c>
      <c r="GQ5" s="18" t="s">
        <v>33</v>
      </c>
      <c r="GR5" s="17" t="s">
        <v>32</v>
      </c>
      <c r="GS5" s="18" t="s">
        <v>33</v>
      </c>
      <c r="GT5" s="17" t="s">
        <v>32</v>
      </c>
      <c r="GU5" s="18" t="s">
        <v>33</v>
      </c>
      <c r="GV5" s="17" t="s">
        <v>32</v>
      </c>
      <c r="GW5" s="18" t="s">
        <v>33</v>
      </c>
      <c r="GX5" s="17" t="s">
        <v>32</v>
      </c>
      <c r="GY5" s="18" t="s">
        <v>33</v>
      </c>
      <c r="GZ5" s="17" t="s">
        <v>32</v>
      </c>
      <c r="HA5" s="18" t="s">
        <v>33</v>
      </c>
      <c r="HB5" s="17" t="s">
        <v>32</v>
      </c>
      <c r="HC5" s="19" t="s">
        <v>33</v>
      </c>
      <c r="HD5" s="17" t="s">
        <v>32</v>
      </c>
      <c r="HE5" s="19" t="s">
        <v>33</v>
      </c>
      <c r="HF5" s="17" t="s">
        <v>32</v>
      </c>
      <c r="HG5" s="18" t="s">
        <v>33</v>
      </c>
      <c r="HH5" s="17" t="s">
        <v>32</v>
      </c>
      <c r="HI5" s="18" t="s">
        <v>34</v>
      </c>
    </row>
    <row r="6" spans="1:217">
      <c r="A6" s="69" t="s">
        <v>35</v>
      </c>
      <c r="B6" s="70"/>
      <c r="C6" s="71"/>
      <c r="D6" s="70"/>
      <c r="E6" s="71"/>
      <c r="F6" s="70"/>
      <c r="G6" s="96"/>
      <c r="H6" s="70"/>
      <c r="I6" s="71"/>
      <c r="J6" s="70"/>
      <c r="K6" s="71"/>
      <c r="L6" s="70"/>
      <c r="M6" s="71"/>
      <c r="N6" s="70"/>
      <c r="O6" s="71"/>
      <c r="P6" s="70"/>
      <c r="Q6" s="96"/>
      <c r="R6" s="70"/>
      <c r="S6" s="96"/>
      <c r="T6" s="70"/>
      <c r="U6" s="71"/>
      <c r="V6" s="84"/>
      <c r="W6" s="85"/>
      <c r="X6" s="70"/>
      <c r="Y6" s="71"/>
      <c r="Z6" s="70"/>
      <c r="AA6" s="71"/>
      <c r="AB6" s="70"/>
      <c r="AC6" s="71"/>
      <c r="AD6" s="70"/>
      <c r="AE6" s="96"/>
      <c r="AF6" s="70"/>
      <c r="AG6" s="71"/>
      <c r="AH6" s="70"/>
      <c r="AI6" s="71"/>
      <c r="AJ6" s="70"/>
      <c r="AK6" s="71"/>
      <c r="AL6" s="70"/>
      <c r="AM6" s="71"/>
      <c r="AN6" s="84"/>
      <c r="AO6" s="85"/>
      <c r="AP6" s="84"/>
      <c r="AQ6" s="85"/>
      <c r="AR6" s="70"/>
      <c r="AS6" s="71"/>
      <c r="AT6" s="70"/>
      <c r="AU6" s="71"/>
      <c r="AV6" s="70"/>
      <c r="AW6" s="71"/>
      <c r="AX6" s="70">
        <v>0</v>
      </c>
      <c r="AY6" s="71">
        <v>0</v>
      </c>
      <c r="AZ6" s="70">
        <v>0</v>
      </c>
      <c r="BA6" s="71">
        <v>0</v>
      </c>
      <c r="BB6" s="70">
        <v>0</v>
      </c>
      <c r="BC6" s="71">
        <v>0</v>
      </c>
      <c r="BD6" s="70">
        <v>0</v>
      </c>
      <c r="BE6" s="71">
        <v>0</v>
      </c>
      <c r="BF6" s="70">
        <v>0</v>
      </c>
      <c r="BG6" s="71">
        <v>0</v>
      </c>
      <c r="BH6" s="70">
        <v>0</v>
      </c>
      <c r="BI6" s="71">
        <v>0</v>
      </c>
      <c r="BJ6" s="70">
        <v>0</v>
      </c>
      <c r="BK6" s="71">
        <v>0</v>
      </c>
      <c r="BL6" s="70">
        <v>0</v>
      </c>
      <c r="BM6" s="71">
        <v>0</v>
      </c>
      <c r="BN6" s="70">
        <v>0</v>
      </c>
      <c r="BO6" s="71">
        <v>0</v>
      </c>
      <c r="BP6" s="70">
        <v>0</v>
      </c>
      <c r="BQ6" s="71">
        <v>0</v>
      </c>
      <c r="BR6" s="70">
        <v>0</v>
      </c>
      <c r="BS6" s="71">
        <v>0</v>
      </c>
      <c r="BT6" s="70">
        <v>0</v>
      </c>
      <c r="BU6" s="71">
        <v>0</v>
      </c>
      <c r="BV6" s="70">
        <v>0</v>
      </c>
      <c r="BW6" s="71">
        <v>0</v>
      </c>
      <c r="BX6" s="70">
        <v>0</v>
      </c>
      <c r="BY6" s="71">
        <v>0</v>
      </c>
      <c r="BZ6" s="70">
        <v>0</v>
      </c>
      <c r="CA6" s="71">
        <v>0</v>
      </c>
      <c r="CB6" s="70">
        <v>0</v>
      </c>
      <c r="CC6" s="71">
        <v>0</v>
      </c>
      <c r="CD6" s="70">
        <v>0</v>
      </c>
      <c r="CE6" s="71">
        <v>0</v>
      </c>
      <c r="CF6" s="70">
        <v>0</v>
      </c>
      <c r="CG6" s="71">
        <v>0</v>
      </c>
      <c r="CH6" s="70">
        <v>0</v>
      </c>
      <c r="CI6" s="71">
        <v>0</v>
      </c>
      <c r="CJ6" s="70">
        <v>0</v>
      </c>
      <c r="CK6" s="71">
        <v>0</v>
      </c>
      <c r="CL6" s="70">
        <v>0</v>
      </c>
      <c r="CM6" s="71">
        <v>0</v>
      </c>
      <c r="CN6" s="70">
        <v>0</v>
      </c>
      <c r="CO6" s="71">
        <v>0</v>
      </c>
      <c r="CP6" s="70">
        <v>0</v>
      </c>
      <c r="CQ6" s="71">
        <v>0</v>
      </c>
      <c r="CR6" s="70">
        <v>0</v>
      </c>
      <c r="CS6" s="71">
        <v>0</v>
      </c>
      <c r="CT6" s="70">
        <v>0</v>
      </c>
      <c r="CU6" s="71">
        <v>0</v>
      </c>
      <c r="CV6" s="70">
        <v>0</v>
      </c>
      <c r="CW6" s="71">
        <v>0</v>
      </c>
      <c r="CX6" s="70">
        <v>0</v>
      </c>
      <c r="CY6" s="71">
        <v>0</v>
      </c>
      <c r="CZ6" s="70">
        <v>0</v>
      </c>
      <c r="DA6" s="71">
        <v>0</v>
      </c>
      <c r="DB6" s="70">
        <v>0</v>
      </c>
      <c r="DC6" s="71">
        <v>0</v>
      </c>
      <c r="DD6" s="70">
        <v>0</v>
      </c>
      <c r="DE6" s="71">
        <v>0</v>
      </c>
      <c r="DF6" s="70">
        <v>0</v>
      </c>
      <c r="DG6" s="71">
        <v>0</v>
      </c>
      <c r="DH6" s="70">
        <v>0</v>
      </c>
      <c r="DI6" s="71">
        <v>0</v>
      </c>
      <c r="DJ6" s="70">
        <v>0</v>
      </c>
      <c r="DK6" s="71">
        <v>0</v>
      </c>
      <c r="DL6" s="70">
        <v>0</v>
      </c>
      <c r="DM6" s="71">
        <v>0</v>
      </c>
      <c r="DN6" s="70">
        <v>0</v>
      </c>
      <c r="DO6" s="71">
        <f t="shared" si="0"/>
        <v>0</v>
      </c>
      <c r="DP6" s="70">
        <v>0</v>
      </c>
      <c r="DQ6" s="71">
        <v>0</v>
      </c>
      <c r="DR6" s="70">
        <v>0</v>
      </c>
      <c r="DS6" s="71">
        <v>0</v>
      </c>
      <c r="DT6" s="70">
        <v>0</v>
      </c>
      <c r="DU6" s="71">
        <v>0</v>
      </c>
      <c r="DV6" s="70">
        <v>0</v>
      </c>
      <c r="DW6" s="71">
        <v>0</v>
      </c>
      <c r="DX6" s="70">
        <v>0</v>
      </c>
      <c r="DY6" s="71">
        <v>0</v>
      </c>
      <c r="DZ6" s="70">
        <v>0</v>
      </c>
      <c r="EA6" s="71">
        <v>0</v>
      </c>
      <c r="EB6" s="70">
        <v>0</v>
      </c>
      <c r="EC6" s="71">
        <v>0</v>
      </c>
      <c r="ED6" s="70">
        <v>0</v>
      </c>
      <c r="EE6" s="71">
        <v>0</v>
      </c>
      <c r="EF6" s="70">
        <v>0</v>
      </c>
      <c r="EG6" s="71">
        <v>0</v>
      </c>
      <c r="EH6" s="70">
        <v>0</v>
      </c>
      <c r="EI6" s="71">
        <v>0</v>
      </c>
      <c r="EJ6" s="70">
        <v>0</v>
      </c>
      <c r="EK6" s="12">
        <v>0</v>
      </c>
      <c r="EL6" s="11">
        <v>0</v>
      </c>
      <c r="EM6" s="12">
        <v>0</v>
      </c>
      <c r="EN6" s="11">
        <v>0</v>
      </c>
      <c r="EO6" s="12">
        <v>0</v>
      </c>
      <c r="EP6" s="11">
        <v>0</v>
      </c>
      <c r="EQ6" s="12">
        <v>0</v>
      </c>
      <c r="ER6" s="11">
        <v>0</v>
      </c>
      <c r="ES6" s="12">
        <v>0</v>
      </c>
      <c r="ET6" s="11">
        <v>0</v>
      </c>
      <c r="EU6" s="12">
        <v>0</v>
      </c>
      <c r="EV6" s="11">
        <v>0</v>
      </c>
      <c r="EW6" s="12">
        <v>0</v>
      </c>
      <c r="EX6" s="11">
        <v>0</v>
      </c>
      <c r="EY6" s="12">
        <v>0</v>
      </c>
      <c r="EZ6" s="11">
        <v>0</v>
      </c>
      <c r="FA6" s="12">
        <v>0</v>
      </c>
      <c r="FB6" s="11">
        <v>0</v>
      </c>
      <c r="FC6" s="12">
        <v>0</v>
      </c>
      <c r="FD6" s="11">
        <v>241340371</v>
      </c>
      <c r="FE6" s="12">
        <v>3.2427525436541683E-2</v>
      </c>
      <c r="FF6" s="13">
        <v>241340371</v>
      </c>
      <c r="FG6" s="14">
        <v>3.2427525436541683E-2</v>
      </c>
      <c r="FH6" s="11">
        <v>241340371</v>
      </c>
      <c r="FI6" s="12">
        <v>3.2427525436541683E-2</v>
      </c>
      <c r="FJ6" s="11">
        <v>241340371</v>
      </c>
      <c r="FK6" s="12">
        <v>3.2427525436541683E-2</v>
      </c>
      <c r="FL6" s="11">
        <v>241340371</v>
      </c>
      <c r="FM6" s="12">
        <v>3.2427525436541683E-2</v>
      </c>
      <c r="FN6" s="11">
        <v>241340371</v>
      </c>
      <c r="FO6" s="12">
        <v>3.2427525436541683E-2</v>
      </c>
      <c r="FP6" s="11">
        <v>241340371</v>
      </c>
      <c r="FQ6" s="12">
        <v>3.2427525436541683E-2</v>
      </c>
      <c r="FR6" s="15">
        <v>241340371</v>
      </c>
      <c r="FS6" s="16">
        <v>3.2427525436541683E-2</v>
      </c>
      <c r="FT6" s="15">
        <v>241340371</v>
      </c>
      <c r="FU6" s="16">
        <v>3.2427525436541683E-2</v>
      </c>
      <c r="FV6" s="15">
        <v>241340371</v>
      </c>
      <c r="FW6" s="16">
        <v>3.2427525436541683E-2</v>
      </c>
      <c r="FX6" s="15" t="s">
        <v>36</v>
      </c>
      <c r="FY6" s="15" t="s">
        <v>37</v>
      </c>
      <c r="FZ6" s="15" t="s">
        <v>36</v>
      </c>
      <c r="GA6" s="15" t="s">
        <v>37</v>
      </c>
      <c r="GB6" s="15" t="s">
        <v>36</v>
      </c>
      <c r="GC6" s="15" t="s">
        <v>37</v>
      </c>
      <c r="GD6" s="15" t="s">
        <v>36</v>
      </c>
      <c r="GE6" s="15" t="s">
        <v>37</v>
      </c>
      <c r="GF6" s="15" t="s">
        <v>36</v>
      </c>
      <c r="GG6" s="15" t="s">
        <v>37</v>
      </c>
      <c r="GH6" s="17" t="s">
        <v>36</v>
      </c>
      <c r="GI6" s="18" t="s">
        <v>37</v>
      </c>
      <c r="GJ6" s="17" t="s">
        <v>36</v>
      </c>
      <c r="GK6" s="18" t="s">
        <v>37</v>
      </c>
      <c r="GL6" s="17" t="s">
        <v>36</v>
      </c>
      <c r="GM6" s="18" t="s">
        <v>37</v>
      </c>
      <c r="GN6" s="17" t="s">
        <v>36</v>
      </c>
      <c r="GO6" s="18" t="s">
        <v>37</v>
      </c>
      <c r="GP6" s="17" t="s">
        <v>36</v>
      </c>
      <c r="GQ6" s="18" t="s">
        <v>37</v>
      </c>
      <c r="GR6" s="17" t="s">
        <v>36</v>
      </c>
      <c r="GS6" s="18" t="s">
        <v>37</v>
      </c>
      <c r="GT6" s="17" t="s">
        <v>36</v>
      </c>
      <c r="GU6" s="18" t="s">
        <v>37</v>
      </c>
      <c r="GV6" s="17" t="s">
        <v>36</v>
      </c>
      <c r="GW6" s="18" t="s">
        <v>37</v>
      </c>
      <c r="GX6" s="17" t="s">
        <v>36</v>
      </c>
      <c r="GY6" s="18" t="s">
        <v>37</v>
      </c>
      <c r="GZ6" s="17" t="s">
        <v>36</v>
      </c>
      <c r="HA6" s="18" t="s">
        <v>37</v>
      </c>
      <c r="HB6" s="17" t="s">
        <v>36</v>
      </c>
      <c r="HC6" s="19" t="s">
        <v>37</v>
      </c>
      <c r="HD6" s="17" t="s">
        <v>36</v>
      </c>
      <c r="HE6" s="19" t="s">
        <v>37</v>
      </c>
      <c r="HF6" s="17" t="s">
        <v>36</v>
      </c>
      <c r="HG6" s="18" t="s">
        <v>37</v>
      </c>
      <c r="HH6" s="17" t="s">
        <v>36</v>
      </c>
      <c r="HI6" s="18" t="s">
        <v>38</v>
      </c>
    </row>
    <row r="7" spans="1:217">
      <c r="A7" s="69" t="s">
        <v>39</v>
      </c>
      <c r="B7" s="70"/>
      <c r="C7" s="71"/>
      <c r="D7" s="70"/>
      <c r="E7" s="71"/>
      <c r="F7" s="70"/>
      <c r="G7" s="96"/>
      <c r="H7" s="70"/>
      <c r="I7" s="71"/>
      <c r="J7" s="70"/>
      <c r="K7" s="71"/>
      <c r="L7" s="70"/>
      <c r="M7" s="71"/>
      <c r="N7" s="70"/>
      <c r="O7" s="71"/>
      <c r="P7" s="70"/>
      <c r="Q7" s="96"/>
      <c r="R7" s="70"/>
      <c r="S7" s="96"/>
      <c r="T7" s="70"/>
      <c r="U7" s="71"/>
      <c r="V7" s="84"/>
      <c r="W7" s="85"/>
      <c r="X7" s="70"/>
      <c r="Y7" s="71"/>
      <c r="Z7" s="70"/>
      <c r="AA7" s="71"/>
      <c r="AB7" s="70"/>
      <c r="AC7" s="71"/>
      <c r="AD7" s="70"/>
      <c r="AE7" s="96"/>
      <c r="AF7" s="70"/>
      <c r="AG7" s="71"/>
      <c r="AH7" s="70"/>
      <c r="AI7" s="71"/>
      <c r="AJ7" s="70"/>
      <c r="AK7" s="71"/>
      <c r="AL7" s="70"/>
      <c r="AM7" s="71"/>
      <c r="AN7" s="84"/>
      <c r="AO7" s="85"/>
      <c r="AP7" s="84"/>
      <c r="AQ7" s="85"/>
      <c r="AR7" s="70"/>
      <c r="AS7" s="71"/>
      <c r="AT7" s="70"/>
      <c r="AU7" s="71"/>
      <c r="AV7" s="70"/>
      <c r="AW7" s="71"/>
      <c r="AX7" s="70">
        <v>0</v>
      </c>
      <c r="AY7" s="71">
        <v>0</v>
      </c>
      <c r="AZ7" s="70">
        <v>0</v>
      </c>
      <c r="BA7" s="71">
        <v>0</v>
      </c>
      <c r="BB7" s="70">
        <v>0</v>
      </c>
      <c r="BC7" s="71">
        <v>0</v>
      </c>
      <c r="BD7" s="70">
        <v>0</v>
      </c>
      <c r="BE7" s="71">
        <v>0</v>
      </c>
      <c r="BF7" s="70">
        <v>0</v>
      </c>
      <c r="BG7" s="71">
        <v>0</v>
      </c>
      <c r="BH7" s="70">
        <v>0</v>
      </c>
      <c r="BI7" s="71">
        <v>0</v>
      </c>
      <c r="BJ7" s="70">
        <v>0</v>
      </c>
      <c r="BK7" s="71">
        <v>0</v>
      </c>
      <c r="BL7" s="70">
        <v>0</v>
      </c>
      <c r="BM7" s="71">
        <v>0</v>
      </c>
      <c r="BN7" s="70">
        <v>0</v>
      </c>
      <c r="BO7" s="71">
        <v>0</v>
      </c>
      <c r="BP7" s="70">
        <v>0</v>
      </c>
      <c r="BQ7" s="71">
        <v>0</v>
      </c>
      <c r="BR7" s="70">
        <v>0</v>
      </c>
      <c r="BS7" s="71">
        <v>0</v>
      </c>
      <c r="BT7" s="70">
        <v>0</v>
      </c>
      <c r="BU7" s="71">
        <v>0</v>
      </c>
      <c r="BV7" s="70">
        <v>0</v>
      </c>
      <c r="BW7" s="71">
        <v>0</v>
      </c>
      <c r="BX7" s="70">
        <v>0</v>
      </c>
      <c r="BY7" s="71">
        <v>0</v>
      </c>
      <c r="BZ7" s="70">
        <v>0</v>
      </c>
      <c r="CA7" s="71">
        <v>0</v>
      </c>
      <c r="CB7" s="70">
        <v>0</v>
      </c>
      <c r="CC7" s="71">
        <v>0</v>
      </c>
      <c r="CD7" s="70">
        <v>0</v>
      </c>
      <c r="CE7" s="71">
        <v>0</v>
      </c>
      <c r="CF7" s="70">
        <v>0</v>
      </c>
      <c r="CG7" s="71">
        <v>0</v>
      </c>
      <c r="CH7" s="70">
        <v>0</v>
      </c>
      <c r="CI7" s="71">
        <v>0</v>
      </c>
      <c r="CJ7" s="70">
        <v>0</v>
      </c>
      <c r="CK7" s="71">
        <v>0</v>
      </c>
      <c r="CL7" s="70">
        <v>0</v>
      </c>
      <c r="CM7" s="71">
        <v>0</v>
      </c>
      <c r="CN7" s="70">
        <v>0</v>
      </c>
      <c r="CO7" s="71">
        <v>0</v>
      </c>
      <c r="CP7" s="70">
        <v>0</v>
      </c>
      <c r="CQ7" s="71">
        <v>0</v>
      </c>
      <c r="CR7" s="70">
        <v>0</v>
      </c>
      <c r="CS7" s="71">
        <v>0</v>
      </c>
      <c r="CT7" s="70">
        <v>0</v>
      </c>
      <c r="CU7" s="71">
        <v>0</v>
      </c>
      <c r="CV7" s="70">
        <v>0</v>
      </c>
      <c r="CW7" s="71">
        <v>0</v>
      </c>
      <c r="CX7" s="70">
        <v>0</v>
      </c>
      <c r="CY7" s="71">
        <v>0</v>
      </c>
      <c r="CZ7" s="70">
        <v>0</v>
      </c>
      <c r="DA7" s="71">
        <v>0</v>
      </c>
      <c r="DB7" s="70">
        <v>0</v>
      </c>
      <c r="DC7" s="71">
        <v>0</v>
      </c>
      <c r="DD7" s="70">
        <v>0</v>
      </c>
      <c r="DE7" s="71">
        <v>0</v>
      </c>
      <c r="DF7" s="70">
        <v>0</v>
      </c>
      <c r="DG7" s="71">
        <v>0</v>
      </c>
      <c r="DH7" s="70">
        <v>0</v>
      </c>
      <c r="DI7" s="71">
        <v>0</v>
      </c>
      <c r="DJ7" s="70">
        <v>0</v>
      </c>
      <c r="DK7" s="71">
        <v>0</v>
      </c>
      <c r="DL7" s="70">
        <v>0</v>
      </c>
      <c r="DM7" s="71">
        <v>0</v>
      </c>
      <c r="DN7" s="70">
        <v>0</v>
      </c>
      <c r="DO7" s="71">
        <f t="shared" si="0"/>
        <v>0</v>
      </c>
      <c r="DP7" s="70">
        <v>0</v>
      </c>
      <c r="DQ7" s="71">
        <v>0</v>
      </c>
      <c r="DR7" s="70">
        <v>0</v>
      </c>
      <c r="DS7" s="71">
        <v>0</v>
      </c>
      <c r="DT7" s="70">
        <v>0</v>
      </c>
      <c r="DU7" s="71">
        <v>0</v>
      </c>
      <c r="DV7" s="70">
        <v>0</v>
      </c>
      <c r="DW7" s="71">
        <v>0</v>
      </c>
      <c r="DX7" s="70">
        <v>0</v>
      </c>
      <c r="DY7" s="71">
        <v>0</v>
      </c>
      <c r="DZ7" s="70">
        <v>0</v>
      </c>
      <c r="EA7" s="71">
        <v>0</v>
      </c>
      <c r="EB7" s="70">
        <v>0</v>
      </c>
      <c r="EC7" s="71">
        <v>0</v>
      </c>
      <c r="ED7" s="70">
        <v>0</v>
      </c>
      <c r="EE7" s="71">
        <v>0</v>
      </c>
      <c r="EF7" s="70">
        <v>0</v>
      </c>
      <c r="EG7" s="71">
        <v>0</v>
      </c>
      <c r="EH7" s="70">
        <v>6000000</v>
      </c>
      <c r="EI7" s="71">
        <v>8.0618568626982879E-4</v>
      </c>
      <c r="EJ7" s="70">
        <v>6000000</v>
      </c>
      <c r="EK7" s="12">
        <v>8.0618568626982879E-4</v>
      </c>
      <c r="EL7" s="11">
        <v>6000000</v>
      </c>
      <c r="EM7" s="12">
        <v>8.0618568626982879E-4</v>
      </c>
      <c r="EN7" s="11">
        <v>6000000</v>
      </c>
      <c r="EO7" s="12">
        <v>8.0618568626982879E-4</v>
      </c>
      <c r="EP7" s="11">
        <v>6000000</v>
      </c>
      <c r="EQ7" s="12">
        <v>8.06185686269829E-4</v>
      </c>
      <c r="ER7" s="11">
        <v>6000000</v>
      </c>
      <c r="ES7" s="12">
        <v>8.0618568626982879E-4</v>
      </c>
      <c r="ET7" s="11">
        <v>6000000</v>
      </c>
      <c r="EU7" s="12">
        <v>8.0618568626982879E-4</v>
      </c>
      <c r="EV7" s="11">
        <v>6000000</v>
      </c>
      <c r="EW7" s="12">
        <v>8.0618568626982879E-4</v>
      </c>
      <c r="EX7" s="11">
        <v>6000000</v>
      </c>
      <c r="EY7" s="12">
        <v>8.0618568626982879E-4</v>
      </c>
      <c r="EZ7" s="11">
        <v>6000000</v>
      </c>
      <c r="FA7" s="12">
        <v>8.0618568626982879E-4</v>
      </c>
      <c r="FB7" s="11">
        <v>6000000</v>
      </c>
      <c r="FC7" s="12">
        <v>8.0618568626982879E-4</v>
      </c>
      <c r="FD7" s="11">
        <v>6000000</v>
      </c>
      <c r="FE7" s="12">
        <v>8.0618568626982879E-4</v>
      </c>
      <c r="FF7" s="13">
        <v>6000000</v>
      </c>
      <c r="FG7" s="14">
        <v>8.0618568626982879E-4</v>
      </c>
      <c r="FH7" s="11">
        <v>6000000</v>
      </c>
      <c r="FI7" s="12">
        <v>8.0618568626982879E-4</v>
      </c>
      <c r="FJ7" s="11">
        <v>6000000</v>
      </c>
      <c r="FK7" s="12">
        <v>8.0618568626982879E-4</v>
      </c>
      <c r="FL7" s="11">
        <v>6000000</v>
      </c>
      <c r="FM7" s="12">
        <v>8.0618568626982879E-4</v>
      </c>
      <c r="FN7" s="11">
        <v>6000000</v>
      </c>
      <c r="FO7" s="12">
        <v>8.0618568626982879E-4</v>
      </c>
      <c r="FP7" s="11">
        <v>6000000</v>
      </c>
      <c r="FQ7" s="12">
        <v>8.0618568626982879E-4</v>
      </c>
      <c r="FR7" s="15">
        <v>6000000</v>
      </c>
      <c r="FS7" s="16">
        <v>8.0618568626982879E-4</v>
      </c>
      <c r="FT7" s="15">
        <v>6000000</v>
      </c>
      <c r="FU7" s="16">
        <v>8.0618568626982879E-4</v>
      </c>
      <c r="FV7" s="15">
        <v>6000000</v>
      </c>
      <c r="FW7" s="16">
        <v>8.0618568626982879E-4</v>
      </c>
      <c r="FX7" s="15" t="s">
        <v>40</v>
      </c>
      <c r="FY7" s="15" t="s">
        <v>41</v>
      </c>
      <c r="FZ7" s="15" t="s">
        <v>40</v>
      </c>
      <c r="GA7" s="15" t="s">
        <v>41</v>
      </c>
      <c r="GB7" s="15" t="s">
        <v>40</v>
      </c>
      <c r="GC7" s="15" t="s">
        <v>41</v>
      </c>
      <c r="GD7" s="15" t="s">
        <v>40</v>
      </c>
      <c r="GE7" s="15" t="s">
        <v>41</v>
      </c>
      <c r="GF7" s="15" t="s">
        <v>40</v>
      </c>
      <c r="GG7" s="15" t="s">
        <v>41</v>
      </c>
      <c r="GH7" s="17" t="s">
        <v>40</v>
      </c>
      <c r="GI7" s="20" t="s">
        <v>41</v>
      </c>
      <c r="GJ7" s="17" t="s">
        <v>40</v>
      </c>
      <c r="GK7" s="20" t="s">
        <v>41</v>
      </c>
      <c r="GL7" s="17" t="s">
        <v>40</v>
      </c>
      <c r="GM7" s="20" t="s">
        <v>41</v>
      </c>
      <c r="GN7" s="17" t="s">
        <v>40</v>
      </c>
      <c r="GO7" s="20" t="s">
        <v>41</v>
      </c>
      <c r="GP7" s="17" t="s">
        <v>40</v>
      </c>
      <c r="GQ7" s="20" t="s">
        <v>41</v>
      </c>
      <c r="GR7" s="17" t="s">
        <v>40</v>
      </c>
      <c r="GS7" s="20" t="s">
        <v>41</v>
      </c>
      <c r="GT7" s="17" t="s">
        <v>40</v>
      </c>
      <c r="GU7" s="21" t="s">
        <v>41</v>
      </c>
      <c r="GV7" s="17" t="s">
        <v>40</v>
      </c>
      <c r="GW7" s="21" t="s">
        <v>41</v>
      </c>
      <c r="GX7" s="17" t="s">
        <v>40</v>
      </c>
      <c r="GY7" s="21" t="s">
        <v>41</v>
      </c>
      <c r="GZ7" s="17" t="s">
        <v>40</v>
      </c>
      <c r="HA7" s="21" t="s">
        <v>41</v>
      </c>
      <c r="HB7" s="17" t="s">
        <v>40</v>
      </c>
      <c r="HC7" s="21" t="s">
        <v>41</v>
      </c>
      <c r="HD7" s="17" t="s">
        <v>40</v>
      </c>
      <c r="HE7" s="21" t="s">
        <v>41</v>
      </c>
      <c r="HF7" s="17" t="s">
        <v>40</v>
      </c>
      <c r="HG7" s="21" t="s">
        <v>41</v>
      </c>
      <c r="HH7" s="17" t="s">
        <v>40</v>
      </c>
      <c r="HI7" s="21" t="s">
        <v>42</v>
      </c>
    </row>
    <row r="8" spans="1:217">
      <c r="A8" s="69" t="s">
        <v>43</v>
      </c>
      <c r="B8" s="70"/>
      <c r="C8" s="71"/>
      <c r="D8" s="70"/>
      <c r="E8" s="71"/>
      <c r="F8" s="70"/>
      <c r="G8" s="96"/>
      <c r="H8" s="70"/>
      <c r="I8" s="71"/>
      <c r="J8" s="70"/>
      <c r="K8" s="71"/>
      <c r="L8" s="70"/>
      <c r="M8" s="71"/>
      <c r="N8" s="70"/>
      <c r="O8" s="71"/>
      <c r="P8" s="70"/>
      <c r="Q8" s="96"/>
      <c r="R8" s="70"/>
      <c r="S8" s="96"/>
      <c r="T8" s="70"/>
      <c r="U8" s="71"/>
      <c r="V8" s="84"/>
      <c r="W8" s="85"/>
      <c r="X8" s="70"/>
      <c r="Y8" s="71"/>
      <c r="Z8" s="70"/>
      <c r="AA8" s="71"/>
      <c r="AB8" s="70"/>
      <c r="AC8" s="71"/>
      <c r="AD8" s="70"/>
      <c r="AE8" s="96"/>
      <c r="AF8" s="70"/>
      <c r="AG8" s="71"/>
      <c r="AH8" s="70"/>
      <c r="AI8" s="71"/>
      <c r="AJ8" s="70"/>
      <c r="AK8" s="71"/>
      <c r="AL8" s="70"/>
      <c r="AM8" s="71"/>
      <c r="AN8" s="84"/>
      <c r="AO8" s="85"/>
      <c r="AP8" s="84"/>
      <c r="AQ8" s="85"/>
      <c r="AR8" s="70"/>
      <c r="AS8" s="71"/>
      <c r="AT8" s="70"/>
      <c r="AU8" s="71"/>
      <c r="AV8" s="70"/>
      <c r="AW8" s="71"/>
      <c r="AX8" s="70">
        <v>0</v>
      </c>
      <c r="AY8" s="71">
        <v>0</v>
      </c>
      <c r="AZ8" s="70">
        <v>0</v>
      </c>
      <c r="BA8" s="71">
        <v>0</v>
      </c>
      <c r="BB8" s="70">
        <v>0</v>
      </c>
      <c r="BC8" s="71">
        <v>0</v>
      </c>
      <c r="BD8" s="70">
        <v>0</v>
      </c>
      <c r="BE8" s="71">
        <v>0</v>
      </c>
      <c r="BF8" s="70">
        <v>0</v>
      </c>
      <c r="BG8" s="71">
        <v>0</v>
      </c>
      <c r="BH8" s="70">
        <v>0</v>
      </c>
      <c r="BI8" s="71">
        <v>0</v>
      </c>
      <c r="BJ8" s="70">
        <v>0</v>
      </c>
      <c r="BK8" s="71">
        <v>0</v>
      </c>
      <c r="BL8" s="70">
        <v>0</v>
      </c>
      <c r="BM8" s="71">
        <v>0</v>
      </c>
      <c r="BN8" s="70">
        <v>0</v>
      </c>
      <c r="BO8" s="71">
        <v>0</v>
      </c>
      <c r="BP8" s="70">
        <v>0</v>
      </c>
      <c r="BQ8" s="71">
        <v>0</v>
      </c>
      <c r="BR8" s="70">
        <v>0</v>
      </c>
      <c r="BS8" s="71">
        <v>0</v>
      </c>
      <c r="BT8" s="70">
        <v>0</v>
      </c>
      <c r="BU8" s="71">
        <v>0</v>
      </c>
      <c r="BV8" s="70">
        <v>0</v>
      </c>
      <c r="BW8" s="71">
        <v>0</v>
      </c>
      <c r="BX8" s="70">
        <v>0</v>
      </c>
      <c r="BY8" s="71">
        <v>0</v>
      </c>
      <c r="BZ8" s="70">
        <v>0</v>
      </c>
      <c r="CA8" s="71">
        <v>0</v>
      </c>
      <c r="CB8" s="70">
        <v>0</v>
      </c>
      <c r="CC8" s="71">
        <v>0</v>
      </c>
      <c r="CD8" s="70">
        <v>0</v>
      </c>
      <c r="CE8" s="71">
        <v>0</v>
      </c>
      <c r="CF8" s="70">
        <v>0</v>
      </c>
      <c r="CG8" s="71">
        <v>0</v>
      </c>
      <c r="CH8" s="70">
        <v>0</v>
      </c>
      <c r="CI8" s="71">
        <v>0</v>
      </c>
      <c r="CJ8" s="70">
        <v>0</v>
      </c>
      <c r="CK8" s="71">
        <v>0</v>
      </c>
      <c r="CL8" s="70">
        <v>0</v>
      </c>
      <c r="CM8" s="71">
        <v>0</v>
      </c>
      <c r="CN8" s="70">
        <v>0</v>
      </c>
      <c r="CO8" s="71">
        <v>0</v>
      </c>
      <c r="CP8" s="70">
        <v>0</v>
      </c>
      <c r="CQ8" s="71">
        <v>0</v>
      </c>
      <c r="CR8" s="70">
        <v>0</v>
      </c>
      <c r="CS8" s="71">
        <v>0</v>
      </c>
      <c r="CT8" s="70">
        <v>0</v>
      </c>
      <c r="CU8" s="71">
        <v>0</v>
      </c>
      <c r="CV8" s="70">
        <v>0</v>
      </c>
      <c r="CW8" s="71">
        <v>0</v>
      </c>
      <c r="CX8" s="70">
        <v>0</v>
      </c>
      <c r="CY8" s="71">
        <v>0</v>
      </c>
      <c r="CZ8" s="70">
        <v>0</v>
      </c>
      <c r="DA8" s="71">
        <v>0</v>
      </c>
      <c r="DB8" s="70">
        <v>0</v>
      </c>
      <c r="DC8" s="71">
        <v>0</v>
      </c>
      <c r="DD8" s="70">
        <v>0</v>
      </c>
      <c r="DE8" s="71">
        <v>0</v>
      </c>
      <c r="DF8" s="70">
        <v>0</v>
      </c>
      <c r="DG8" s="71">
        <v>0</v>
      </c>
      <c r="DH8" s="70">
        <v>0</v>
      </c>
      <c r="DI8" s="71">
        <v>0</v>
      </c>
      <c r="DJ8" s="70">
        <v>0</v>
      </c>
      <c r="DK8" s="71">
        <v>0</v>
      </c>
      <c r="DL8" s="70">
        <v>0</v>
      </c>
      <c r="DM8" s="71">
        <v>0</v>
      </c>
      <c r="DN8" s="70">
        <v>0</v>
      </c>
      <c r="DO8" s="71">
        <f t="shared" si="0"/>
        <v>0</v>
      </c>
      <c r="DP8" s="70">
        <v>0</v>
      </c>
      <c r="DQ8" s="71">
        <v>0</v>
      </c>
      <c r="DR8" s="70">
        <v>0</v>
      </c>
      <c r="DS8" s="71">
        <v>0</v>
      </c>
      <c r="DT8" s="70">
        <v>0</v>
      </c>
      <c r="DU8" s="71">
        <v>0</v>
      </c>
      <c r="DV8" s="70">
        <v>0</v>
      </c>
      <c r="DW8" s="71">
        <v>0</v>
      </c>
      <c r="DX8" s="70">
        <v>0</v>
      </c>
      <c r="DY8" s="71">
        <v>0</v>
      </c>
      <c r="DZ8" s="70">
        <v>0</v>
      </c>
      <c r="EA8" s="71">
        <v>0</v>
      </c>
      <c r="EB8" s="70">
        <v>0</v>
      </c>
      <c r="EC8" s="71">
        <v>0</v>
      </c>
      <c r="ED8" s="70">
        <v>0</v>
      </c>
      <c r="EE8" s="71">
        <v>0</v>
      </c>
      <c r="EF8" s="70">
        <v>0</v>
      </c>
      <c r="EG8" s="71">
        <v>0</v>
      </c>
      <c r="EH8" s="70">
        <v>0</v>
      </c>
      <c r="EI8" s="71">
        <v>0</v>
      </c>
      <c r="EJ8" s="70">
        <v>0</v>
      </c>
      <c r="EK8" s="12">
        <v>0</v>
      </c>
      <c r="EL8" s="11">
        <v>0</v>
      </c>
      <c r="EM8" s="12">
        <v>0</v>
      </c>
      <c r="EN8" s="11">
        <v>0</v>
      </c>
      <c r="EO8" s="12">
        <v>0</v>
      </c>
      <c r="EP8" s="11">
        <v>0</v>
      </c>
      <c r="EQ8" s="12">
        <v>0</v>
      </c>
      <c r="ER8" s="11">
        <v>0</v>
      </c>
      <c r="ES8" s="12">
        <v>0</v>
      </c>
      <c r="ET8" s="11">
        <v>0</v>
      </c>
      <c r="EU8" s="12">
        <v>0</v>
      </c>
      <c r="EV8" s="11">
        <v>0</v>
      </c>
      <c r="EW8" s="12">
        <v>0</v>
      </c>
      <c r="EX8" s="11">
        <v>0</v>
      </c>
      <c r="EY8" s="12">
        <v>0</v>
      </c>
      <c r="EZ8" s="11">
        <v>0</v>
      </c>
      <c r="FA8" s="12">
        <v>0</v>
      </c>
      <c r="FB8" s="11">
        <v>0</v>
      </c>
      <c r="FC8" s="12">
        <v>0</v>
      </c>
      <c r="FD8" s="11">
        <v>0</v>
      </c>
      <c r="FE8" s="12">
        <v>0</v>
      </c>
      <c r="FF8" s="13">
        <v>0</v>
      </c>
      <c r="FG8" s="14">
        <v>0</v>
      </c>
      <c r="FH8" s="11">
        <v>0</v>
      </c>
      <c r="FI8" s="12">
        <v>0</v>
      </c>
      <c r="FJ8" s="11">
        <v>0</v>
      </c>
      <c r="FK8" s="12">
        <v>0</v>
      </c>
      <c r="FL8" s="11">
        <v>0</v>
      </c>
      <c r="FM8" s="12">
        <v>0</v>
      </c>
      <c r="FN8" s="11">
        <v>0</v>
      </c>
      <c r="FO8" s="12">
        <v>0</v>
      </c>
      <c r="FP8" s="11">
        <v>0</v>
      </c>
      <c r="FQ8" s="12">
        <v>0</v>
      </c>
      <c r="FR8" s="15">
        <v>0</v>
      </c>
      <c r="FS8" s="16">
        <v>0</v>
      </c>
      <c r="FT8" s="15">
        <v>0</v>
      </c>
      <c r="FU8" s="16">
        <v>0</v>
      </c>
      <c r="FV8" s="15">
        <v>0</v>
      </c>
      <c r="FW8" s="16">
        <v>0</v>
      </c>
      <c r="FX8" s="15">
        <v>0</v>
      </c>
      <c r="FY8" s="15" t="s">
        <v>44</v>
      </c>
      <c r="FZ8" s="15">
        <v>0</v>
      </c>
      <c r="GA8" s="15" t="s">
        <v>44</v>
      </c>
      <c r="GB8" s="15">
        <v>0</v>
      </c>
      <c r="GC8" s="15" t="s">
        <v>44</v>
      </c>
      <c r="GD8" s="15">
        <v>0</v>
      </c>
      <c r="GE8" s="15" t="s">
        <v>44</v>
      </c>
      <c r="GF8" s="15">
        <v>0</v>
      </c>
      <c r="GG8" s="15" t="s">
        <v>44</v>
      </c>
      <c r="GH8" s="17">
        <v>0</v>
      </c>
      <c r="GI8" s="19" t="s">
        <v>44</v>
      </c>
      <c r="GJ8" s="17">
        <v>0</v>
      </c>
      <c r="GK8" s="22" t="s">
        <v>44</v>
      </c>
      <c r="GL8" s="17">
        <v>0</v>
      </c>
      <c r="GM8" s="22">
        <v>0</v>
      </c>
      <c r="GN8" s="17">
        <v>0</v>
      </c>
      <c r="GO8" s="18" t="s">
        <v>44</v>
      </c>
      <c r="GP8" s="17">
        <v>0</v>
      </c>
      <c r="GQ8" s="18" t="s">
        <v>44</v>
      </c>
      <c r="GR8" s="17">
        <v>0</v>
      </c>
      <c r="GS8" s="18" t="s">
        <v>44</v>
      </c>
      <c r="GT8" s="17">
        <v>0</v>
      </c>
      <c r="GU8" s="18" t="s">
        <v>44</v>
      </c>
      <c r="GV8" s="17">
        <v>0</v>
      </c>
      <c r="GW8" s="18" t="s">
        <v>44</v>
      </c>
      <c r="GX8" s="17">
        <v>0</v>
      </c>
      <c r="GY8" s="18" t="s">
        <v>44</v>
      </c>
      <c r="GZ8" s="17">
        <v>0</v>
      </c>
      <c r="HA8" s="18" t="s">
        <v>44</v>
      </c>
      <c r="HB8" s="17">
        <v>0</v>
      </c>
      <c r="HC8" s="19" t="s">
        <v>44</v>
      </c>
      <c r="HD8" s="17">
        <v>0</v>
      </c>
      <c r="HE8" s="19" t="s">
        <v>44</v>
      </c>
      <c r="HF8" s="17">
        <v>0</v>
      </c>
      <c r="HG8" s="18" t="s">
        <v>44</v>
      </c>
      <c r="HH8" s="17">
        <v>0</v>
      </c>
      <c r="HI8" s="18" t="s">
        <v>45</v>
      </c>
    </row>
    <row r="9" spans="1:217">
      <c r="A9" s="69" t="s">
        <v>46</v>
      </c>
      <c r="B9" s="70"/>
      <c r="C9" s="71"/>
      <c r="D9" s="70"/>
      <c r="E9" s="71"/>
      <c r="F9" s="70"/>
      <c r="G9" s="96"/>
      <c r="H9" s="70">
        <v>2092269576</v>
      </c>
      <c r="I9" s="71">
        <v>0.28113471197098561</v>
      </c>
      <c r="J9" s="70">
        <v>2085149576</v>
      </c>
      <c r="K9" s="71">
        <v>0.28017800965490058</v>
      </c>
      <c r="L9" s="70">
        <v>2076239078</v>
      </c>
      <c r="M9" s="71">
        <v>0.27898072116135131</v>
      </c>
      <c r="N9" s="70">
        <v>2074119678</v>
      </c>
      <c r="O9" s="71">
        <v>0.27869594098035261</v>
      </c>
      <c r="P9" s="70">
        <v>2074121678</v>
      </c>
      <c r="Q9" s="96">
        <v>0.27869620971695824</v>
      </c>
      <c r="R9" s="70">
        <v>2074121678</v>
      </c>
      <c r="S9" s="96">
        <v>0.27869620971695824</v>
      </c>
      <c r="T9" s="70">
        <v>2074116606</v>
      </c>
      <c r="U9" s="71">
        <v>0.27869552820092636</v>
      </c>
      <c r="V9" s="84">
        <v>2073549618</v>
      </c>
      <c r="W9" s="85">
        <v>0.2786193429856465</v>
      </c>
      <c r="X9" s="70">
        <v>2073549618</v>
      </c>
      <c r="Y9" s="71">
        <v>0.2786193429856465</v>
      </c>
      <c r="Z9" s="70">
        <v>2068948618</v>
      </c>
      <c r="AA9" s="71">
        <v>0.27799279357655732</v>
      </c>
      <c r="AB9" s="70">
        <v>2065035262</v>
      </c>
      <c r="AC9" s="71">
        <v>0.27746697831114431</v>
      </c>
      <c r="AD9" s="70">
        <v>2050699262</v>
      </c>
      <c r="AE9" s="96">
        <v>0.2755407319780836</v>
      </c>
      <c r="AF9" s="70">
        <v>2020363262</v>
      </c>
      <c r="AG9" s="71">
        <v>0.27146465714830331</v>
      </c>
      <c r="AH9" s="70">
        <v>1987310362</v>
      </c>
      <c r="AI9" s="71">
        <v>0.267023528003352</v>
      </c>
      <c r="AJ9" s="70">
        <v>1986846862</v>
      </c>
      <c r="AK9" s="71">
        <v>0.26696125015908767</v>
      </c>
      <c r="AL9" s="70">
        <v>1983520862</v>
      </c>
      <c r="AM9" s="71">
        <v>0.26651435456033207</v>
      </c>
      <c r="AN9" s="84">
        <v>1987320862</v>
      </c>
      <c r="AO9" s="85">
        <v>0.26702493882830297</v>
      </c>
      <c r="AP9" s="84">
        <v>2013440496</v>
      </c>
      <c r="AQ9" s="85">
        <v>0.27053448467187075</v>
      </c>
      <c r="AR9" s="70">
        <v>2033840496</v>
      </c>
      <c r="AS9" s="71">
        <v>0.27327551600518818</v>
      </c>
      <c r="AT9" s="70">
        <v>2077840496</v>
      </c>
      <c r="AU9" s="71">
        <v>0.27918754437116694</v>
      </c>
      <c r="AV9" s="70">
        <v>2078009734</v>
      </c>
      <c r="AW9" s="71">
        <v>0.27921028391336239</v>
      </c>
      <c r="AX9" s="70">
        <v>2078009658</v>
      </c>
      <c r="AY9" s="71">
        <v>0.27921027370167706</v>
      </c>
      <c r="AZ9" s="70">
        <v>2078009658</v>
      </c>
      <c r="BA9" s="71">
        <v>0.279210273701677</v>
      </c>
      <c r="BB9" s="70">
        <v>2077442768</v>
      </c>
      <c r="BC9" s="71">
        <v>0.27913410393439497</v>
      </c>
      <c r="BD9" s="70">
        <v>2071258568</v>
      </c>
      <c r="BE9" s="71">
        <v>0.27830316834755697</v>
      </c>
      <c r="BF9" s="70">
        <v>2071275118</v>
      </c>
      <c r="BG9" s="71">
        <v>0.27830539207640798</v>
      </c>
      <c r="BH9" s="70">
        <v>2071286760</v>
      </c>
      <c r="BI9" s="71">
        <v>0.27830695634536801</v>
      </c>
      <c r="BJ9" s="70">
        <v>2072506760</v>
      </c>
      <c r="BK9" s="71">
        <v>0.278470880768243</v>
      </c>
      <c r="BL9" s="70">
        <v>2089585838</v>
      </c>
      <c r="BM9" s="71">
        <f>+BL9/BL2</f>
        <v>0.28076569880462421</v>
      </c>
      <c r="BN9" s="70">
        <v>2099531988</v>
      </c>
      <c r="BO9" s="71">
        <v>0.28210210609853997</v>
      </c>
      <c r="BP9" s="70">
        <v>2137555920</v>
      </c>
      <c r="BQ9" s="71">
        <v>0.28721116438422301</v>
      </c>
      <c r="BR9" s="70">
        <v>2137574162</v>
      </c>
      <c r="BS9" s="71">
        <v>0.28721361545743701</v>
      </c>
      <c r="BT9" s="70">
        <v>2137574162</v>
      </c>
      <c r="BU9" s="71">
        <v>0.28721361545743701</v>
      </c>
      <c r="BV9" s="70">
        <v>2137330162</v>
      </c>
      <c r="BW9" s="71">
        <v>0.28718083057286198</v>
      </c>
      <c r="BX9" s="70">
        <v>2130649362</v>
      </c>
      <c r="BY9" s="71">
        <v>0.28628316968405698</v>
      </c>
      <c r="BZ9" s="70">
        <v>2110269362</v>
      </c>
      <c r="CA9" s="71">
        <v>0.28354482563636102</v>
      </c>
      <c r="CB9" s="70">
        <v>2096336340</v>
      </c>
      <c r="CC9" s="71">
        <v>0.28167272515254699</v>
      </c>
      <c r="CD9" s="70">
        <v>2068073430</v>
      </c>
      <c r="CE9" s="71">
        <v>0.27787519957015799</v>
      </c>
      <c r="CF9" s="70">
        <v>2063732848</v>
      </c>
      <c r="CG9" s="71">
        <v>0.27729198039041097</v>
      </c>
      <c r="CH9" s="70">
        <v>2067724200</v>
      </c>
      <c r="CI9" s="71">
        <v>0.277828275532289</v>
      </c>
      <c r="CJ9" s="70">
        <v>2067724100</v>
      </c>
      <c r="CK9" s="71">
        <v>0.27782826209586098</v>
      </c>
      <c r="CL9" s="70">
        <v>2086756196</v>
      </c>
      <c r="CM9" s="71">
        <v>0.28038549599168</v>
      </c>
      <c r="CN9" s="70">
        <v>2086956084</v>
      </c>
      <c r="CO9" s="71">
        <v>0.28041235379908908</v>
      </c>
      <c r="CP9" s="70">
        <v>2080965884</v>
      </c>
      <c r="CQ9" s="71">
        <v>0.27960748488277348</v>
      </c>
      <c r="CR9" s="70">
        <v>2062405136</v>
      </c>
      <c r="CS9" s="71">
        <v>0.27711358332209701</v>
      </c>
      <c r="CT9" s="70">
        <v>1987233964</v>
      </c>
      <c r="CU9" s="71">
        <v>0.26701326284100901</v>
      </c>
      <c r="CV9" s="70">
        <v>1967880964</v>
      </c>
      <c r="CW9" s="71">
        <v>0.26441291090994501</v>
      </c>
      <c r="CX9" s="70">
        <v>1959693918</v>
      </c>
      <c r="CY9" s="71">
        <v>0.26331286436027301</v>
      </c>
      <c r="CZ9" s="70">
        <v>1936145938</v>
      </c>
      <c r="DA9" s="71">
        <v>0.26014885695751189</v>
      </c>
      <c r="DB9" s="70">
        <v>1920157196</v>
      </c>
      <c r="DC9" s="71">
        <v>0.25800054113386839</v>
      </c>
      <c r="DD9" s="70">
        <v>1904934924</v>
      </c>
      <c r="DE9" s="71">
        <v>0.25595521150071737</v>
      </c>
      <c r="DF9" s="70">
        <v>1881748464</v>
      </c>
      <c r="DG9" s="71">
        <v>0.25283977947283937</v>
      </c>
      <c r="DH9" s="70">
        <v>1860593798</v>
      </c>
      <c r="DI9" s="71">
        <v>0.24999734798500287</v>
      </c>
      <c r="DJ9" s="70">
        <v>1860591374</v>
      </c>
      <c r="DK9" s="71">
        <v>0.24999702228598561</v>
      </c>
      <c r="DL9" s="70">
        <v>1892191374</v>
      </c>
      <c r="DM9" s="71">
        <v>0.25424293356700672</v>
      </c>
      <c r="DN9" s="70">
        <v>1892190608</v>
      </c>
      <c r="DO9" s="71">
        <f t="shared" si="0"/>
        <v>0.25424283064396747</v>
      </c>
      <c r="DP9" s="70">
        <v>1889954302</v>
      </c>
      <c r="DQ9" s="71">
        <v>0.25394235099608087</v>
      </c>
      <c r="DR9" s="70">
        <v>1868187842</v>
      </c>
      <c r="DS9" s="71">
        <v>0.25101771624728675</v>
      </c>
      <c r="DT9" s="70">
        <v>1842119642</v>
      </c>
      <c r="DU9" s="71">
        <v>0.24751508129615024</v>
      </c>
      <c r="DV9" s="70">
        <v>1818059442</v>
      </c>
      <c r="DW9" s="71">
        <v>0.24428224982135199</v>
      </c>
      <c r="DX9" s="70">
        <v>1815559442</v>
      </c>
      <c r="DY9" s="71">
        <v>0.24394633911873959</v>
      </c>
      <c r="DZ9" s="70">
        <v>1815321806</v>
      </c>
      <c r="EA9" s="71">
        <v>0.24391440932844918</v>
      </c>
      <c r="EB9" s="70">
        <v>1810164406</v>
      </c>
      <c r="EC9" s="71">
        <v>0.24322143898538784</v>
      </c>
      <c r="ED9" s="70">
        <v>1806545802</v>
      </c>
      <c r="EE9" s="71">
        <v>0.24273522786054139</v>
      </c>
      <c r="EF9" s="70">
        <v>1802189940</v>
      </c>
      <c r="EG9" s="71">
        <v>0.24214995559458027</v>
      </c>
      <c r="EH9" s="70">
        <v>1760716940</v>
      </c>
      <c r="EI9" s="71">
        <v>0.23657746576680216</v>
      </c>
      <c r="EJ9" s="70">
        <v>1708508540</v>
      </c>
      <c r="EK9" s="12">
        <v>0.22956252163629387</v>
      </c>
      <c r="EL9" s="11">
        <v>1593801740</v>
      </c>
      <c r="EM9" s="12">
        <v>0.21415002492332455</v>
      </c>
      <c r="EN9" s="11">
        <v>1425738990</v>
      </c>
      <c r="EO9" s="12">
        <v>0.19156839434913378</v>
      </c>
      <c r="EP9" s="11">
        <v>1449938990</v>
      </c>
      <c r="EQ9" s="12">
        <v>0.19482000995042201</v>
      </c>
      <c r="ER9" s="11">
        <v>1442663730</v>
      </c>
      <c r="ES9" s="12">
        <v>0.19384247487110701</v>
      </c>
      <c r="ET9" s="11">
        <v>1442650488</v>
      </c>
      <c r="EU9" s="12">
        <v>0.19384069561929701</v>
      </c>
      <c r="EV9" s="11">
        <v>1446553766</v>
      </c>
      <c r="EW9" s="12">
        <v>0.194365156761486</v>
      </c>
      <c r="EX9" s="11">
        <v>1446069454</v>
      </c>
      <c r="EY9" s="12">
        <v>0.19430008252780401</v>
      </c>
      <c r="EZ9" s="11">
        <v>1444299354</v>
      </c>
      <c r="FA9" s="12">
        <v>0.19406224431392699</v>
      </c>
      <c r="FB9" s="11">
        <v>1456332410</v>
      </c>
      <c r="FC9" s="12">
        <v>0.19567905723214063</v>
      </c>
      <c r="FD9" s="11">
        <v>1386937256</v>
      </c>
      <c r="FE9" s="12">
        <v>0.18635482725692554</v>
      </c>
      <c r="FF9" s="13">
        <v>1387055050</v>
      </c>
      <c r="FG9" s="14">
        <v>0.18637065456304697</v>
      </c>
      <c r="FH9" s="11">
        <v>1386878390</v>
      </c>
      <c r="FI9" s="12">
        <v>0.18634691776915754</v>
      </c>
      <c r="FJ9" s="11">
        <v>1387584646</v>
      </c>
      <c r="FK9" s="12">
        <v>0.18644181334883125</v>
      </c>
      <c r="FL9" s="11">
        <v>1390261316</v>
      </c>
      <c r="FM9" s="12">
        <v>0.18680146218897589</v>
      </c>
      <c r="FN9" s="11">
        <v>1400991438</v>
      </c>
      <c r="FO9" s="12">
        <v>0.18824320731703073</v>
      </c>
      <c r="FP9" s="11">
        <v>1412051410</v>
      </c>
      <c r="FQ9" s="12">
        <v>0.18972927250318825</v>
      </c>
      <c r="FR9" s="15">
        <v>1425935202</v>
      </c>
      <c r="FS9" s="16">
        <v>0.19159475823344616</v>
      </c>
      <c r="FT9" s="15">
        <v>1436618184</v>
      </c>
      <c r="FU9" s="16">
        <v>0.19303016942929255</v>
      </c>
      <c r="FV9" s="15">
        <v>1435477704</v>
      </c>
      <c r="FW9" s="16">
        <v>0.19287692965404638</v>
      </c>
      <c r="FX9" s="15" t="s">
        <v>47</v>
      </c>
      <c r="FY9" s="15" t="s">
        <v>48</v>
      </c>
      <c r="FZ9" s="15" t="s">
        <v>49</v>
      </c>
      <c r="GA9" s="15" t="s">
        <v>50</v>
      </c>
      <c r="GB9" s="15" t="s">
        <v>51</v>
      </c>
      <c r="GC9" s="15" t="s">
        <v>50</v>
      </c>
      <c r="GD9" s="15" t="s">
        <v>52</v>
      </c>
      <c r="GE9" s="15" t="s">
        <v>53</v>
      </c>
      <c r="GF9" s="15" t="s">
        <v>54</v>
      </c>
      <c r="GG9" s="15" t="s">
        <v>55</v>
      </c>
      <c r="GH9" s="17" t="s">
        <v>56</v>
      </c>
      <c r="GI9" s="18" t="s">
        <v>57</v>
      </c>
      <c r="GJ9" s="17" t="s">
        <v>58</v>
      </c>
      <c r="GK9" s="18" t="s">
        <v>55</v>
      </c>
      <c r="GL9" s="17" t="s">
        <v>59</v>
      </c>
      <c r="GM9" s="18" t="s">
        <v>60</v>
      </c>
      <c r="GN9" s="17" t="s">
        <v>61</v>
      </c>
      <c r="GO9" s="18" t="s">
        <v>62</v>
      </c>
      <c r="GP9" s="17" t="s">
        <v>63</v>
      </c>
      <c r="GQ9" s="18" t="s">
        <v>64</v>
      </c>
      <c r="GR9" s="17" t="s">
        <v>65</v>
      </c>
      <c r="GS9" s="18" t="s">
        <v>64</v>
      </c>
      <c r="GT9" s="17" t="s">
        <v>66</v>
      </c>
      <c r="GU9" s="18" t="s">
        <v>67</v>
      </c>
      <c r="GV9" s="17" t="s">
        <v>68</v>
      </c>
      <c r="GW9" s="18" t="s">
        <v>67</v>
      </c>
      <c r="GX9" s="17" t="s">
        <v>69</v>
      </c>
      <c r="GY9" s="18" t="s">
        <v>64</v>
      </c>
      <c r="GZ9" s="17" t="s">
        <v>70</v>
      </c>
      <c r="HA9" s="18" t="s">
        <v>71</v>
      </c>
      <c r="HB9" s="17" t="s">
        <v>72</v>
      </c>
      <c r="HC9" s="19" t="s">
        <v>73</v>
      </c>
      <c r="HD9" s="17" t="s">
        <v>74</v>
      </c>
      <c r="HE9" s="19" t="s">
        <v>75</v>
      </c>
      <c r="HF9" s="17" t="s">
        <v>76</v>
      </c>
      <c r="HG9" s="18" t="s">
        <v>77</v>
      </c>
      <c r="HH9" s="17" t="s">
        <v>78</v>
      </c>
      <c r="HI9" s="18" t="s">
        <v>79</v>
      </c>
    </row>
    <row r="10" spans="1:217">
      <c r="A10" s="69" t="s">
        <v>80</v>
      </c>
      <c r="B10" s="70"/>
      <c r="C10" s="71"/>
      <c r="D10" s="70"/>
      <c r="E10" s="71"/>
      <c r="F10" s="70"/>
      <c r="G10" s="96"/>
      <c r="H10" s="70">
        <v>158455619</v>
      </c>
      <c r="I10" s="71">
        <v>2.1291412597469816E-2</v>
      </c>
      <c r="J10" s="70">
        <v>162274654</v>
      </c>
      <c r="K10" s="71">
        <v>2.1804569848833544E-2</v>
      </c>
      <c r="L10" s="70">
        <v>163166979</v>
      </c>
      <c r="M10" s="71">
        <v>2.1924470044648231E-2</v>
      </c>
      <c r="N10" s="70">
        <v>159099048</v>
      </c>
      <c r="O10" s="71">
        <v>2.1377869060185583E-2</v>
      </c>
      <c r="P10" s="70">
        <v>168460359</v>
      </c>
      <c r="Q10" s="96">
        <v>2.2635732531434482E-2</v>
      </c>
      <c r="R10" s="70">
        <v>152291588</v>
      </c>
      <c r="S10" s="96">
        <v>2.0463162213464219E-2</v>
      </c>
      <c r="T10" s="70">
        <v>125390573</v>
      </c>
      <c r="U10" s="71">
        <v>1.6848518483753856E-2</v>
      </c>
      <c r="V10" s="84">
        <v>122317743</v>
      </c>
      <c r="W10" s="85">
        <v>1.6435627531796618E-2</v>
      </c>
      <c r="X10" s="70">
        <v>154778552</v>
      </c>
      <c r="Y10" s="71">
        <v>2.0797331345320968E-2</v>
      </c>
      <c r="Z10" s="70">
        <v>165126889</v>
      </c>
      <c r="AA10" s="71">
        <v>2.2187155721677808E-2</v>
      </c>
      <c r="AB10" s="70">
        <v>163140882</v>
      </c>
      <c r="AC10" s="71">
        <v>2.1920307318972525E-2</v>
      </c>
      <c r="AD10" s="70">
        <v>166072697</v>
      </c>
      <c r="AE10" s="96">
        <v>2.231423853360439E-2</v>
      </c>
      <c r="AF10" s="70">
        <v>170206214</v>
      </c>
      <c r="AG10" s="71">
        <v>2.2869635573496559E-2</v>
      </c>
      <c r="AH10" s="70">
        <v>173949748</v>
      </c>
      <c r="AI10" s="71">
        <v>2.3372632827973965E-2</v>
      </c>
      <c r="AJ10" s="70">
        <v>173881410</v>
      </c>
      <c r="AK10" s="71">
        <v>2.3363450641735912E-2</v>
      </c>
      <c r="AL10" s="70">
        <v>173747036</v>
      </c>
      <c r="AM10" s="71">
        <v>2.3345395575834777E-2</v>
      </c>
      <c r="AN10" s="84">
        <v>170090051</v>
      </c>
      <c r="AO10" s="85">
        <v>2.2854027415517529E-2</v>
      </c>
      <c r="AP10" s="84">
        <v>158039913</v>
      </c>
      <c r="AQ10" s="85">
        <v>2.123491928665484E-2</v>
      </c>
      <c r="AR10" s="70">
        <v>154223670</v>
      </c>
      <c r="AS10" s="71">
        <v>2.0722152539666937E-2</v>
      </c>
      <c r="AT10" s="70">
        <v>150480234</v>
      </c>
      <c r="AU10" s="71">
        <v>2.0219168452889073E-2</v>
      </c>
      <c r="AV10" s="70">
        <v>157953824</v>
      </c>
      <c r="AW10" s="71">
        <v>2.122335200006396E-2</v>
      </c>
      <c r="AX10" s="70">
        <v>161232871</v>
      </c>
      <c r="AY10" s="71">
        <v>2.1663938792731631E-2</v>
      </c>
      <c r="AZ10" s="70">
        <v>161586585</v>
      </c>
      <c r="BA10" s="71">
        <v>2.1711465320037201E-2</v>
      </c>
      <c r="BB10" s="70">
        <v>159986114</v>
      </c>
      <c r="BC10" s="71">
        <v>2.1496419184788802E-2</v>
      </c>
      <c r="BD10" s="70">
        <v>163011050</v>
      </c>
      <c r="BE10" s="71">
        <v>2.1902862535635899E-2</v>
      </c>
      <c r="BF10" s="70">
        <v>163273728</v>
      </c>
      <c r="BG10" s="71">
        <v>2.1938157076252199E-2</v>
      </c>
      <c r="BH10" s="70">
        <v>163402408</v>
      </c>
      <c r="BI10" s="71">
        <v>2.1955447071937102E-2</v>
      </c>
      <c r="BJ10" s="70">
        <v>170479937</v>
      </c>
      <c r="BK10" s="71">
        <v>2.2906414167596999E-2</v>
      </c>
      <c r="BL10" s="70">
        <v>161328098</v>
      </c>
      <c r="BM10" s="71">
        <f>+BL10/BL2</f>
        <v>2.1676733900122699E-2</v>
      </c>
      <c r="BN10" s="70">
        <v>156348000</v>
      </c>
      <c r="BO10" s="71">
        <v>2.10075866128192E-2</v>
      </c>
      <c r="BP10" s="70">
        <v>158083136</v>
      </c>
      <c r="BQ10" s="71">
        <v>2.1240726913974401E-2</v>
      </c>
      <c r="BR10" s="70">
        <v>161462535</v>
      </c>
      <c r="BS10" s="71">
        <v>2.1694797430973502E-2</v>
      </c>
      <c r="BT10" s="70">
        <v>160231361</v>
      </c>
      <c r="BU10" s="71">
        <v>2.1529371621622301E-2</v>
      </c>
      <c r="BV10" s="70">
        <v>152970622</v>
      </c>
      <c r="BW10" s="71">
        <v>2.05537876460321E-2</v>
      </c>
      <c r="BX10" s="70">
        <v>147428674</v>
      </c>
      <c r="BY10" s="71">
        <v>1.9809147787423501E-2</v>
      </c>
      <c r="BZ10" s="70">
        <v>152245963</v>
      </c>
      <c r="CA10" s="71">
        <v>2.0456419360494301E-2</v>
      </c>
      <c r="CB10" s="70">
        <v>157412038</v>
      </c>
      <c r="CC10" s="71">
        <v>2.1150555313693701E-2</v>
      </c>
      <c r="CD10" s="70">
        <v>148932182</v>
      </c>
      <c r="CE10" s="71">
        <v>2.0011165558888801E-2</v>
      </c>
      <c r="CF10" s="70">
        <v>151523400</v>
      </c>
      <c r="CG10" s="71">
        <v>2.0359332702489599E-2</v>
      </c>
      <c r="CH10" s="70">
        <v>147140526</v>
      </c>
      <c r="CI10" s="71">
        <v>1.9770430988568899E-2</v>
      </c>
      <c r="CJ10" s="70">
        <v>143344785</v>
      </c>
      <c r="CK10" s="71">
        <v>1.9260418978071001E-2</v>
      </c>
      <c r="CL10" s="70">
        <v>133165435</v>
      </c>
      <c r="CM10" s="71">
        <v>1.7892677933815899E-2</v>
      </c>
      <c r="CN10" s="70">
        <v>134319859</v>
      </c>
      <c r="CO10" s="71">
        <v>1.804779128459694E-2</v>
      </c>
      <c r="CP10" s="70">
        <v>142966388</v>
      </c>
      <c r="CQ10" s="71">
        <v>1.9209575937216436E-2</v>
      </c>
      <c r="CR10" s="70">
        <v>144775554</v>
      </c>
      <c r="CS10" s="71">
        <v>1.94526632260974E-2</v>
      </c>
      <c r="CT10" s="70">
        <v>147086519</v>
      </c>
      <c r="CU10" s="71">
        <v>1.97631743768425E-2</v>
      </c>
      <c r="CV10" s="70">
        <v>145814952</v>
      </c>
      <c r="CW10" s="71">
        <v>1.9592321191087E-2</v>
      </c>
      <c r="CX10" s="70">
        <v>143761490</v>
      </c>
      <c r="CY10" s="71">
        <v>1.9316409245803901E-2</v>
      </c>
      <c r="CZ10" s="70">
        <v>152156755</v>
      </c>
      <c r="DA10" s="71">
        <v>2.0444432991710868E-2</v>
      </c>
      <c r="DB10" s="70">
        <v>155730966</v>
      </c>
      <c r="DC10" s="71">
        <v>2.0924679283028897E-2</v>
      </c>
      <c r="DD10" s="70">
        <v>150996702</v>
      </c>
      <c r="DE10" s="71">
        <v>2.0288563304391806E-2</v>
      </c>
      <c r="DF10" s="70">
        <v>154205011</v>
      </c>
      <c r="DG10" s="71">
        <v>2.0719645436546918E-2</v>
      </c>
      <c r="DH10" s="70">
        <v>146490120</v>
      </c>
      <c r="DI10" s="71">
        <v>1.9683039653991596E-2</v>
      </c>
      <c r="DJ10" s="70">
        <v>152198282</v>
      </c>
      <c r="DK10" s="71">
        <v>2.0450012737209821E-2</v>
      </c>
      <c r="DL10" s="70">
        <v>134780834</v>
      </c>
      <c r="DM10" s="71">
        <v>1.8109729859051647E-2</v>
      </c>
      <c r="DN10" s="70">
        <v>135843601</v>
      </c>
      <c r="DO10" s="71">
        <f t="shared" si="0"/>
        <v>1.8252527782924969E-2</v>
      </c>
      <c r="DP10" s="70">
        <v>150331690</v>
      </c>
      <c r="DQ10" s="71">
        <v>2.0199209445125526E-2</v>
      </c>
      <c r="DR10" s="70">
        <v>153143035</v>
      </c>
      <c r="DS10" s="71">
        <v>2.0576953794819903E-2</v>
      </c>
      <c r="DT10" s="70">
        <v>159452117</v>
      </c>
      <c r="DU10" s="71">
        <v>2.1424669061803674E-2</v>
      </c>
      <c r="DV10" s="70">
        <v>163781585</v>
      </c>
      <c r="DW10" s="71">
        <v>2.2006394916930884E-2</v>
      </c>
      <c r="DX10" s="70">
        <v>164352401</v>
      </c>
      <c r="DY10" s="71">
        <v>2.2083092198379849E-2</v>
      </c>
      <c r="DZ10" s="70">
        <v>167792490</v>
      </c>
      <c r="EA10" s="71">
        <v>2.2545317283595566E-2</v>
      </c>
      <c r="EB10" s="70">
        <v>169908201</v>
      </c>
      <c r="EC10" s="71">
        <v>2.2829593271009502E-2</v>
      </c>
      <c r="ED10" s="70">
        <v>171247719</v>
      </c>
      <c r="EE10" s="71">
        <v>2.3009576644026301E-2</v>
      </c>
      <c r="EF10" s="70">
        <v>170965156</v>
      </c>
      <c r="EG10" s="71">
        <v>2.2971610269681392E-2</v>
      </c>
      <c r="EH10" s="70">
        <v>175374930</v>
      </c>
      <c r="EI10" s="71">
        <v>2.3564126382762198E-2</v>
      </c>
      <c r="EJ10" s="70">
        <v>168900598</v>
      </c>
      <c r="EK10" s="12">
        <v>2.2694207418335745E-2</v>
      </c>
      <c r="EL10" s="11">
        <v>157326878</v>
      </c>
      <c r="EM10" s="12">
        <v>2.1139112851519939E-2</v>
      </c>
      <c r="EN10" s="11">
        <v>138935358</v>
      </c>
      <c r="EO10" s="12">
        <v>1.8667949489395725E-2</v>
      </c>
      <c r="EP10" s="11">
        <v>167820609</v>
      </c>
      <c r="EQ10" s="12">
        <v>2.25490954728143E-2</v>
      </c>
      <c r="ER10" s="11">
        <v>169355379</v>
      </c>
      <c r="ES10" s="12">
        <v>2.27553137404337E-2</v>
      </c>
      <c r="ET10" s="11">
        <v>167041853</v>
      </c>
      <c r="EU10" s="12">
        <v>2.2444458482764801E-2</v>
      </c>
      <c r="EV10" s="11">
        <v>175589703</v>
      </c>
      <c r="EW10" s="12">
        <v>2.3592984202495101E-2</v>
      </c>
      <c r="EX10" s="11">
        <v>173463075</v>
      </c>
      <c r="EY10" s="12">
        <v>2.3307241360224999E-2</v>
      </c>
      <c r="EZ10" s="11">
        <v>180299401</v>
      </c>
      <c r="FA10" s="12">
        <v>2.4225799388203999E-2</v>
      </c>
      <c r="FB10" s="11">
        <v>168567019</v>
      </c>
      <c r="FC10" s="12">
        <v>2.2649386315829044E-2</v>
      </c>
      <c r="FD10" s="11">
        <v>171862018</v>
      </c>
      <c r="FE10" s="12">
        <v>2.3092116487507947E-2</v>
      </c>
      <c r="FF10" s="13">
        <v>170935805</v>
      </c>
      <c r="FG10" s="14">
        <v>2.2967666543668438E-2</v>
      </c>
      <c r="FH10" s="11">
        <v>166611609</v>
      </c>
      <c r="FI10" s="12">
        <v>2.2386649057030899E-2</v>
      </c>
      <c r="FJ10" s="11">
        <v>161242225</v>
      </c>
      <c r="FK10" s="12">
        <v>2.1665195636216526E-2</v>
      </c>
      <c r="FL10" s="11">
        <v>164168276</v>
      </c>
      <c r="FM10" s="12">
        <v>2.2058352375132446E-2</v>
      </c>
      <c r="FN10" s="11">
        <v>169351348</v>
      </c>
      <c r="FO10" s="12">
        <v>2.2754772118016766E-2</v>
      </c>
      <c r="FP10" s="11">
        <v>169021292</v>
      </c>
      <c r="FQ10" s="12">
        <v>2.2710424380872188E-2</v>
      </c>
      <c r="FR10" s="15">
        <v>157421897</v>
      </c>
      <c r="FS10" s="16">
        <v>2.1151880011140552E-2</v>
      </c>
      <c r="FT10" s="15">
        <v>161050030</v>
      </c>
      <c r="FU10" s="16">
        <v>2.1639371493221086E-2</v>
      </c>
      <c r="FV10" s="15">
        <v>177875197</v>
      </c>
      <c r="FW10" s="16">
        <v>2.3900072960637665E-2</v>
      </c>
      <c r="FX10" s="15" t="s">
        <v>81</v>
      </c>
      <c r="FY10" s="15" t="s">
        <v>82</v>
      </c>
      <c r="FZ10" s="15" t="s">
        <v>83</v>
      </c>
      <c r="GA10" s="15" t="s">
        <v>84</v>
      </c>
      <c r="GB10" s="15" t="s">
        <v>85</v>
      </c>
      <c r="GC10" s="15" t="s">
        <v>86</v>
      </c>
      <c r="GD10" s="15" t="s">
        <v>87</v>
      </c>
      <c r="GE10" s="15" t="s">
        <v>88</v>
      </c>
      <c r="GF10" s="15" t="s">
        <v>89</v>
      </c>
      <c r="GG10" s="15" t="s">
        <v>84</v>
      </c>
      <c r="GH10" s="17" t="s">
        <v>90</v>
      </c>
      <c r="GI10" s="18" t="s">
        <v>91</v>
      </c>
      <c r="GJ10" s="17" t="s">
        <v>92</v>
      </c>
      <c r="GK10" s="18" t="s">
        <v>93</v>
      </c>
      <c r="GL10" s="17" t="s">
        <v>94</v>
      </c>
      <c r="GM10" s="18" t="s">
        <v>95</v>
      </c>
      <c r="GN10" s="17" t="s">
        <v>96</v>
      </c>
      <c r="GO10" s="18" t="s">
        <v>97</v>
      </c>
      <c r="GP10" s="17" t="s">
        <v>98</v>
      </c>
      <c r="GQ10" s="18" t="s">
        <v>99</v>
      </c>
      <c r="GR10" s="17" t="s">
        <v>100</v>
      </c>
      <c r="GS10" s="18" t="s">
        <v>101</v>
      </c>
      <c r="GT10" s="17" t="s">
        <v>102</v>
      </c>
      <c r="GU10" s="18" t="s">
        <v>103</v>
      </c>
      <c r="GV10" s="17" t="s">
        <v>104</v>
      </c>
      <c r="GW10" s="18" t="s">
        <v>105</v>
      </c>
      <c r="GX10" s="17" t="s">
        <v>106</v>
      </c>
      <c r="GY10" s="18" t="s">
        <v>107</v>
      </c>
      <c r="GZ10" s="17" t="s">
        <v>108</v>
      </c>
      <c r="HA10" s="18" t="s">
        <v>109</v>
      </c>
      <c r="HB10" s="17" t="s">
        <v>110</v>
      </c>
      <c r="HC10" s="19" t="s">
        <v>111</v>
      </c>
      <c r="HD10" s="17" t="s">
        <v>112</v>
      </c>
      <c r="HE10" s="19" t="s">
        <v>113</v>
      </c>
      <c r="HF10" s="17" t="s">
        <v>114</v>
      </c>
      <c r="HG10" s="18" t="s">
        <v>97</v>
      </c>
      <c r="HH10" s="17" t="s">
        <v>115</v>
      </c>
      <c r="HI10" s="18" t="s">
        <v>116</v>
      </c>
    </row>
    <row r="11" spans="1:217">
      <c r="A11" s="69" t="s">
        <v>455</v>
      </c>
      <c r="B11" s="70"/>
      <c r="C11" s="71"/>
      <c r="D11" s="70"/>
      <c r="E11" s="71"/>
      <c r="F11" s="70"/>
      <c r="G11" s="96"/>
      <c r="H11" s="70">
        <v>998226019</v>
      </c>
      <c r="I11" s="71">
        <v>0.13412993600472284</v>
      </c>
      <c r="J11" s="70">
        <v>999233161</v>
      </c>
      <c r="K11" s="71">
        <v>0.1342652639659625</v>
      </c>
      <c r="L11" s="70">
        <v>1011684779</v>
      </c>
      <c r="M11" s="71">
        <v>0.13593836674399704</v>
      </c>
      <c r="N11" s="70">
        <v>1017561025</v>
      </c>
      <c r="O11" s="71">
        <v>0.13672794794597531</v>
      </c>
      <c r="P11" s="70">
        <v>972848303</v>
      </c>
      <c r="Q11" s="96">
        <v>0.13071997537633129</v>
      </c>
      <c r="R11" s="70">
        <v>1012493378</v>
      </c>
      <c r="S11" s="96">
        <v>0.13604701681928974</v>
      </c>
      <c r="T11" s="70">
        <v>1017466785</v>
      </c>
      <c r="U11" s="71">
        <v>0.13671528507711747</v>
      </c>
      <c r="V11" s="84">
        <v>1014516394</v>
      </c>
      <c r="W11" s="85">
        <v>0.13631884604578934</v>
      </c>
      <c r="X11" s="70">
        <v>1013098972</v>
      </c>
      <c r="Y11" s="71">
        <v>0.1361283894572683</v>
      </c>
      <c r="Z11" s="70">
        <v>1008732770</v>
      </c>
      <c r="AA11" s="71">
        <v>0.13553765340755256</v>
      </c>
      <c r="AB11" s="70">
        <v>1016538300</v>
      </c>
      <c r="AC11" s="71">
        <v>0.13658643783417751</v>
      </c>
      <c r="AD11" s="70">
        <v>1022388814</v>
      </c>
      <c r="AE11" s="96">
        <v>0.13737253794153106</v>
      </c>
      <c r="AF11" s="70">
        <v>1046797385</v>
      </c>
      <c r="AG11" s="71">
        <v>0.14065217803528121</v>
      </c>
      <c r="AH11" s="70">
        <v>1055614932</v>
      </c>
      <c r="AI11" s="71">
        <v>0.14183694139851644</v>
      </c>
      <c r="AJ11" s="70">
        <v>1061369614</v>
      </c>
      <c r="AK11" s="71">
        <v>0.14261016510808888</v>
      </c>
      <c r="AL11" s="70">
        <v>1054115164</v>
      </c>
      <c r="AM11" s="71">
        <v>0.1416354261494622</v>
      </c>
      <c r="AN11" s="84">
        <v>1047627138</v>
      </c>
      <c r="AO11" s="85">
        <v>0.1407636672005711</v>
      </c>
      <c r="AP11" s="84">
        <v>1048914190</v>
      </c>
      <c r="AQ11" s="85">
        <v>0.14093660101721861</v>
      </c>
      <c r="AR11" s="70">
        <v>1039562711</v>
      </c>
      <c r="AS11" s="71">
        <v>0.13968009626467645</v>
      </c>
      <c r="AT11" s="70">
        <v>1043204053</v>
      </c>
      <c r="AU11" s="71">
        <v>0.14016936256454532</v>
      </c>
      <c r="AV11" s="70">
        <v>1028619274</v>
      </c>
      <c r="AW11" s="71">
        <v>0.13820968922001051</v>
      </c>
      <c r="AX11" s="70">
        <v>1054303407</v>
      </c>
      <c r="AY11" s="71">
        <v>0.14166071928481894</v>
      </c>
      <c r="AZ11" s="70">
        <v>999610906</v>
      </c>
      <c r="BA11" s="71">
        <v>0.134312000709403</v>
      </c>
      <c r="BB11" s="70">
        <v>1032059105</v>
      </c>
      <c r="BC11" s="71">
        <v>0.13867187963924199</v>
      </c>
      <c r="BD11" s="70">
        <v>1041697808</v>
      </c>
      <c r="BE11" s="71">
        <v>0.13996697703804301</v>
      </c>
      <c r="BF11" s="70">
        <v>1025014373</v>
      </c>
      <c r="BG11" s="71">
        <v>0.13772531928890699</v>
      </c>
      <c r="BH11" s="70">
        <v>1029135779</v>
      </c>
      <c r="BI11" s="71">
        <v>0.13827908904299199</v>
      </c>
      <c r="BJ11" s="70">
        <v>991911446</v>
      </c>
      <c r="BK11" s="71">
        <v>0.13327746830206799</v>
      </c>
      <c r="BL11" s="70">
        <v>999730213</v>
      </c>
      <c r="BM11" s="71">
        <f>+BL11/BL2</f>
        <v>0.13432803130868118</v>
      </c>
      <c r="BN11" s="70">
        <v>988317374</v>
      </c>
      <c r="BO11" s="71">
        <v>0.13279455340176399</v>
      </c>
      <c r="BP11" s="70">
        <v>962483709</v>
      </c>
      <c r="BQ11" s="71">
        <v>0.12932343157728299</v>
      </c>
      <c r="BR11" s="70">
        <v>956730040</v>
      </c>
      <c r="BS11" s="71">
        <v>0.128550343978727</v>
      </c>
      <c r="BT11" s="70">
        <v>965600544</v>
      </c>
      <c r="BU11" s="71">
        <v>0.129742222871193</v>
      </c>
      <c r="BV11" s="70">
        <v>966904204</v>
      </c>
      <c r="BW11" s="71">
        <v>0.12991738820981999</v>
      </c>
      <c r="BX11" s="70">
        <v>984179293</v>
      </c>
      <c r="BY11" s="71">
        <v>0.132238543123293</v>
      </c>
      <c r="BZ11" s="70">
        <v>991647488</v>
      </c>
      <c r="CA11" s="71">
        <v>0.13324200177517201</v>
      </c>
      <c r="CB11" s="70">
        <v>1007174151</v>
      </c>
      <c r="CC11" s="71">
        <v>0.13532823068619501</v>
      </c>
      <c r="CD11" s="70">
        <v>1018639144</v>
      </c>
      <c r="CE11" s="71">
        <v>0.13686871622782501</v>
      </c>
      <c r="CF11" s="70">
        <v>998252490</v>
      </c>
      <c r="CG11" s="71">
        <v>0.13412947812020301</v>
      </c>
      <c r="CH11" s="70">
        <v>995161262</v>
      </c>
      <c r="CI11" s="71">
        <v>0.133714127492436</v>
      </c>
      <c r="CJ11" s="70">
        <v>1013826104</v>
      </c>
      <c r="CK11" s="71">
        <v>0.13622201556858399</v>
      </c>
      <c r="CL11" s="70">
        <v>1013450197</v>
      </c>
      <c r="CM11" s="71">
        <v>0.13617150709479001</v>
      </c>
      <c r="CN11" s="70">
        <v>1003251894</v>
      </c>
      <c r="CO11" s="71">
        <v>0.13480121944431592</v>
      </c>
      <c r="CP11" s="70">
        <v>1017573650</v>
      </c>
      <c r="CQ11" s="71">
        <v>0.13672555189255745</v>
      </c>
      <c r="CR11" s="70">
        <v>1001647767</v>
      </c>
      <c r="CS11" s="71">
        <v>0.134585682073256</v>
      </c>
      <c r="CT11" s="70">
        <v>1044745445</v>
      </c>
      <c r="CU11" s="71">
        <v>0.14037647059243399</v>
      </c>
      <c r="CV11" s="70">
        <v>944854750</v>
      </c>
      <c r="CW11" s="71">
        <v>0.12695472917567599</v>
      </c>
      <c r="CX11" s="70">
        <v>1009841673</v>
      </c>
      <c r="CY11" s="71">
        <v>0.13568665036189601</v>
      </c>
      <c r="CZ11" s="70">
        <v>1022851461</v>
      </c>
      <c r="DA11" s="71">
        <v>0.13743470117306367</v>
      </c>
      <c r="DB11" s="70">
        <v>1006138476</v>
      </c>
      <c r="DC11" s="71">
        <v>0.13518907295942328</v>
      </c>
      <c r="DD11" s="70">
        <v>1018424761</v>
      </c>
      <c r="DE11" s="71">
        <v>0.13683991081016189</v>
      </c>
      <c r="DF11" s="70">
        <v>1039856649</v>
      </c>
      <c r="DG11" s="71">
        <v>0.13971959103271825</v>
      </c>
      <c r="DH11" s="70">
        <v>996230621</v>
      </c>
      <c r="DI11" s="71">
        <v>0.13385781114565046</v>
      </c>
      <c r="DJ11" s="70">
        <v>1004872481</v>
      </c>
      <c r="DK11" s="71">
        <v>0.13501896845144176</v>
      </c>
      <c r="DL11" s="70">
        <v>855229381</v>
      </c>
      <c r="DM11" s="71">
        <v>0.11491228090660098</v>
      </c>
      <c r="DN11" s="70">
        <v>1111702315</v>
      </c>
      <c r="DO11" s="71">
        <f t="shared" si="0"/>
        <v>0.1493730822910054</v>
      </c>
      <c r="DP11" s="70">
        <v>1111702315</v>
      </c>
      <c r="DQ11" s="71">
        <v>0.1493730822910054</v>
      </c>
      <c r="DR11" s="70">
        <v>1096401246</v>
      </c>
      <c r="DS11" s="71">
        <v>0.14731716515560089</v>
      </c>
      <c r="DT11" s="70">
        <v>1072909998</v>
      </c>
      <c r="DU11" s="71">
        <v>0.14416078050723177</v>
      </c>
      <c r="DV11" s="70">
        <v>1020014724</v>
      </c>
      <c r="DW11" s="71">
        <v>0.13705354504554501</v>
      </c>
      <c r="DX11" s="70">
        <v>1074138837</v>
      </c>
      <c r="DY11" s="71">
        <v>0.1443258925759868</v>
      </c>
      <c r="DZ11" s="70">
        <v>1080345429</v>
      </c>
      <c r="EA11" s="71">
        <v>0.14515983684780628</v>
      </c>
      <c r="EB11" s="70">
        <v>1091180982</v>
      </c>
      <c r="EC11" s="71">
        <v>0.14661574813637596</v>
      </c>
      <c r="ED11" s="70">
        <v>1100144905</v>
      </c>
      <c r="EE11" s="71">
        <v>0.14782017920561344</v>
      </c>
      <c r="EF11" s="70">
        <v>1070162532</v>
      </c>
      <c r="EG11" s="71">
        <v>0.14379161921344627</v>
      </c>
      <c r="EH11" s="70">
        <v>1084247795</v>
      </c>
      <c r="EI11" s="71">
        <v>0.14568417544977061</v>
      </c>
      <c r="EJ11" s="70">
        <v>1098924003</v>
      </c>
      <c r="EK11" s="12">
        <v>0.14765613358615706</v>
      </c>
      <c r="EL11" s="11">
        <v>1133893755</v>
      </c>
      <c r="EM11" s="12">
        <v>0.15235481917195803</v>
      </c>
      <c r="EN11" s="11">
        <v>993712377</v>
      </c>
      <c r="EO11" s="12">
        <v>0.13351944910109464</v>
      </c>
      <c r="EP11" s="11">
        <v>945761240</v>
      </c>
      <c r="EQ11" s="12">
        <v>0.12707652905280101</v>
      </c>
      <c r="ER11" s="11">
        <v>934995405</v>
      </c>
      <c r="ES11" s="12">
        <v>0.12562998537317699</v>
      </c>
      <c r="ET11" s="11">
        <v>928024389</v>
      </c>
      <c r="EU11" s="12">
        <v>0.124693329820184</v>
      </c>
      <c r="EV11" s="11">
        <v>933357808</v>
      </c>
      <c r="EW11" s="12">
        <v>0.125409950829631</v>
      </c>
      <c r="EX11" s="11">
        <v>917253077</v>
      </c>
      <c r="EY11" s="12">
        <v>0.123246050227393</v>
      </c>
      <c r="EZ11" s="11">
        <v>929680614</v>
      </c>
      <c r="FA11" s="12">
        <v>0.124915867301558</v>
      </c>
      <c r="FB11" s="11">
        <v>899217179</v>
      </c>
      <c r="FC11" s="12">
        <v>0.12082266975962241</v>
      </c>
      <c r="FD11" s="11">
        <v>850072505</v>
      </c>
      <c r="FE11" s="12">
        <v>0.11421938097042292</v>
      </c>
      <c r="FF11" s="13">
        <v>858199095</v>
      </c>
      <c r="FG11" s="14">
        <v>0.11531130439312016</v>
      </c>
      <c r="FH11" s="11">
        <v>862108276</v>
      </c>
      <c r="FI11" s="12">
        <v>0.11583655868765984</v>
      </c>
      <c r="FJ11" s="11">
        <v>867853005</v>
      </c>
      <c r="FK11" s="12">
        <v>0.11660844506954303</v>
      </c>
      <c r="FL11" s="11">
        <v>866721633</v>
      </c>
      <c r="FM11" s="12">
        <v>0.11645642908416862</v>
      </c>
      <c r="FN11" s="11">
        <v>850113488</v>
      </c>
      <c r="FO11" s="12">
        <v>0.11422488762175298</v>
      </c>
      <c r="FP11" s="11">
        <v>827945294</v>
      </c>
      <c r="FQ11" s="12">
        <v>0.11124627417287752</v>
      </c>
      <c r="FR11" s="15">
        <v>837633706</v>
      </c>
      <c r="FS11" s="16">
        <v>0.112548050685725</v>
      </c>
      <c r="FT11" s="15">
        <v>837770414</v>
      </c>
      <c r="FU11" s="16">
        <v>0.11256641935785811</v>
      </c>
      <c r="FV11" s="15">
        <v>823518678</v>
      </c>
      <c r="FW11" s="16">
        <v>0.11065149509657536</v>
      </c>
      <c r="FX11" s="15" t="s">
        <v>117</v>
      </c>
      <c r="FY11" s="15" t="s">
        <v>118</v>
      </c>
      <c r="FZ11" s="15" t="s">
        <v>119</v>
      </c>
      <c r="GA11" s="15" t="s">
        <v>120</v>
      </c>
      <c r="GB11" s="15" t="s">
        <v>121</v>
      </c>
      <c r="GC11" s="15" t="s">
        <v>122</v>
      </c>
      <c r="GD11" s="15" t="s">
        <v>123</v>
      </c>
      <c r="GE11" s="15" t="s">
        <v>124</v>
      </c>
      <c r="GF11" s="15" t="s">
        <v>125</v>
      </c>
      <c r="GG11" s="15" t="s">
        <v>126</v>
      </c>
      <c r="GH11" s="17" t="s">
        <v>127</v>
      </c>
      <c r="GI11" s="18" t="s">
        <v>128</v>
      </c>
      <c r="GJ11" s="17" t="s">
        <v>129</v>
      </c>
      <c r="GK11" s="18" t="s">
        <v>130</v>
      </c>
      <c r="GL11" s="17" t="s">
        <v>131</v>
      </c>
      <c r="GM11" s="18" t="s">
        <v>132</v>
      </c>
      <c r="GN11" s="17" t="s">
        <v>133</v>
      </c>
      <c r="GO11" s="18" t="s">
        <v>130</v>
      </c>
      <c r="GP11" s="17" t="s">
        <v>134</v>
      </c>
      <c r="GQ11" s="18" t="s">
        <v>130</v>
      </c>
      <c r="GR11" s="17" t="s">
        <v>135</v>
      </c>
      <c r="GS11" s="18" t="s">
        <v>136</v>
      </c>
      <c r="GT11" s="17" t="s">
        <v>137</v>
      </c>
      <c r="GU11" s="18" t="s">
        <v>138</v>
      </c>
      <c r="GV11" s="17" t="s">
        <v>139</v>
      </c>
      <c r="GW11" s="18" t="s">
        <v>138</v>
      </c>
      <c r="GX11" s="17" t="s">
        <v>140</v>
      </c>
      <c r="GY11" s="18" t="s">
        <v>141</v>
      </c>
      <c r="GZ11" s="17" t="s">
        <v>142</v>
      </c>
      <c r="HA11" s="18" t="s">
        <v>143</v>
      </c>
      <c r="HB11" s="17" t="s">
        <v>144</v>
      </c>
      <c r="HC11" s="19" t="s">
        <v>143</v>
      </c>
      <c r="HD11" s="17" t="s">
        <v>145</v>
      </c>
      <c r="HE11" s="19" t="s">
        <v>124</v>
      </c>
      <c r="HF11" s="17" t="s">
        <v>146</v>
      </c>
      <c r="HG11" s="18" t="s">
        <v>147</v>
      </c>
      <c r="HH11" s="17" t="s">
        <v>148</v>
      </c>
      <c r="HI11" s="18" t="s">
        <v>149</v>
      </c>
    </row>
    <row r="12" spans="1:217">
      <c r="A12" s="69" t="s">
        <v>457</v>
      </c>
      <c r="B12" s="70"/>
      <c r="C12" s="71"/>
      <c r="D12" s="70"/>
      <c r="E12" s="71"/>
      <c r="F12" s="70"/>
      <c r="G12" s="96"/>
      <c r="H12" s="70">
        <v>452809357</v>
      </c>
      <c r="I12" s="71">
        <v>6.0843224801526333E-2</v>
      </c>
      <c r="J12" s="70">
        <v>455103180</v>
      </c>
      <c r="K12" s="71">
        <v>6.1151441905007944E-2</v>
      </c>
      <c r="L12" s="70">
        <v>450669735</v>
      </c>
      <c r="M12" s="71">
        <v>6.0555727424708009E-2</v>
      </c>
      <c r="N12" s="70">
        <v>450980820</v>
      </c>
      <c r="O12" s="71">
        <v>6.0597527388191061E-2</v>
      </c>
      <c r="P12" s="70">
        <v>486330231</v>
      </c>
      <c r="Q12" s="96">
        <v>6.5347367749980553E-2</v>
      </c>
      <c r="R12" s="70">
        <v>462853927</v>
      </c>
      <c r="S12" s="96">
        <v>6.2192896624992354E-2</v>
      </c>
      <c r="T12" s="70">
        <v>484786607</v>
      </c>
      <c r="U12" s="71">
        <v>6.5139953612906892E-2</v>
      </c>
      <c r="V12" s="84">
        <v>491376816</v>
      </c>
      <c r="W12" s="85">
        <v>6.6025468811472116E-2</v>
      </c>
      <c r="X12" s="70">
        <v>460333429</v>
      </c>
      <c r="Y12" s="71">
        <v>6.1854221586468812E-2</v>
      </c>
      <c r="Z12" s="70">
        <v>458952294</v>
      </c>
      <c r="AA12" s="71">
        <v>6.1666795017250371E-2</v>
      </c>
      <c r="AB12" s="70">
        <v>457046127</v>
      </c>
      <c r="AC12" s="71">
        <v>6.1410674258743719E-2</v>
      </c>
      <c r="AD12" s="70">
        <v>462599798</v>
      </c>
      <c r="AE12" s="96">
        <v>6.2156889269819028E-2</v>
      </c>
      <c r="AF12" s="70">
        <v>464393710</v>
      </c>
      <c r="AG12" s="71">
        <v>6.2397926965956974E-2</v>
      </c>
      <c r="AH12" s="70">
        <v>484885529</v>
      </c>
      <c r="AI12" s="71">
        <v>6.5151295493195663E-2</v>
      </c>
      <c r="AJ12" s="70">
        <v>479662685</v>
      </c>
      <c r="AK12" s="71">
        <v>6.4449531814125618E-2</v>
      </c>
      <c r="AL12" s="70">
        <v>490377509</v>
      </c>
      <c r="AM12" s="71">
        <v>6.5889221437409023E-2</v>
      </c>
      <c r="AN12" s="84">
        <v>496722520</v>
      </c>
      <c r="AO12" s="85">
        <v>6.6741764278646462E-2</v>
      </c>
      <c r="AP12" s="84">
        <v>481365972</v>
      </c>
      <c r="AQ12" s="85">
        <v>6.4678392747293867E-2</v>
      </c>
      <c r="AR12" s="70">
        <v>474133694</v>
      </c>
      <c r="AS12" s="71">
        <v>6.3706632913506506E-2</v>
      </c>
      <c r="AT12" s="70">
        <v>430235788</v>
      </c>
      <c r="AU12" s="71">
        <v>5.7808322334436765E-2</v>
      </c>
      <c r="AV12" s="70">
        <v>437177739</v>
      </c>
      <c r="AW12" s="71">
        <v>5.8741072589601179E-2</v>
      </c>
      <c r="AX12" s="70">
        <v>408214635</v>
      </c>
      <c r="AY12" s="71">
        <v>5.4849465943810446E-2</v>
      </c>
      <c r="AZ12" s="70">
        <v>462553422</v>
      </c>
      <c r="BA12" s="71">
        <v>6.21506579919213E-2</v>
      </c>
      <c r="BB12" s="70">
        <v>432272584</v>
      </c>
      <c r="BC12" s="71">
        <v>5.8081994964611999E-2</v>
      </c>
      <c r="BD12" s="70">
        <v>425793145</v>
      </c>
      <c r="BE12" s="71">
        <v>5.72113898018023E-2</v>
      </c>
      <c r="BF12" s="70">
        <v>442197352</v>
      </c>
      <c r="BG12" s="71">
        <v>5.9415529281470203E-2</v>
      </c>
      <c r="BH12" s="70">
        <v>437935624</v>
      </c>
      <c r="BI12" s="71">
        <v>5.8842905262740997E-2</v>
      </c>
      <c r="BJ12" s="70">
        <v>466862428</v>
      </c>
      <c r="BK12" s="71">
        <v>6.2729634485129804E-2</v>
      </c>
      <c r="BL12" s="70">
        <v>451116422</v>
      </c>
      <c r="BM12" s="71">
        <f>+BL12/BL2</f>
        <v>6.0613933709609949E-2</v>
      </c>
      <c r="BN12" s="70">
        <v>457563209</v>
      </c>
      <c r="BO12" s="71">
        <v>6.1480151609914997E-2</v>
      </c>
      <c r="BP12" s="70">
        <f>443860566-BP13</f>
        <v>443637806</v>
      </c>
      <c r="BQ12" s="71">
        <f>+BP12/BP2</f>
        <v>5.9609074847558528E-2</v>
      </c>
      <c r="BR12" s="70">
        <f>446216594-BR13</f>
        <v>445993834</v>
      </c>
      <c r="BS12" s="71">
        <f>+BR12/BR2</f>
        <v>5.9925640855900353E-2</v>
      </c>
      <c r="BT12" s="70">
        <f>438577264-BT13</f>
        <v>438354504</v>
      </c>
      <c r="BU12" s="71">
        <f>+BT12/BT2</f>
        <v>5.8899187772785071E-2</v>
      </c>
      <c r="BV12" s="70">
        <f>444778343-BV13</f>
        <v>444555583</v>
      </c>
      <c r="BW12" s="71">
        <f>+BV12/BV2</f>
        <v>5.9732391294323138E-2</v>
      </c>
      <c r="BX12" s="70">
        <f>439726002-BX13</f>
        <v>439503242</v>
      </c>
      <c r="BY12" s="71">
        <f>+BX12/BX2</f>
        <v>5.9053537128264111E-2</v>
      </c>
      <c r="BZ12" s="70">
        <f>447820518-BZ13</f>
        <v>447597758</v>
      </c>
      <c r="CA12" s="71">
        <f>+BZ12/BZ2</f>
        <v>6.0141150951011128E-2</v>
      </c>
      <c r="CB12" s="70">
        <f>441060802-CB13</f>
        <v>440838042</v>
      </c>
      <c r="CC12" s="71">
        <f>+CB12/CB2</f>
        <v>5.9232886570602938E-2</v>
      </c>
      <c r="CD12" s="70">
        <f>466338575-CD13</f>
        <v>466115815</v>
      </c>
      <c r="CE12" s="71">
        <f>+CD12/CD2</f>
        <v>6.2629316366165921E-2</v>
      </c>
      <c r="CF12" s="70">
        <f>+CF2-CF3-CF9-CF10-CF11-CF13</f>
        <v>488251833</v>
      </c>
      <c r="CG12" s="71">
        <f>+CF12/CF2</f>
        <v>6.5603606509934478E-2</v>
      </c>
      <c r="CH12" s="70">
        <f>491957343-CH13</f>
        <v>491734583</v>
      </c>
      <c r="CI12" s="71">
        <f>+CH12/CH2</f>
        <v>6.6071563709743847E-2</v>
      </c>
      <c r="CJ12" s="70">
        <f>477088342-CJ13</f>
        <v>476865582</v>
      </c>
      <c r="CK12" s="71">
        <f>+CJ12/CJ2</f>
        <v>6.4073701080521892E-2</v>
      </c>
      <c r="CL12" s="70">
        <f>468611503-CL13</f>
        <v>468388743</v>
      </c>
      <c r="CM12" s="71">
        <f>+CL12/CL2</f>
        <v>6.2934716702752913E-2</v>
      </c>
      <c r="CN12" s="70">
        <f>477455494-CN13</f>
        <v>477232734</v>
      </c>
      <c r="CO12" s="71">
        <f>+CN12/CN2</f>
        <v>6.4123033195036108E-2</v>
      </c>
      <c r="CP12" s="70">
        <f>460477409-CP13</f>
        <v>460254649</v>
      </c>
      <c r="CQ12" s="71">
        <f>+CP12/CP2</f>
        <v>6.1841785010490695E-2</v>
      </c>
      <c r="CR12" s="70">
        <f>476490082-CR13</f>
        <v>476267322</v>
      </c>
      <c r="CS12" s="71">
        <f>+CR12/CR2</f>
        <v>6.3993316305743925E-2</v>
      </c>
      <c r="CT12" s="70">
        <f>505217011-CT13</f>
        <v>504994251</v>
      </c>
      <c r="CU12" s="71">
        <f>+CT12/CT2</f>
        <v>6.7853189467458858E-2</v>
      </c>
      <c r="CV12" s="70">
        <f>625732273-CV13</f>
        <v>625509513</v>
      </c>
      <c r="CW12" s="71">
        <f>+CV12/CV2</f>
        <v>8.4046136001035235E-2</v>
      </c>
      <c r="CX12" s="70">
        <f>570985858-CX13</f>
        <v>570763098</v>
      </c>
      <c r="CY12" s="71">
        <f>+CX12/CX2</f>
        <v>7.6690173309770598E-2</v>
      </c>
      <c r="CZ12" s="70">
        <f>573128785-CZ13</f>
        <v>572906025</v>
      </c>
      <c r="DA12" s="71">
        <f>+CZ12/CZ2</f>
        <v>7.6978106155457457E-2</v>
      </c>
      <c r="DB12" s="70">
        <f>602256301-DB13</f>
        <v>602033541</v>
      </c>
      <c r="DC12" s="71">
        <f>+DB12/DB2</f>
        <v>8.0891803901423351E-2</v>
      </c>
      <c r="DD12" s="70">
        <f>609926552-DD13</f>
        <v>609703792</v>
      </c>
      <c r="DE12" s="71">
        <f>+DD12/DD2</f>
        <v>8.1922411662472827E-2</v>
      </c>
      <c r="DF12" s="70">
        <f>608472815-DF13</f>
        <v>608250055</v>
      </c>
      <c r="DG12" s="71">
        <f>+DF12/DF2</f>
        <v>8.1727081335639357E-2</v>
      </c>
      <c r="DH12" s="70">
        <f>680968400-DH13</f>
        <v>680745640</v>
      </c>
      <c r="DI12" s="71">
        <f>+DH12/DH2</f>
        <v>9.146789849309897E-2</v>
      </c>
      <c r="DJ12" s="70">
        <f>666620802-DJ13</f>
        <v>666398042</v>
      </c>
      <c r="DK12" s="71">
        <f>+DJ12/DJ2</f>
        <v>8.9540093803106707E-2</v>
      </c>
      <c r="DL12" s="70">
        <f>802081350-DL13</f>
        <v>801858590</v>
      </c>
      <c r="DM12" s="71">
        <f>+DL12/DL2</f>
        <v>0.10774115294508455</v>
      </c>
      <c r="DN12" s="70">
        <f>315925305+228398350</f>
        <v>544323655</v>
      </c>
      <c r="DO12" s="71">
        <f>+DN12/DN2</f>
        <v>7.3137656559846095E-2</v>
      </c>
      <c r="DP12" s="70">
        <f>532294632-DP13</f>
        <v>532071872</v>
      </c>
      <c r="DQ12" s="71">
        <f>+DP12/DP2</f>
        <v>7.1491454545532088E-2</v>
      </c>
      <c r="DR12" s="70">
        <f>566550816-DR13</f>
        <v>566328056</v>
      </c>
      <c r="DS12" s="71">
        <f>+DR12/DR2</f>
        <v>7.6094262080036335E-2</v>
      </c>
      <c r="DT12" s="70">
        <f>609801182-DT13</f>
        <v>609578422</v>
      </c>
      <c r="DU12" s="71">
        <f>+DT12/DT2</f>
        <v>8.1905566412558223E-2</v>
      </c>
      <c r="DV12" s="70">
        <f>682427188-DV13</f>
        <v>682204428</v>
      </c>
      <c r="DW12" s="71">
        <f>+DV12/DV2</f>
        <v>9.1663907493916008E-2</v>
      </c>
      <c r="DX12" s="70">
        <f>630232259-DX13</f>
        <v>630009499</v>
      </c>
      <c r="DY12" s="71">
        <f>+DX12/DX2</f>
        <v>8.4650773384637668E-2</v>
      </c>
      <c r="DZ12" s="70">
        <f>620823214-DZ13</f>
        <v>620600454</v>
      </c>
      <c r="EA12" s="71">
        <f>+DZ12/DZ2</f>
        <v>8.3386533817892891E-2</v>
      </c>
      <c r="EB12" s="70">
        <f>613029350-EB13</f>
        <v>612806590</v>
      </c>
      <c r="EC12" s="71">
        <f>+EB12/EB2</f>
        <v>8.2339316884970606E-2</v>
      </c>
      <c r="ED12" s="70">
        <f>606344513-ED13</f>
        <v>606121753</v>
      </c>
      <c r="EE12" s="71">
        <f>+ED12/ED2</f>
        <v>8.1441113567562784E-2</v>
      </c>
      <c r="EF12" s="70">
        <f>640965311-EF13</f>
        <v>640742551</v>
      </c>
      <c r="EG12" s="71">
        <f>+EF12/EF2</f>
        <v>8.6092912200035968E-2</v>
      </c>
      <c r="EH12" s="70">
        <f>663943274-EH13</f>
        <v>663720514</v>
      </c>
      <c r="EI12" s="71">
        <f>+EH12/EH2</f>
        <v>8.9180329678408915E-2</v>
      </c>
      <c r="EJ12" s="70">
        <f>707949798-EJ13</f>
        <v>707727038</v>
      </c>
      <c r="EK12" s="12">
        <f>+EJ12/EJ2</f>
        <v>9.5093234636957208E-2</v>
      </c>
      <c r="EL12" s="11">
        <f>799260566-EL13</f>
        <v>799037806</v>
      </c>
      <c r="EM12" s="12">
        <f>+EL12/EL2</f>
        <v>0.10736214033094139</v>
      </c>
      <c r="EN12" s="11">
        <f>391693515-EN13</f>
        <v>391470755</v>
      </c>
      <c r="EO12" s="12">
        <f>+EN12/EN2</f>
        <v>5.2599686545707167E-2</v>
      </c>
      <c r="EP12" s="11">
        <v>386559401</v>
      </c>
      <c r="EQ12" s="12">
        <v>5.1939775996539803E-2</v>
      </c>
      <c r="ER12" s="11">
        <v>403065726</v>
      </c>
      <c r="ES12" s="12">
        <v>5.4157636487859498E-2</v>
      </c>
      <c r="ET12" s="11">
        <v>412363510</v>
      </c>
      <c r="EU12" s="12">
        <v>5.5406926550330901E-2</v>
      </c>
      <c r="EV12" s="11">
        <v>394578963</v>
      </c>
      <c r="EW12" s="12">
        <v>5.3017318678965399E-2</v>
      </c>
      <c r="EX12" s="11">
        <v>413294634</v>
      </c>
      <c r="EY12" s="12">
        <v>5.5532036357154597E-2</v>
      </c>
      <c r="EZ12" s="11">
        <v>395800871</v>
      </c>
      <c r="FA12" s="12">
        <v>5.3181499468888498E-2</v>
      </c>
      <c r="FB12" s="11">
        <v>425963632</v>
      </c>
      <c r="FC12" s="12">
        <v>5.72342971649848E-2</v>
      </c>
      <c r="FD12" s="11">
        <v>299868090</v>
      </c>
      <c r="FE12" s="12">
        <v>4.0291560321178796E-2</v>
      </c>
      <c r="FF12" s="23">
        <v>292549919</v>
      </c>
      <c r="FG12" s="14">
        <v>3.9308259536199638E-2</v>
      </c>
      <c r="FH12" s="11">
        <v>293141594</v>
      </c>
      <c r="FI12" s="12">
        <v>3.938775952218692E-2</v>
      </c>
      <c r="FJ12" s="11">
        <v>292059993</v>
      </c>
      <c r="FK12" s="12">
        <v>3.92424309814444E-2</v>
      </c>
      <c r="FL12" s="11">
        <v>287588644</v>
      </c>
      <c r="FM12" s="12">
        <v>3.8641641387758247E-2</v>
      </c>
      <c r="FN12" s="11">
        <v>288283595</v>
      </c>
      <c r="FO12" s="12">
        <v>3.8735017979234732E-2</v>
      </c>
      <c r="FP12" s="11">
        <v>299721873</v>
      </c>
      <c r="FQ12" s="12">
        <v>4.0271913979097247E-2</v>
      </c>
      <c r="FR12" s="15">
        <v>287749064</v>
      </c>
      <c r="FS12" s="16">
        <v>3.8663196105723482E-2</v>
      </c>
      <c r="FT12" s="15">
        <v>273301241</v>
      </c>
      <c r="FU12" s="16">
        <v>3.6721924755663479E-2</v>
      </c>
      <c r="FV12" s="15">
        <v>271868290</v>
      </c>
      <c r="FW12" s="16">
        <v>3.6529387324775807E-2</v>
      </c>
      <c r="FX12" s="15" t="s">
        <v>150</v>
      </c>
      <c r="FY12" s="15" t="s">
        <v>151</v>
      </c>
      <c r="FZ12" s="15" t="s">
        <v>152</v>
      </c>
      <c r="GA12" s="15" t="s">
        <v>153</v>
      </c>
      <c r="GB12" s="15" t="s">
        <v>154</v>
      </c>
      <c r="GC12" s="15" t="s">
        <v>155</v>
      </c>
      <c r="GD12" s="15" t="s">
        <v>156</v>
      </c>
      <c r="GE12" s="15" t="s">
        <v>157</v>
      </c>
      <c r="GF12" s="15" t="s">
        <v>158</v>
      </c>
      <c r="GG12" s="15" t="s">
        <v>159</v>
      </c>
      <c r="GH12" s="17" t="s">
        <v>160</v>
      </c>
      <c r="GI12" s="18" t="s">
        <v>161</v>
      </c>
      <c r="GJ12" s="17" t="s">
        <v>162</v>
      </c>
      <c r="GK12" s="18" t="s">
        <v>163</v>
      </c>
      <c r="GL12" s="17" t="s">
        <v>164</v>
      </c>
      <c r="GM12" s="18" t="s">
        <v>165</v>
      </c>
      <c r="GN12" s="17" t="s">
        <v>166</v>
      </c>
      <c r="GO12" s="18" t="s">
        <v>167</v>
      </c>
      <c r="GP12" s="17" t="s">
        <v>168</v>
      </c>
      <c r="GQ12" s="18" t="s">
        <v>169</v>
      </c>
      <c r="GR12" s="17" t="s">
        <v>170</v>
      </c>
      <c r="GS12" s="18" t="s">
        <v>171</v>
      </c>
      <c r="GT12" s="17" t="s">
        <v>172</v>
      </c>
      <c r="GU12" s="18" t="s">
        <v>173</v>
      </c>
      <c r="GV12" s="17" t="s">
        <v>174</v>
      </c>
      <c r="GW12" s="18" t="s">
        <v>175</v>
      </c>
      <c r="GX12" s="17" t="s">
        <v>176</v>
      </c>
      <c r="GY12" s="18" t="s">
        <v>177</v>
      </c>
      <c r="GZ12" s="17" t="s">
        <v>178</v>
      </c>
      <c r="HA12" s="18" t="s">
        <v>177</v>
      </c>
      <c r="HB12" s="17" t="s">
        <v>179</v>
      </c>
      <c r="HC12" s="19" t="s">
        <v>173</v>
      </c>
      <c r="HD12" s="17" t="s">
        <v>180</v>
      </c>
      <c r="HE12" s="19" t="s">
        <v>181</v>
      </c>
      <c r="HF12" s="17" t="s">
        <v>182</v>
      </c>
      <c r="HG12" s="18" t="s">
        <v>175</v>
      </c>
      <c r="HH12" s="17" t="s">
        <v>183</v>
      </c>
      <c r="HI12" s="18" t="s">
        <v>184</v>
      </c>
    </row>
    <row r="13" spans="1:217">
      <c r="A13" s="69" t="s">
        <v>458</v>
      </c>
      <c r="B13" s="70"/>
      <c r="C13" s="71"/>
      <c r="D13" s="70"/>
      <c r="E13" s="71"/>
      <c r="F13" s="70"/>
      <c r="G13" s="96"/>
      <c r="H13" s="70">
        <v>0</v>
      </c>
      <c r="I13" s="71">
        <v>0</v>
      </c>
      <c r="J13" s="70">
        <v>0</v>
      </c>
      <c r="K13" s="71">
        <v>0</v>
      </c>
      <c r="L13" s="70">
        <v>0</v>
      </c>
      <c r="M13" s="71">
        <v>0</v>
      </c>
      <c r="N13" s="70">
        <v>0</v>
      </c>
      <c r="O13" s="71">
        <v>0</v>
      </c>
      <c r="P13" s="70">
        <v>0</v>
      </c>
      <c r="Q13" s="96">
        <v>0</v>
      </c>
      <c r="R13" s="70">
        <v>0</v>
      </c>
      <c r="S13" s="96">
        <v>0</v>
      </c>
      <c r="T13" s="70">
        <v>0</v>
      </c>
      <c r="U13" s="71">
        <v>0</v>
      </c>
      <c r="V13" s="84">
        <v>0</v>
      </c>
      <c r="W13" s="85">
        <v>0</v>
      </c>
      <c r="X13" s="70">
        <v>0</v>
      </c>
      <c r="Y13" s="71">
        <v>0</v>
      </c>
      <c r="Z13" s="70">
        <v>222760</v>
      </c>
      <c r="AA13" s="71">
        <v>2.9930987245577843E-5</v>
      </c>
      <c r="AB13" s="70">
        <v>222760</v>
      </c>
      <c r="AC13" s="71">
        <v>2.9930987245577843E-5</v>
      </c>
      <c r="AD13" s="70">
        <v>222760</v>
      </c>
      <c r="AE13" s="96">
        <v>2.9930987245577843E-5</v>
      </c>
      <c r="AF13" s="70">
        <v>222760</v>
      </c>
      <c r="AG13" s="71">
        <v>2.9930987245577843E-5</v>
      </c>
      <c r="AH13" s="70">
        <v>222760</v>
      </c>
      <c r="AI13" s="71">
        <v>2.9930987245577843E-5</v>
      </c>
      <c r="AJ13" s="70">
        <v>222760</v>
      </c>
      <c r="AK13" s="71">
        <v>2.9930987245577843E-5</v>
      </c>
      <c r="AL13" s="70">
        <v>222760</v>
      </c>
      <c r="AM13" s="71">
        <v>2.9930987245577843E-5</v>
      </c>
      <c r="AN13" s="84">
        <v>222760</v>
      </c>
      <c r="AO13" s="85">
        <v>2.9930987245577843E-5</v>
      </c>
      <c r="AP13" s="84">
        <v>222760</v>
      </c>
      <c r="AQ13" s="85">
        <v>2.9930987245577843E-5</v>
      </c>
      <c r="AR13" s="70">
        <v>222760</v>
      </c>
      <c r="AS13" s="71">
        <v>2.9930987245577843E-5</v>
      </c>
      <c r="AT13" s="70">
        <v>222760</v>
      </c>
      <c r="AU13" s="71">
        <v>2.9930987245577843E-5</v>
      </c>
      <c r="AV13" s="70">
        <v>222760</v>
      </c>
      <c r="AW13" s="71">
        <v>2.9930987245577843E-5</v>
      </c>
      <c r="AX13" s="70">
        <v>222760</v>
      </c>
      <c r="AY13" s="71">
        <v>2.9930987245577843E-5</v>
      </c>
      <c r="AZ13" s="70">
        <v>222760</v>
      </c>
      <c r="BA13" s="71">
        <v>2.9930987245577799E-5</v>
      </c>
      <c r="BB13" s="70">
        <v>222760</v>
      </c>
      <c r="BC13" s="71">
        <v>2.9930987245577799E-5</v>
      </c>
      <c r="BD13" s="70">
        <v>222760</v>
      </c>
      <c r="BE13" s="71">
        <v>2.9930987245577799E-5</v>
      </c>
      <c r="BF13" s="70">
        <v>222760</v>
      </c>
      <c r="BG13" s="71">
        <v>2.9930987245577799E-5</v>
      </c>
      <c r="BH13" s="70">
        <v>222760</v>
      </c>
      <c r="BI13" s="71">
        <v>2.9930987245577799E-5</v>
      </c>
      <c r="BJ13" s="70">
        <v>222760</v>
      </c>
      <c r="BK13" s="71">
        <v>2.9930987245577799E-5</v>
      </c>
      <c r="BL13" s="70">
        <v>222760</v>
      </c>
      <c r="BM13" s="71">
        <f>+BL13/BL2</f>
        <v>2.9930987245577843E-5</v>
      </c>
      <c r="BN13" s="70">
        <v>222760</v>
      </c>
      <c r="BO13" s="71">
        <v>2.9930987245577799E-5</v>
      </c>
      <c r="BP13" s="70">
        <v>222760</v>
      </c>
      <c r="BQ13" s="71">
        <v>2.9930987245577799E-5</v>
      </c>
      <c r="BR13" s="70">
        <v>222760</v>
      </c>
      <c r="BS13" s="71">
        <v>2.9930987245577799E-5</v>
      </c>
      <c r="BT13" s="70">
        <v>222760</v>
      </c>
      <c r="BU13" s="71">
        <v>2.9930987245577799E-5</v>
      </c>
      <c r="BV13" s="70">
        <v>222760</v>
      </c>
      <c r="BW13" s="71">
        <v>2.9930987245577799E-5</v>
      </c>
      <c r="BX13" s="70">
        <v>222760</v>
      </c>
      <c r="BY13" s="71">
        <v>2.9930987245577799E-5</v>
      </c>
      <c r="BZ13" s="70">
        <v>222760</v>
      </c>
      <c r="CA13" s="71">
        <v>2.9930987245577799E-5</v>
      </c>
      <c r="CB13" s="70">
        <v>222760</v>
      </c>
      <c r="CC13" s="71">
        <v>2.9930987245577799E-5</v>
      </c>
      <c r="CD13" s="70">
        <v>222760</v>
      </c>
      <c r="CE13" s="71">
        <v>2.9930987245577799E-5</v>
      </c>
      <c r="CF13" s="70">
        <v>222760</v>
      </c>
      <c r="CG13" s="71">
        <v>2.9930987245577799E-5</v>
      </c>
      <c r="CH13" s="70">
        <v>222760</v>
      </c>
      <c r="CI13" s="71">
        <v>2.9930987245577799E-5</v>
      </c>
      <c r="CJ13" s="70">
        <v>222760</v>
      </c>
      <c r="CK13" s="71">
        <v>2.9930987245577799E-5</v>
      </c>
      <c r="CL13" s="70">
        <v>222760</v>
      </c>
      <c r="CM13" s="71">
        <v>2.9930987245577799E-5</v>
      </c>
      <c r="CN13" s="70">
        <v>222760</v>
      </c>
      <c r="CO13" s="71">
        <v>2.9930987245577799E-5</v>
      </c>
      <c r="CP13" s="70">
        <v>222760</v>
      </c>
      <c r="CQ13" s="71">
        <v>2.9930987245577799E-5</v>
      </c>
      <c r="CR13" s="70">
        <v>222760</v>
      </c>
      <c r="CS13" s="71">
        <v>2.9930987245577799E-5</v>
      </c>
      <c r="CT13" s="70">
        <v>222760</v>
      </c>
      <c r="CU13" s="71">
        <v>2.9930987245577799E-5</v>
      </c>
      <c r="CV13" s="70">
        <v>222760</v>
      </c>
      <c r="CW13" s="71">
        <v>2.9930987245577799E-5</v>
      </c>
      <c r="CX13" s="70">
        <v>222760</v>
      </c>
      <c r="CY13" s="71">
        <v>2.9930987245577799E-5</v>
      </c>
      <c r="CZ13" s="70">
        <v>222760</v>
      </c>
      <c r="DA13" s="71">
        <v>2.9930987245577799E-5</v>
      </c>
      <c r="DB13" s="70">
        <v>222760</v>
      </c>
      <c r="DC13" s="71">
        <v>2.9930987245577799E-5</v>
      </c>
      <c r="DD13" s="70">
        <v>222760</v>
      </c>
      <c r="DE13" s="71">
        <v>2.9930987245577799E-5</v>
      </c>
      <c r="DF13" s="70">
        <v>222760</v>
      </c>
      <c r="DG13" s="71">
        <v>2.9930987245577799E-5</v>
      </c>
      <c r="DH13" s="70">
        <v>222760</v>
      </c>
      <c r="DI13" s="71">
        <v>2.9930987245577799E-5</v>
      </c>
      <c r="DJ13" s="70">
        <v>222760</v>
      </c>
      <c r="DK13" s="71">
        <v>2.9930987245577799E-5</v>
      </c>
      <c r="DL13" s="70">
        <v>222760</v>
      </c>
      <c r="DM13" s="71">
        <v>2.9930987245577799E-5</v>
      </c>
      <c r="DN13" s="70">
        <v>222760</v>
      </c>
      <c r="DO13" s="71">
        <v>2.9930987245577799E-5</v>
      </c>
      <c r="DP13" s="70">
        <v>222760</v>
      </c>
      <c r="DQ13" s="71">
        <v>2.9930987245577799E-5</v>
      </c>
      <c r="DR13" s="70">
        <v>222760</v>
      </c>
      <c r="DS13" s="71">
        <v>2.9930987245577799E-5</v>
      </c>
      <c r="DT13" s="70">
        <v>222760</v>
      </c>
      <c r="DU13" s="71">
        <v>2.9930987245577799E-5</v>
      </c>
      <c r="DV13" s="70">
        <v>222760</v>
      </c>
      <c r="DW13" s="71">
        <v>2.9930987245577799E-5</v>
      </c>
      <c r="DX13" s="70">
        <v>222760</v>
      </c>
      <c r="DY13" s="71">
        <v>2.9930987245577799E-5</v>
      </c>
      <c r="DZ13" s="70">
        <v>222760</v>
      </c>
      <c r="EA13" s="71">
        <v>2.9930987245577799E-5</v>
      </c>
      <c r="EB13" s="70">
        <v>222760</v>
      </c>
      <c r="EC13" s="71">
        <v>2.9930987245577799E-5</v>
      </c>
      <c r="ED13" s="70">
        <v>222760</v>
      </c>
      <c r="EE13" s="71">
        <v>2.9930987245577799E-5</v>
      </c>
      <c r="EF13" s="70">
        <v>222760</v>
      </c>
      <c r="EG13" s="71">
        <v>2.9930987245577799E-5</v>
      </c>
      <c r="EH13" s="70">
        <v>222760</v>
      </c>
      <c r="EI13" s="71">
        <v>2.9930987245577799E-5</v>
      </c>
      <c r="EJ13" s="70">
        <v>222760</v>
      </c>
      <c r="EK13" s="12">
        <v>2.9930987245577799E-5</v>
      </c>
      <c r="EL13" s="11">
        <v>222760</v>
      </c>
      <c r="EM13" s="12">
        <v>2.9930987245577799E-5</v>
      </c>
      <c r="EN13" s="11">
        <v>222760</v>
      </c>
      <c r="EO13" s="12">
        <v>2.9930987245577799E-5</v>
      </c>
      <c r="EP13" s="11"/>
      <c r="EQ13" s="12"/>
      <c r="ER13" s="11"/>
      <c r="ES13" s="12"/>
      <c r="ET13" s="11"/>
      <c r="EU13" s="12"/>
      <c r="EV13" s="11"/>
      <c r="EW13" s="12"/>
      <c r="EX13" s="11"/>
      <c r="EY13" s="12"/>
      <c r="EZ13" s="11"/>
      <c r="FA13" s="12"/>
      <c r="FB13" s="11"/>
      <c r="FC13" s="12"/>
      <c r="FD13" s="11"/>
      <c r="FE13" s="12"/>
      <c r="FF13" s="23"/>
      <c r="FG13" s="14"/>
      <c r="FH13" s="11"/>
      <c r="FI13" s="12"/>
      <c r="FJ13" s="11"/>
      <c r="FK13" s="12"/>
      <c r="FL13" s="11"/>
      <c r="FM13" s="12"/>
      <c r="FN13" s="11"/>
      <c r="FO13" s="12"/>
      <c r="FP13" s="11"/>
      <c r="FQ13" s="12"/>
      <c r="FR13" s="15"/>
      <c r="FS13" s="16"/>
      <c r="FT13" s="15"/>
      <c r="FU13" s="16"/>
      <c r="FV13" s="15"/>
      <c r="FW13" s="16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7"/>
      <c r="GI13" s="18"/>
      <c r="GJ13" s="17"/>
      <c r="GK13" s="18"/>
      <c r="GL13" s="17"/>
      <c r="GM13" s="18"/>
      <c r="GN13" s="17"/>
      <c r="GO13" s="18"/>
      <c r="GP13" s="17"/>
      <c r="GQ13" s="18"/>
      <c r="GR13" s="17"/>
      <c r="GS13" s="18"/>
      <c r="GT13" s="17"/>
      <c r="GU13" s="18"/>
      <c r="GV13" s="17"/>
      <c r="GW13" s="18"/>
      <c r="GX13" s="17"/>
      <c r="GY13" s="18"/>
      <c r="GZ13" s="17"/>
      <c r="HA13" s="18"/>
      <c r="HB13" s="17"/>
      <c r="HC13" s="19"/>
      <c r="HD13" s="17"/>
      <c r="HE13" s="19"/>
      <c r="HF13" s="17"/>
      <c r="HG13" s="18"/>
      <c r="HH13" s="17"/>
      <c r="HI13" s="18"/>
    </row>
    <row r="14" spans="1:217" ht="10.5">
      <c r="A14" s="66" t="s">
        <v>185</v>
      </c>
      <c r="B14" s="67"/>
      <c r="C14" s="68"/>
      <c r="D14" s="67"/>
      <c r="E14" s="68"/>
      <c r="F14" s="67"/>
      <c r="G14" s="95"/>
      <c r="H14" s="67">
        <v>5446501379</v>
      </c>
      <c r="I14" s="68">
        <v>1</v>
      </c>
      <c r="J14" s="67">
        <v>5446501379</v>
      </c>
      <c r="K14" s="68">
        <v>1</v>
      </c>
      <c r="L14" s="67">
        <v>5446501379</v>
      </c>
      <c r="M14" s="68">
        <v>1</v>
      </c>
      <c r="N14" s="67">
        <v>5446501379</v>
      </c>
      <c r="O14" s="68">
        <v>1</v>
      </c>
      <c r="P14" s="67">
        <v>5446501379</v>
      </c>
      <c r="Q14" s="95">
        <v>1</v>
      </c>
      <c r="R14" s="67">
        <v>5446501379</v>
      </c>
      <c r="S14" s="95">
        <v>1</v>
      </c>
      <c r="T14" s="67">
        <v>5446501379</v>
      </c>
      <c r="U14" s="68">
        <v>1</v>
      </c>
      <c r="V14" s="82">
        <v>5446501379</v>
      </c>
      <c r="W14" s="83">
        <v>1</v>
      </c>
      <c r="X14" s="67">
        <v>5446501379</v>
      </c>
      <c r="Y14" s="68">
        <v>1</v>
      </c>
      <c r="Z14" s="67">
        <v>5602042788</v>
      </c>
      <c r="AA14" s="68">
        <v>1</v>
      </c>
      <c r="AB14" s="67">
        <v>5602042788</v>
      </c>
      <c r="AC14" s="68">
        <v>1</v>
      </c>
      <c r="AD14" s="67">
        <v>5602042788</v>
      </c>
      <c r="AE14" s="95">
        <v>1</v>
      </c>
      <c r="AF14" s="67">
        <v>5602042788</v>
      </c>
      <c r="AG14" s="68">
        <v>1</v>
      </c>
      <c r="AH14" s="67">
        <v>5602042788</v>
      </c>
      <c r="AI14" s="68">
        <v>1</v>
      </c>
      <c r="AJ14" s="67">
        <v>5602042788</v>
      </c>
      <c r="AK14" s="68">
        <v>1</v>
      </c>
      <c r="AL14" s="67">
        <v>5602042788</v>
      </c>
      <c r="AM14" s="68">
        <v>1</v>
      </c>
      <c r="AN14" s="82">
        <v>5602042788</v>
      </c>
      <c r="AO14" s="83">
        <v>1</v>
      </c>
      <c r="AP14" s="82">
        <v>5602042788</v>
      </c>
      <c r="AQ14" s="83">
        <v>1</v>
      </c>
      <c r="AR14" s="67">
        <v>5602042788</v>
      </c>
      <c r="AS14" s="68">
        <v>1</v>
      </c>
      <c r="AT14" s="67">
        <v>5602042788</v>
      </c>
      <c r="AU14" s="68">
        <v>1</v>
      </c>
      <c r="AV14" s="67">
        <v>5602042788</v>
      </c>
      <c r="AW14" s="68">
        <v>1</v>
      </c>
      <c r="AX14" s="67">
        <v>5602042788</v>
      </c>
      <c r="AY14" s="68">
        <v>1</v>
      </c>
      <c r="AZ14" s="67">
        <v>5602042788</v>
      </c>
      <c r="BA14" s="68">
        <v>1</v>
      </c>
      <c r="BB14" s="67">
        <v>5602042788</v>
      </c>
      <c r="BC14" s="68">
        <v>1</v>
      </c>
      <c r="BD14" s="67">
        <v>5602042788</v>
      </c>
      <c r="BE14" s="68">
        <v>1</v>
      </c>
      <c r="BF14" s="67">
        <v>5602042788</v>
      </c>
      <c r="BG14" s="68">
        <v>1</v>
      </c>
      <c r="BH14" s="67">
        <v>5602042788</v>
      </c>
      <c r="BI14" s="68">
        <v>1</v>
      </c>
      <c r="BJ14" s="67">
        <v>5602042788</v>
      </c>
      <c r="BK14" s="68">
        <v>1</v>
      </c>
      <c r="BL14" s="67">
        <v>5602042788</v>
      </c>
      <c r="BM14" s="68">
        <v>1</v>
      </c>
      <c r="BN14" s="67">
        <v>5602042788</v>
      </c>
      <c r="BO14" s="68">
        <v>1</v>
      </c>
      <c r="BP14" s="67">
        <v>5602042788</v>
      </c>
      <c r="BQ14" s="68">
        <v>1</v>
      </c>
      <c r="BR14" s="67">
        <v>5602042788</v>
      </c>
      <c r="BS14" s="68">
        <v>1</v>
      </c>
      <c r="BT14" s="67">
        <v>5602042788</v>
      </c>
      <c r="BU14" s="68">
        <v>1</v>
      </c>
      <c r="BV14" s="67">
        <v>5602042788</v>
      </c>
      <c r="BW14" s="68">
        <v>1</v>
      </c>
      <c r="BX14" s="67">
        <v>5602042788</v>
      </c>
      <c r="BY14" s="68">
        <v>1</v>
      </c>
      <c r="BZ14" s="67">
        <v>5602042788</v>
      </c>
      <c r="CA14" s="68">
        <v>1</v>
      </c>
      <c r="CB14" s="67">
        <v>5602042788</v>
      </c>
      <c r="CC14" s="68">
        <v>1</v>
      </c>
      <c r="CD14" s="67">
        <v>5602042788</v>
      </c>
      <c r="CE14" s="68">
        <v>1</v>
      </c>
      <c r="CF14" s="67">
        <v>5602042788</v>
      </c>
      <c r="CG14" s="68">
        <v>1</v>
      </c>
      <c r="CH14" s="67">
        <v>5602042788</v>
      </c>
      <c r="CI14" s="68">
        <v>1</v>
      </c>
      <c r="CJ14" s="67">
        <v>5602042788</v>
      </c>
      <c r="CK14" s="68">
        <v>1</v>
      </c>
      <c r="CL14" s="67">
        <v>5602042788</v>
      </c>
      <c r="CM14" s="68">
        <v>1</v>
      </c>
      <c r="CN14" s="67">
        <v>5602042788</v>
      </c>
      <c r="CO14" s="68">
        <v>1</v>
      </c>
      <c r="CP14" s="67">
        <v>5602042788</v>
      </c>
      <c r="CQ14" s="68">
        <v>1</v>
      </c>
      <c r="CR14" s="67">
        <v>5602042788</v>
      </c>
      <c r="CS14" s="68">
        <v>1</v>
      </c>
      <c r="CT14" s="67">
        <v>5602042788</v>
      </c>
      <c r="CU14" s="68">
        <v>1</v>
      </c>
      <c r="CV14" s="67">
        <v>5602042788</v>
      </c>
      <c r="CW14" s="68">
        <v>1</v>
      </c>
      <c r="CX14" s="67">
        <v>5602042788</v>
      </c>
      <c r="CY14" s="68">
        <v>1</v>
      </c>
      <c r="CZ14" s="67">
        <v>5602042788</v>
      </c>
      <c r="DA14" s="68">
        <v>1</v>
      </c>
      <c r="DB14" s="67">
        <v>5602042788</v>
      </c>
      <c r="DC14" s="68">
        <v>1</v>
      </c>
      <c r="DD14" s="67">
        <v>5602042788</v>
      </c>
      <c r="DE14" s="68">
        <v>1</v>
      </c>
      <c r="DF14" s="67">
        <v>5602042788</v>
      </c>
      <c r="DG14" s="68">
        <v>1</v>
      </c>
      <c r="DH14" s="67">
        <v>5602042788</v>
      </c>
      <c r="DI14" s="68">
        <v>1</v>
      </c>
      <c r="DJ14" s="67">
        <v>5602042788</v>
      </c>
      <c r="DK14" s="68">
        <v>1</v>
      </c>
      <c r="DL14" s="67">
        <v>5602042788</v>
      </c>
      <c r="DM14" s="68">
        <v>1</v>
      </c>
      <c r="DN14" s="67">
        <v>5602042788</v>
      </c>
      <c r="DO14" s="68">
        <f>SUM(DO15:DO23)</f>
        <v>0.99998698528326913</v>
      </c>
      <c r="DP14" s="67">
        <v>5602042788</v>
      </c>
      <c r="DQ14" s="68">
        <v>1</v>
      </c>
      <c r="DR14" s="67">
        <v>5602042788</v>
      </c>
      <c r="DS14" s="68">
        <v>1</v>
      </c>
      <c r="DT14" s="67">
        <v>5602042788</v>
      </c>
      <c r="DU14" s="68">
        <v>1</v>
      </c>
      <c r="DV14" s="67">
        <v>5602042788</v>
      </c>
      <c r="DW14" s="68">
        <v>1</v>
      </c>
      <c r="DX14" s="67">
        <v>5602042788</v>
      </c>
      <c r="DY14" s="68">
        <v>1</v>
      </c>
      <c r="DZ14" s="67">
        <v>5602042788</v>
      </c>
      <c r="EA14" s="68">
        <v>1</v>
      </c>
      <c r="EB14" s="67">
        <v>5602042788</v>
      </c>
      <c r="EC14" s="68">
        <v>1</v>
      </c>
      <c r="ED14" s="67">
        <v>5602042788</v>
      </c>
      <c r="EE14" s="68">
        <v>1</v>
      </c>
      <c r="EF14" s="67">
        <v>5602042788</v>
      </c>
      <c r="EG14" s="68">
        <v>1</v>
      </c>
      <c r="EH14" s="67">
        <v>5602042788</v>
      </c>
      <c r="EI14" s="68">
        <v>1</v>
      </c>
      <c r="EJ14" s="67">
        <v>5602042788</v>
      </c>
      <c r="EK14" s="3">
        <v>1</v>
      </c>
      <c r="EL14" s="2">
        <v>5602042788</v>
      </c>
      <c r="EM14" s="3">
        <v>1</v>
      </c>
      <c r="EN14" s="2">
        <v>5602042788</v>
      </c>
      <c r="EO14" s="3">
        <v>1</v>
      </c>
      <c r="EP14" s="2">
        <v>5602042788</v>
      </c>
      <c r="EQ14" s="3">
        <v>1</v>
      </c>
      <c r="ER14" s="2">
        <v>5602042788</v>
      </c>
      <c r="ES14" s="3">
        <v>1</v>
      </c>
      <c r="ET14" s="2">
        <v>5602042788</v>
      </c>
      <c r="EU14" s="3">
        <v>1</v>
      </c>
      <c r="EV14" s="2">
        <v>5602042788</v>
      </c>
      <c r="EW14" s="3">
        <v>1</v>
      </c>
      <c r="EX14" s="2">
        <v>5602042788</v>
      </c>
      <c r="EY14" s="3">
        <v>1</v>
      </c>
      <c r="EZ14" s="2">
        <v>5602042788</v>
      </c>
      <c r="FA14" s="3">
        <v>1</v>
      </c>
      <c r="FB14" s="2">
        <v>5602042788</v>
      </c>
      <c r="FC14" s="3">
        <v>1</v>
      </c>
      <c r="FD14" s="2">
        <v>5602042788</v>
      </c>
      <c r="FE14" s="3">
        <v>1</v>
      </c>
      <c r="FF14" s="4">
        <v>5602042788</v>
      </c>
      <c r="FG14" s="5">
        <v>1</v>
      </c>
      <c r="FH14" s="2">
        <v>5602042788</v>
      </c>
      <c r="FI14" s="3">
        <v>1</v>
      </c>
      <c r="FJ14" s="2">
        <v>5602042788</v>
      </c>
      <c r="FK14" s="3">
        <v>1</v>
      </c>
      <c r="FL14" s="2">
        <v>5602042788</v>
      </c>
      <c r="FM14" s="3">
        <v>1</v>
      </c>
      <c r="FN14" s="2">
        <v>5602042788</v>
      </c>
      <c r="FO14" s="3">
        <v>1</v>
      </c>
      <c r="FP14" s="2">
        <v>5602042788</v>
      </c>
      <c r="FQ14" s="3">
        <v>1</v>
      </c>
      <c r="FR14" s="6">
        <v>5602042788</v>
      </c>
      <c r="FS14" s="7">
        <v>1</v>
      </c>
      <c r="FT14" s="6">
        <v>5602042788</v>
      </c>
      <c r="FU14" s="7">
        <v>1</v>
      </c>
      <c r="FV14" s="6">
        <v>5602042788</v>
      </c>
      <c r="FW14" s="7">
        <v>1</v>
      </c>
      <c r="FX14" s="6" t="s">
        <v>186</v>
      </c>
      <c r="FY14" s="8">
        <v>1</v>
      </c>
      <c r="FZ14" s="6" t="s">
        <v>186</v>
      </c>
      <c r="GA14" s="8">
        <v>1</v>
      </c>
      <c r="GB14" s="6" t="s">
        <v>186</v>
      </c>
      <c r="GC14" s="8">
        <v>1</v>
      </c>
      <c r="GD14" s="6" t="s">
        <v>186</v>
      </c>
      <c r="GE14" s="8">
        <v>1</v>
      </c>
      <c r="GF14" s="6" t="s">
        <v>186</v>
      </c>
      <c r="GG14" s="8">
        <v>1</v>
      </c>
      <c r="GH14" s="9" t="s">
        <v>186</v>
      </c>
      <c r="GI14" s="10">
        <v>1</v>
      </c>
      <c r="GJ14" s="9" t="s">
        <v>186</v>
      </c>
      <c r="GK14" s="24">
        <v>1</v>
      </c>
      <c r="GL14" s="9" t="s">
        <v>186</v>
      </c>
      <c r="GM14" s="24" t="s">
        <v>187</v>
      </c>
      <c r="GN14" s="9" t="s">
        <v>186</v>
      </c>
      <c r="GO14" s="10">
        <v>1</v>
      </c>
      <c r="GP14" s="9" t="s">
        <v>186</v>
      </c>
      <c r="GQ14" s="10">
        <v>1</v>
      </c>
      <c r="GR14" s="9" t="s">
        <v>186</v>
      </c>
      <c r="GS14" s="10">
        <v>1</v>
      </c>
      <c r="GT14" s="9" t="s">
        <v>186</v>
      </c>
      <c r="GU14" s="10">
        <v>1</v>
      </c>
      <c r="GV14" s="9" t="s">
        <v>186</v>
      </c>
      <c r="GW14" s="10">
        <v>1</v>
      </c>
      <c r="GX14" s="9" t="s">
        <v>186</v>
      </c>
      <c r="GY14" s="10">
        <v>1</v>
      </c>
      <c r="GZ14" s="9" t="s">
        <v>186</v>
      </c>
      <c r="HA14" s="10">
        <v>1</v>
      </c>
      <c r="HB14" s="9" t="s">
        <v>186</v>
      </c>
      <c r="HC14" s="10">
        <v>1</v>
      </c>
      <c r="HD14" s="9" t="s">
        <v>186</v>
      </c>
      <c r="HE14" s="10">
        <v>1</v>
      </c>
      <c r="HF14" s="9" t="s">
        <v>186</v>
      </c>
      <c r="HG14" s="10">
        <v>1</v>
      </c>
      <c r="HH14" s="9" t="s">
        <v>186</v>
      </c>
      <c r="HI14" s="10">
        <v>1</v>
      </c>
    </row>
    <row r="15" spans="1:217">
      <c r="A15" s="69" t="s">
        <v>23</v>
      </c>
      <c r="B15" s="70"/>
      <c r="C15" s="71"/>
      <c r="D15" s="70"/>
      <c r="E15" s="71"/>
      <c r="F15" s="70"/>
      <c r="G15" s="96"/>
      <c r="H15" s="70"/>
      <c r="I15" s="71"/>
      <c r="J15" s="70"/>
      <c r="K15" s="71"/>
      <c r="L15" s="70"/>
      <c r="M15" s="71"/>
      <c r="N15" s="70"/>
      <c r="O15" s="71"/>
      <c r="P15" s="70"/>
      <c r="Q15" s="96"/>
      <c r="R15" s="70"/>
      <c r="S15" s="96"/>
      <c r="T15" s="70"/>
      <c r="U15" s="71"/>
      <c r="V15" s="84"/>
      <c r="W15" s="85"/>
      <c r="X15" s="70"/>
      <c r="Y15" s="71"/>
      <c r="Z15" s="70"/>
      <c r="AA15" s="71"/>
      <c r="AB15" s="70"/>
      <c r="AC15" s="71"/>
      <c r="AD15" s="70"/>
      <c r="AE15" s="96"/>
      <c r="AF15" s="70"/>
      <c r="AG15" s="71"/>
      <c r="AH15" s="70"/>
      <c r="AI15" s="71"/>
      <c r="AJ15" s="70"/>
      <c r="AK15" s="71"/>
      <c r="AL15" s="70"/>
      <c r="AM15" s="71"/>
      <c r="AN15" s="84"/>
      <c r="AO15" s="85"/>
      <c r="AP15" s="84"/>
      <c r="AQ15" s="85"/>
      <c r="AR15" s="70"/>
      <c r="AS15" s="71"/>
      <c r="AT15" s="70"/>
      <c r="AU15" s="71"/>
      <c r="AV15" s="70"/>
      <c r="AW15" s="71"/>
      <c r="AX15" s="70">
        <v>0</v>
      </c>
      <c r="AY15" s="71">
        <v>0</v>
      </c>
      <c r="AZ15" s="70">
        <v>0</v>
      </c>
      <c r="BA15" s="71">
        <v>0</v>
      </c>
      <c r="BB15" s="70">
        <v>0</v>
      </c>
      <c r="BC15" s="71">
        <v>0</v>
      </c>
      <c r="BD15" s="70">
        <v>0</v>
      </c>
      <c r="BE15" s="71">
        <v>0</v>
      </c>
      <c r="BF15" s="70">
        <v>0</v>
      </c>
      <c r="BG15" s="71">
        <v>0</v>
      </c>
      <c r="BH15" s="70">
        <v>0</v>
      </c>
      <c r="BI15" s="71">
        <v>0</v>
      </c>
      <c r="BJ15" s="70">
        <v>0</v>
      </c>
      <c r="BK15" s="71">
        <v>0</v>
      </c>
      <c r="BL15" s="70">
        <v>0</v>
      </c>
      <c r="BM15" s="71">
        <v>0</v>
      </c>
      <c r="BN15" s="70">
        <v>0</v>
      </c>
      <c r="BO15" s="71">
        <v>0</v>
      </c>
      <c r="BP15" s="70">
        <v>0</v>
      </c>
      <c r="BQ15" s="71">
        <v>0</v>
      </c>
      <c r="BR15" s="70">
        <v>0</v>
      </c>
      <c r="BS15" s="71">
        <v>0</v>
      </c>
      <c r="BT15" s="70">
        <v>0</v>
      </c>
      <c r="BU15" s="71">
        <v>0</v>
      </c>
      <c r="BV15" s="70">
        <v>0</v>
      </c>
      <c r="BW15" s="71">
        <v>0</v>
      </c>
      <c r="BX15" s="70">
        <v>0</v>
      </c>
      <c r="BY15" s="71">
        <v>0</v>
      </c>
      <c r="BZ15" s="70">
        <v>0</v>
      </c>
      <c r="CA15" s="71">
        <v>0</v>
      </c>
      <c r="CB15" s="70">
        <v>0</v>
      </c>
      <c r="CC15" s="71">
        <v>0</v>
      </c>
      <c r="CD15" s="70">
        <v>0</v>
      </c>
      <c r="CE15" s="71">
        <v>0</v>
      </c>
      <c r="CF15" s="70">
        <v>0</v>
      </c>
      <c r="CG15" s="71">
        <v>0</v>
      </c>
      <c r="CH15" s="70">
        <v>0</v>
      </c>
      <c r="CI15" s="71">
        <v>0</v>
      </c>
      <c r="CJ15" s="70">
        <v>0</v>
      </c>
      <c r="CK15" s="71">
        <v>0</v>
      </c>
      <c r="CL15" s="70">
        <v>0</v>
      </c>
      <c r="CM15" s="71">
        <v>0</v>
      </c>
      <c r="CN15" s="70">
        <v>0</v>
      </c>
      <c r="CO15" s="71">
        <v>0</v>
      </c>
      <c r="CP15" s="70">
        <v>0</v>
      </c>
      <c r="CQ15" s="71">
        <v>0</v>
      </c>
      <c r="CR15" s="70">
        <v>0</v>
      </c>
      <c r="CS15" s="71">
        <v>0</v>
      </c>
      <c r="CT15" s="70">
        <v>0</v>
      </c>
      <c r="CU15" s="71">
        <v>0</v>
      </c>
      <c r="CV15" s="70">
        <v>0</v>
      </c>
      <c r="CW15" s="71">
        <v>0</v>
      </c>
      <c r="CX15" s="70">
        <v>0</v>
      </c>
      <c r="CY15" s="71">
        <v>0</v>
      </c>
      <c r="CZ15" s="70">
        <v>0</v>
      </c>
      <c r="DA15" s="71">
        <v>0</v>
      </c>
      <c r="DB15" s="70">
        <v>0</v>
      </c>
      <c r="DC15" s="71">
        <v>0</v>
      </c>
      <c r="DD15" s="70">
        <v>0</v>
      </c>
      <c r="DE15" s="71">
        <v>0</v>
      </c>
      <c r="DF15" s="70">
        <v>0</v>
      </c>
      <c r="DG15" s="71">
        <v>0</v>
      </c>
      <c r="DH15" s="70">
        <v>0</v>
      </c>
      <c r="DI15" s="71">
        <v>0</v>
      </c>
      <c r="DJ15" s="70">
        <v>0</v>
      </c>
      <c r="DK15" s="71">
        <v>0</v>
      </c>
      <c r="DL15" s="70">
        <v>0</v>
      </c>
      <c r="DM15" s="71">
        <v>0</v>
      </c>
      <c r="DN15" s="70">
        <v>0</v>
      </c>
      <c r="DO15" s="71">
        <f>DN15/$DN$14</f>
        <v>0</v>
      </c>
      <c r="DP15" s="70">
        <v>0</v>
      </c>
      <c r="DQ15" s="71">
        <v>0</v>
      </c>
      <c r="DR15" s="70">
        <v>0</v>
      </c>
      <c r="DS15" s="71">
        <v>0</v>
      </c>
      <c r="DT15" s="70">
        <v>0</v>
      </c>
      <c r="DU15" s="71">
        <v>0</v>
      </c>
      <c r="DV15" s="70">
        <v>0</v>
      </c>
      <c r="DW15" s="71">
        <v>0</v>
      </c>
      <c r="DX15" s="70">
        <v>0</v>
      </c>
      <c r="DY15" s="71">
        <v>0</v>
      </c>
      <c r="DZ15" s="70">
        <v>0</v>
      </c>
      <c r="EA15" s="71">
        <v>0</v>
      </c>
      <c r="EB15" s="70">
        <v>0</v>
      </c>
      <c r="EC15" s="71">
        <v>0</v>
      </c>
      <c r="ED15" s="70">
        <v>0</v>
      </c>
      <c r="EE15" s="71">
        <v>0</v>
      </c>
      <c r="EF15" s="70">
        <v>0</v>
      </c>
      <c r="EG15" s="71">
        <v>0</v>
      </c>
      <c r="EH15" s="70">
        <v>0</v>
      </c>
      <c r="EI15" s="71">
        <v>0</v>
      </c>
      <c r="EJ15" s="70">
        <v>0</v>
      </c>
      <c r="EK15" s="12">
        <v>0</v>
      </c>
      <c r="EL15" s="11">
        <v>0</v>
      </c>
      <c r="EM15" s="12">
        <v>0</v>
      </c>
      <c r="EN15" s="11">
        <v>0</v>
      </c>
      <c r="EO15" s="12">
        <v>0</v>
      </c>
      <c r="EP15" s="11">
        <v>0</v>
      </c>
      <c r="EQ15" s="12">
        <v>0</v>
      </c>
      <c r="ER15" s="11">
        <v>0</v>
      </c>
      <c r="ES15" s="12">
        <v>0</v>
      </c>
      <c r="ET15" s="11">
        <v>0</v>
      </c>
      <c r="EU15" s="12">
        <v>0</v>
      </c>
      <c r="EV15" s="11">
        <v>0</v>
      </c>
      <c r="EW15" s="12">
        <v>0</v>
      </c>
      <c r="EX15" s="11">
        <v>0</v>
      </c>
      <c r="EY15" s="12">
        <v>0</v>
      </c>
      <c r="EZ15" s="11">
        <v>0</v>
      </c>
      <c r="FA15" s="12">
        <v>0</v>
      </c>
      <c r="FB15" s="11">
        <v>0</v>
      </c>
      <c r="FC15" s="12">
        <v>0</v>
      </c>
      <c r="FD15" s="11">
        <v>0</v>
      </c>
      <c r="FE15" s="12">
        <v>0</v>
      </c>
      <c r="FF15" s="13">
        <v>0</v>
      </c>
      <c r="FG15" s="14">
        <v>0</v>
      </c>
      <c r="FH15" s="11">
        <v>0</v>
      </c>
      <c r="FI15" s="12">
        <v>0</v>
      </c>
      <c r="FJ15" s="11">
        <v>0</v>
      </c>
      <c r="FK15" s="12">
        <v>0</v>
      </c>
      <c r="FL15" s="11">
        <v>0</v>
      </c>
      <c r="FM15" s="12">
        <v>0</v>
      </c>
      <c r="FN15" s="11">
        <v>0</v>
      </c>
      <c r="FO15" s="12">
        <v>0</v>
      </c>
      <c r="FP15" s="11">
        <v>0</v>
      </c>
      <c r="FQ15" s="12">
        <v>0</v>
      </c>
      <c r="FR15" s="15">
        <v>0</v>
      </c>
      <c r="FS15" s="16">
        <v>0</v>
      </c>
      <c r="FT15" s="15">
        <v>0</v>
      </c>
      <c r="FU15" s="16">
        <v>0</v>
      </c>
      <c r="FV15" s="15">
        <v>0</v>
      </c>
      <c r="FW15" s="16">
        <v>0</v>
      </c>
      <c r="FX15" s="15">
        <v>0</v>
      </c>
      <c r="FY15" s="15" t="s">
        <v>44</v>
      </c>
      <c r="FZ15" s="15">
        <v>0</v>
      </c>
      <c r="GA15" s="15" t="s">
        <v>44</v>
      </c>
      <c r="GB15" s="15">
        <v>0</v>
      </c>
      <c r="GC15" s="15" t="s">
        <v>44</v>
      </c>
      <c r="GD15" s="15">
        <v>0</v>
      </c>
      <c r="GE15" s="15" t="s">
        <v>44</v>
      </c>
      <c r="GF15" s="15">
        <v>0</v>
      </c>
      <c r="GG15" s="15" t="s">
        <v>44</v>
      </c>
      <c r="GH15" s="17">
        <v>0</v>
      </c>
      <c r="GI15" s="19" t="s">
        <v>44</v>
      </c>
      <c r="GJ15" s="17">
        <v>0</v>
      </c>
      <c r="GK15" s="22" t="s">
        <v>44</v>
      </c>
      <c r="GL15" s="17">
        <v>0</v>
      </c>
      <c r="GM15" s="22">
        <v>0</v>
      </c>
      <c r="GN15" s="17">
        <v>0</v>
      </c>
      <c r="GO15" s="18" t="s">
        <v>44</v>
      </c>
      <c r="GP15" s="17">
        <v>0</v>
      </c>
      <c r="GQ15" s="18" t="s">
        <v>45</v>
      </c>
      <c r="GR15" s="17">
        <v>0</v>
      </c>
      <c r="GS15" s="18" t="s">
        <v>44</v>
      </c>
      <c r="GT15" s="17">
        <v>0</v>
      </c>
      <c r="GU15" s="18" t="s">
        <v>44</v>
      </c>
      <c r="GV15" s="17">
        <v>0</v>
      </c>
      <c r="GW15" s="18" t="s">
        <v>44</v>
      </c>
      <c r="GX15" s="17">
        <v>0</v>
      </c>
      <c r="GY15" s="18" t="s">
        <v>44</v>
      </c>
      <c r="GZ15" s="17">
        <v>0</v>
      </c>
      <c r="HA15" s="18" t="s">
        <v>44</v>
      </c>
      <c r="HB15" s="17">
        <v>0</v>
      </c>
      <c r="HC15" s="19" t="s">
        <v>44</v>
      </c>
      <c r="HD15" s="17">
        <v>0</v>
      </c>
      <c r="HE15" s="19" t="s">
        <v>44</v>
      </c>
      <c r="HF15" s="17">
        <v>0</v>
      </c>
      <c r="HG15" s="18" t="s">
        <v>44</v>
      </c>
      <c r="HH15" s="17">
        <v>0</v>
      </c>
      <c r="HI15" s="18" t="s">
        <v>45</v>
      </c>
    </row>
    <row r="16" spans="1:217">
      <c r="A16" s="69" t="s">
        <v>27</v>
      </c>
      <c r="B16" s="70"/>
      <c r="C16" s="71"/>
      <c r="D16" s="70"/>
      <c r="E16" s="71"/>
      <c r="F16" s="70"/>
      <c r="G16" s="96"/>
      <c r="H16" s="70">
        <v>900210496</v>
      </c>
      <c r="I16" s="71">
        <v>0.16528234059958732</v>
      </c>
      <c r="J16" s="70">
        <v>900210496</v>
      </c>
      <c r="K16" s="71">
        <v>0.16528234059958732</v>
      </c>
      <c r="L16" s="70">
        <v>900210496</v>
      </c>
      <c r="M16" s="71">
        <v>0.16528234059958732</v>
      </c>
      <c r="N16" s="70">
        <v>900210496</v>
      </c>
      <c r="O16" s="71">
        <v>0.16528234059958732</v>
      </c>
      <c r="P16" s="70">
        <v>900210496</v>
      </c>
      <c r="Q16" s="96">
        <v>0.16528234059958732</v>
      </c>
      <c r="R16" s="70">
        <v>900210496</v>
      </c>
      <c r="S16" s="96">
        <v>0.16528234059958732</v>
      </c>
      <c r="T16" s="70">
        <v>900210496</v>
      </c>
      <c r="U16" s="71">
        <v>0.16528234059958732</v>
      </c>
      <c r="V16" s="84">
        <v>900210496</v>
      </c>
      <c r="W16" s="85">
        <v>0.16528234059958732</v>
      </c>
      <c r="X16" s="70">
        <v>900210496</v>
      </c>
      <c r="Y16" s="71">
        <v>0.16528234059958732</v>
      </c>
      <c r="Z16" s="70">
        <v>900210496</v>
      </c>
      <c r="AA16" s="71">
        <v>0.16069325602587667</v>
      </c>
      <c r="AB16" s="70">
        <v>900210496</v>
      </c>
      <c r="AC16" s="71">
        <v>0.16069325602587667</v>
      </c>
      <c r="AD16" s="70">
        <v>900210496</v>
      </c>
      <c r="AE16" s="96">
        <v>0.16069325602587667</v>
      </c>
      <c r="AF16" s="70">
        <v>900210496</v>
      </c>
      <c r="AG16" s="71">
        <v>0.16069325602587667</v>
      </c>
      <c r="AH16" s="70">
        <v>900210496</v>
      </c>
      <c r="AI16" s="71">
        <v>0.16069325602587667</v>
      </c>
      <c r="AJ16" s="70">
        <v>900210496</v>
      </c>
      <c r="AK16" s="71">
        <v>0.16069325602587667</v>
      </c>
      <c r="AL16" s="70">
        <v>900210496</v>
      </c>
      <c r="AM16" s="71">
        <v>0.16069325602587667</v>
      </c>
      <c r="AN16" s="84">
        <v>900210496</v>
      </c>
      <c r="AO16" s="85">
        <v>0.16069325602587667</v>
      </c>
      <c r="AP16" s="84">
        <v>900210496</v>
      </c>
      <c r="AQ16" s="85">
        <v>0.16069325602587667</v>
      </c>
      <c r="AR16" s="70">
        <v>900210496</v>
      </c>
      <c r="AS16" s="71">
        <v>0.16069325602587667</v>
      </c>
      <c r="AT16" s="70">
        <v>900210496</v>
      </c>
      <c r="AU16" s="71">
        <v>0.16069325602587667</v>
      </c>
      <c r="AV16" s="70">
        <v>900210496</v>
      </c>
      <c r="AW16" s="71">
        <v>0.16069325602587667</v>
      </c>
      <c r="AX16" s="70">
        <v>900210496</v>
      </c>
      <c r="AY16" s="71">
        <v>0.16069325602587667</v>
      </c>
      <c r="AZ16" s="70">
        <v>900210496</v>
      </c>
      <c r="BA16" s="71">
        <v>0.16069325602587667</v>
      </c>
      <c r="BB16" s="70">
        <v>900210496</v>
      </c>
      <c r="BC16" s="71">
        <v>0.16069325602587667</v>
      </c>
      <c r="BD16" s="70">
        <v>900210496</v>
      </c>
      <c r="BE16" s="71">
        <v>0.16069325602587667</v>
      </c>
      <c r="BF16" s="70">
        <v>900210496</v>
      </c>
      <c r="BG16" s="71">
        <v>0.16069325602587667</v>
      </c>
      <c r="BH16" s="70">
        <v>900210496</v>
      </c>
      <c r="BI16" s="71">
        <v>0.16069325602587667</v>
      </c>
      <c r="BJ16" s="70">
        <v>900210496</v>
      </c>
      <c r="BK16" s="71">
        <v>0.16069325602587667</v>
      </c>
      <c r="BL16" s="70">
        <v>900210496</v>
      </c>
      <c r="BM16" s="71">
        <v>0.16069325602587667</v>
      </c>
      <c r="BN16" s="70">
        <v>900210496</v>
      </c>
      <c r="BO16" s="71">
        <v>0.16069325602587667</v>
      </c>
      <c r="BP16" s="70">
        <v>900210496</v>
      </c>
      <c r="BQ16" s="71">
        <v>0.16069325602587667</v>
      </c>
      <c r="BR16" s="70">
        <v>900210496</v>
      </c>
      <c r="BS16" s="71">
        <v>0.16069325602587667</v>
      </c>
      <c r="BT16" s="70">
        <v>900210496</v>
      </c>
      <c r="BU16" s="71">
        <v>0.16069325602587667</v>
      </c>
      <c r="BV16" s="70">
        <v>900210496</v>
      </c>
      <c r="BW16" s="71">
        <v>0.16069325602587667</v>
      </c>
      <c r="BX16" s="70">
        <v>900210496</v>
      </c>
      <c r="BY16" s="71">
        <v>0.16069325602587667</v>
      </c>
      <c r="BZ16" s="70">
        <v>900210496</v>
      </c>
      <c r="CA16" s="71">
        <v>0.16069325602587667</v>
      </c>
      <c r="CB16" s="70">
        <v>900210496</v>
      </c>
      <c r="CC16" s="71">
        <v>0.16069325602587667</v>
      </c>
      <c r="CD16" s="70">
        <v>900210496</v>
      </c>
      <c r="CE16" s="71">
        <v>0.16069325602587667</v>
      </c>
      <c r="CF16" s="70">
        <v>900210496</v>
      </c>
      <c r="CG16" s="71">
        <v>0.16069325602587667</v>
      </c>
      <c r="CH16" s="70">
        <v>900210496</v>
      </c>
      <c r="CI16" s="71">
        <v>0.16069325602587667</v>
      </c>
      <c r="CJ16" s="70">
        <v>900210496</v>
      </c>
      <c r="CK16" s="71">
        <v>0.16069325602587667</v>
      </c>
      <c r="CL16" s="70">
        <v>900210496</v>
      </c>
      <c r="CM16" s="71">
        <v>0.16069325602587667</v>
      </c>
      <c r="CN16" s="70">
        <v>900210496</v>
      </c>
      <c r="CO16" s="71">
        <v>0.16069325602587667</v>
      </c>
      <c r="CP16" s="70">
        <v>900210496</v>
      </c>
      <c r="CQ16" s="71">
        <v>0.16069325602587667</v>
      </c>
      <c r="CR16" s="70">
        <v>900210496</v>
      </c>
      <c r="CS16" s="71">
        <v>0.16069325602587667</v>
      </c>
      <c r="CT16" s="70">
        <v>900210496</v>
      </c>
      <c r="CU16" s="71">
        <v>0.16069325602587667</v>
      </c>
      <c r="CV16" s="70">
        <v>900210496</v>
      </c>
      <c r="CW16" s="71">
        <v>0.16069325602587667</v>
      </c>
      <c r="CX16" s="70">
        <v>900210496</v>
      </c>
      <c r="CY16" s="71">
        <v>0.16069325602587667</v>
      </c>
      <c r="CZ16" s="70">
        <v>900210496</v>
      </c>
      <c r="DA16" s="71">
        <v>0.16069325602587667</v>
      </c>
      <c r="DB16" s="70">
        <v>900210496</v>
      </c>
      <c r="DC16" s="71">
        <v>0.16069325602587667</v>
      </c>
      <c r="DD16" s="70">
        <v>900210496</v>
      </c>
      <c r="DE16" s="71">
        <v>0.16069325602587667</v>
      </c>
      <c r="DF16" s="70">
        <v>900210496</v>
      </c>
      <c r="DG16" s="71">
        <v>0.16069325602587667</v>
      </c>
      <c r="DH16" s="70">
        <v>900210496</v>
      </c>
      <c r="DI16" s="71">
        <v>0.16069325602587667</v>
      </c>
      <c r="DJ16" s="70">
        <v>900210496</v>
      </c>
      <c r="DK16" s="71">
        <v>0.16069325602587667</v>
      </c>
      <c r="DL16" s="70">
        <v>900210496</v>
      </c>
      <c r="DM16" s="71">
        <v>0.16069325602587667</v>
      </c>
      <c r="DN16" s="70">
        <v>900210496</v>
      </c>
      <c r="DO16" s="71">
        <f t="shared" ref="DO16:DO22" si="1">DN16/$DN$14</f>
        <v>0.16069325602587667</v>
      </c>
      <c r="DP16" s="70">
        <v>900210496</v>
      </c>
      <c r="DQ16" s="71">
        <v>0.16069325602587667</v>
      </c>
      <c r="DR16" s="70">
        <v>900210496</v>
      </c>
      <c r="DS16" s="71">
        <v>0.16069325602587667</v>
      </c>
      <c r="DT16" s="70">
        <v>900210496</v>
      </c>
      <c r="DU16" s="71">
        <v>0.16069325602587667</v>
      </c>
      <c r="DV16" s="70">
        <v>900210496</v>
      </c>
      <c r="DW16" s="71">
        <v>0.16069325602587667</v>
      </c>
      <c r="DX16" s="70">
        <v>900210496</v>
      </c>
      <c r="DY16" s="71">
        <v>0.16069325602587667</v>
      </c>
      <c r="DZ16" s="70">
        <v>900210496</v>
      </c>
      <c r="EA16" s="71">
        <v>0.16069325602587667</v>
      </c>
      <c r="EB16" s="70">
        <v>900210496</v>
      </c>
      <c r="EC16" s="71">
        <v>0.16069325602587667</v>
      </c>
      <c r="ED16" s="70">
        <v>900210496</v>
      </c>
      <c r="EE16" s="71">
        <v>0.16069325602587667</v>
      </c>
      <c r="EF16" s="70">
        <v>900210496</v>
      </c>
      <c r="EG16" s="71">
        <v>0.16069325602587667</v>
      </c>
      <c r="EH16" s="70">
        <v>900210496</v>
      </c>
      <c r="EI16" s="71">
        <v>0.16069325602587667</v>
      </c>
      <c r="EJ16" s="70">
        <v>900210496</v>
      </c>
      <c r="EK16" s="12">
        <v>0.16069325602587667</v>
      </c>
      <c r="EL16" s="11">
        <v>900210496</v>
      </c>
      <c r="EM16" s="12">
        <v>0.16069325602587667</v>
      </c>
      <c r="EN16" s="11">
        <v>900210496</v>
      </c>
      <c r="EO16" s="12">
        <v>0.16069325602587667</v>
      </c>
      <c r="EP16" s="11">
        <v>905692996</v>
      </c>
      <c r="EQ16" s="12">
        <v>0.16167191688361701</v>
      </c>
      <c r="ER16" s="11">
        <v>905692996</v>
      </c>
      <c r="ES16" s="12">
        <v>0.16167191688361662</v>
      </c>
      <c r="ET16" s="11">
        <v>905692996</v>
      </c>
      <c r="EU16" s="12">
        <v>0.16167191688361662</v>
      </c>
      <c r="EV16" s="11">
        <v>905692996</v>
      </c>
      <c r="EW16" s="12">
        <v>0.16167191688361662</v>
      </c>
      <c r="EX16" s="11">
        <v>905692996</v>
      </c>
      <c r="EY16" s="12">
        <v>0.16167191688361662</v>
      </c>
      <c r="EZ16" s="11">
        <v>905692996</v>
      </c>
      <c r="FA16" s="12">
        <v>0.16167191688361662</v>
      </c>
      <c r="FB16" s="11">
        <v>905692996</v>
      </c>
      <c r="FC16" s="12">
        <v>0.16167191688361662</v>
      </c>
      <c r="FD16" s="11">
        <v>905692996</v>
      </c>
      <c r="FE16" s="12">
        <v>0.16167191688361662</v>
      </c>
      <c r="FF16" s="13">
        <v>905692996</v>
      </c>
      <c r="FG16" s="14">
        <v>0.16167191688361662</v>
      </c>
      <c r="FH16" s="11">
        <v>905692996</v>
      </c>
      <c r="FI16" s="12">
        <v>0.16167191688361662</v>
      </c>
      <c r="FJ16" s="11">
        <v>905692996</v>
      </c>
      <c r="FK16" s="12">
        <v>0.16167191688361662</v>
      </c>
      <c r="FL16" s="11">
        <v>949155096</v>
      </c>
      <c r="FM16" s="12">
        <v>0.16943017608383179</v>
      </c>
      <c r="FN16" s="11">
        <v>1048787196</v>
      </c>
      <c r="FO16" s="12">
        <v>0.18721513485162619</v>
      </c>
      <c r="FP16" s="11">
        <v>1062361796</v>
      </c>
      <c r="FQ16" s="12">
        <v>0.18963828663994844</v>
      </c>
      <c r="FR16" s="15">
        <v>1080053496</v>
      </c>
      <c r="FS16" s="16">
        <v>0.19279636676705797</v>
      </c>
      <c r="FT16" s="15">
        <v>1080053496</v>
      </c>
      <c r="FU16" s="16">
        <v>0.19279636676705797</v>
      </c>
      <c r="FV16" s="15">
        <v>1080053496</v>
      </c>
      <c r="FW16" s="16">
        <v>0.19279636676705797</v>
      </c>
      <c r="FX16" s="15" t="s">
        <v>188</v>
      </c>
      <c r="FY16" s="15" t="s">
        <v>189</v>
      </c>
      <c r="FZ16" s="15" t="s">
        <v>188</v>
      </c>
      <c r="GA16" s="15" t="s">
        <v>189</v>
      </c>
      <c r="GB16" s="15" t="s">
        <v>188</v>
      </c>
      <c r="GC16" s="15" t="s">
        <v>189</v>
      </c>
      <c r="GD16" s="15" t="s">
        <v>190</v>
      </c>
      <c r="GE16" s="15" t="s">
        <v>191</v>
      </c>
      <c r="GF16" s="15" t="s">
        <v>192</v>
      </c>
      <c r="GG16" s="15" t="s">
        <v>193</v>
      </c>
      <c r="GH16" s="17" t="s">
        <v>194</v>
      </c>
      <c r="GI16" s="18" t="s">
        <v>195</v>
      </c>
      <c r="GJ16" s="17" t="s">
        <v>196</v>
      </c>
      <c r="GK16" s="18" t="s">
        <v>197</v>
      </c>
      <c r="GL16" s="17" t="s">
        <v>196</v>
      </c>
      <c r="GM16" s="18" t="s">
        <v>197</v>
      </c>
      <c r="GN16" s="17" t="s">
        <v>196</v>
      </c>
      <c r="GO16" s="18" t="s">
        <v>197</v>
      </c>
      <c r="GP16" s="17" t="s">
        <v>196</v>
      </c>
      <c r="GQ16" s="18" t="s">
        <v>197</v>
      </c>
      <c r="GR16" s="17" t="s">
        <v>196</v>
      </c>
      <c r="GS16" s="18" t="s">
        <v>197</v>
      </c>
      <c r="GT16" s="17" t="s">
        <v>196</v>
      </c>
      <c r="GU16" s="18" t="s">
        <v>197</v>
      </c>
      <c r="GV16" s="17" t="s">
        <v>196</v>
      </c>
      <c r="GW16" s="18" t="s">
        <v>197</v>
      </c>
      <c r="GX16" s="17" t="s">
        <v>196</v>
      </c>
      <c r="GY16" s="18" t="s">
        <v>197</v>
      </c>
      <c r="GZ16" s="17" t="s">
        <v>196</v>
      </c>
      <c r="HA16" s="18" t="s">
        <v>197</v>
      </c>
      <c r="HB16" s="17" t="s">
        <v>198</v>
      </c>
      <c r="HC16" s="19" t="s">
        <v>199</v>
      </c>
      <c r="HD16" s="17" t="s">
        <v>198</v>
      </c>
      <c r="HE16" s="19" t="s">
        <v>199</v>
      </c>
      <c r="HF16" s="17" t="s">
        <v>198</v>
      </c>
      <c r="HG16" s="18" t="s">
        <v>199</v>
      </c>
      <c r="HH16" s="17" t="s">
        <v>200</v>
      </c>
      <c r="HI16" s="18" t="s">
        <v>201</v>
      </c>
    </row>
    <row r="17" spans="1:217">
      <c r="A17" s="69" t="s">
        <v>31</v>
      </c>
      <c r="B17" s="70"/>
      <c r="C17" s="71"/>
      <c r="D17" s="70"/>
      <c r="E17" s="71"/>
      <c r="F17" s="70"/>
      <c r="G17" s="96"/>
      <c r="H17" s="70">
        <v>135248258</v>
      </c>
      <c r="I17" s="71">
        <v>2.4832135087943765E-2</v>
      </c>
      <c r="J17" s="70">
        <v>135248258</v>
      </c>
      <c r="K17" s="71">
        <v>2.4832135087943765E-2</v>
      </c>
      <c r="L17" s="70">
        <v>135248258</v>
      </c>
      <c r="M17" s="71">
        <v>2.4832135087943765E-2</v>
      </c>
      <c r="N17" s="70">
        <v>135248258</v>
      </c>
      <c r="O17" s="71">
        <v>2.4832135087943765E-2</v>
      </c>
      <c r="P17" s="70">
        <v>135248258</v>
      </c>
      <c r="Q17" s="96">
        <v>2.4832135087943765E-2</v>
      </c>
      <c r="R17" s="70">
        <v>135248258</v>
      </c>
      <c r="S17" s="96">
        <v>2.4832135087943765E-2</v>
      </c>
      <c r="T17" s="70">
        <v>135248258</v>
      </c>
      <c r="U17" s="71">
        <v>2.4832135087943765E-2</v>
      </c>
      <c r="V17" s="84">
        <v>135248258</v>
      </c>
      <c r="W17" s="85">
        <v>2.4832135087943765E-2</v>
      </c>
      <c r="X17" s="70">
        <v>135248258</v>
      </c>
      <c r="Y17" s="71">
        <v>2.4832135087943765E-2</v>
      </c>
      <c r="Z17" s="70">
        <v>135248258</v>
      </c>
      <c r="AA17" s="71">
        <v>2.4142667794275333E-2</v>
      </c>
      <c r="AB17" s="70">
        <v>135248258</v>
      </c>
      <c r="AC17" s="71">
        <v>2.4142667794275333E-2</v>
      </c>
      <c r="AD17" s="70">
        <v>135248258</v>
      </c>
      <c r="AE17" s="96">
        <v>2.4142667794275333E-2</v>
      </c>
      <c r="AF17" s="70">
        <v>135248258</v>
      </c>
      <c r="AG17" s="71">
        <v>2.4142667794275333E-2</v>
      </c>
      <c r="AH17" s="70">
        <v>135248258</v>
      </c>
      <c r="AI17" s="71">
        <v>2.4142667794275333E-2</v>
      </c>
      <c r="AJ17" s="70">
        <v>135248258</v>
      </c>
      <c r="AK17" s="71">
        <v>2.4142667794275333E-2</v>
      </c>
      <c r="AL17" s="70">
        <v>135248258</v>
      </c>
      <c r="AM17" s="71">
        <v>2.4142667794275333E-2</v>
      </c>
      <c r="AN17" s="84">
        <v>135248258</v>
      </c>
      <c r="AO17" s="85">
        <v>2.4142667794275333E-2</v>
      </c>
      <c r="AP17" s="84">
        <v>135248258</v>
      </c>
      <c r="AQ17" s="85">
        <v>2.4142667794275333E-2</v>
      </c>
      <c r="AR17" s="70">
        <v>135248258</v>
      </c>
      <c r="AS17" s="71">
        <v>2.4142667794275333E-2</v>
      </c>
      <c r="AT17" s="70">
        <v>135248258</v>
      </c>
      <c r="AU17" s="71">
        <v>2.4142667794275333E-2</v>
      </c>
      <c r="AV17" s="70">
        <v>135248258</v>
      </c>
      <c r="AW17" s="71">
        <v>2.4142667794275333E-2</v>
      </c>
      <c r="AX17" s="70">
        <v>135248258</v>
      </c>
      <c r="AY17" s="71">
        <v>2.4142667794275333E-2</v>
      </c>
      <c r="AZ17" s="70">
        <v>135248258</v>
      </c>
      <c r="BA17" s="71">
        <v>2.4142667794275333E-2</v>
      </c>
      <c r="BB17" s="70">
        <v>135248258</v>
      </c>
      <c r="BC17" s="71">
        <v>2.4142667794275333E-2</v>
      </c>
      <c r="BD17" s="70">
        <v>135248258</v>
      </c>
      <c r="BE17" s="71">
        <v>2.4142667794275333E-2</v>
      </c>
      <c r="BF17" s="70">
        <v>135248258</v>
      </c>
      <c r="BG17" s="71">
        <v>2.4142667794275333E-2</v>
      </c>
      <c r="BH17" s="70">
        <v>135248258</v>
      </c>
      <c r="BI17" s="71">
        <v>2.4142667794275333E-2</v>
      </c>
      <c r="BJ17" s="70">
        <v>135248258</v>
      </c>
      <c r="BK17" s="71">
        <v>2.4142667794275333E-2</v>
      </c>
      <c r="BL17" s="70">
        <v>135248258</v>
      </c>
      <c r="BM17" s="71">
        <v>2.4142667794275333E-2</v>
      </c>
      <c r="BN17" s="70">
        <v>135248258</v>
      </c>
      <c r="BO17" s="71">
        <v>2.4142667794275333E-2</v>
      </c>
      <c r="BP17" s="70">
        <v>135248258</v>
      </c>
      <c r="BQ17" s="71">
        <v>2.4142667794275333E-2</v>
      </c>
      <c r="BR17" s="70">
        <v>135248258</v>
      </c>
      <c r="BS17" s="71">
        <v>2.4142667794275333E-2</v>
      </c>
      <c r="BT17" s="70">
        <v>135248258</v>
      </c>
      <c r="BU17" s="71">
        <v>2.4142667794275333E-2</v>
      </c>
      <c r="BV17" s="70">
        <v>135248258</v>
      </c>
      <c r="BW17" s="71">
        <v>2.4142667794275333E-2</v>
      </c>
      <c r="BX17" s="70">
        <v>135248258</v>
      </c>
      <c r="BY17" s="71">
        <v>2.4142667794275333E-2</v>
      </c>
      <c r="BZ17" s="70">
        <v>135248258</v>
      </c>
      <c r="CA17" s="71">
        <v>2.4142667794275333E-2</v>
      </c>
      <c r="CB17" s="70">
        <v>135248258</v>
      </c>
      <c r="CC17" s="71">
        <v>2.4142667794275333E-2</v>
      </c>
      <c r="CD17" s="70">
        <v>135248258</v>
      </c>
      <c r="CE17" s="71">
        <v>2.4142667794275333E-2</v>
      </c>
      <c r="CF17" s="70">
        <v>135248258</v>
      </c>
      <c r="CG17" s="71">
        <v>2.4142667794275333E-2</v>
      </c>
      <c r="CH17" s="70">
        <v>135248258</v>
      </c>
      <c r="CI17" s="71">
        <v>2.4142667794275333E-2</v>
      </c>
      <c r="CJ17" s="70">
        <v>135248258</v>
      </c>
      <c r="CK17" s="71">
        <v>2.4142667794275333E-2</v>
      </c>
      <c r="CL17" s="70">
        <v>135248258</v>
      </c>
      <c r="CM17" s="71">
        <v>2.4142667794275333E-2</v>
      </c>
      <c r="CN17" s="70">
        <v>135248258</v>
      </c>
      <c r="CO17" s="71">
        <v>2.4142667794275333E-2</v>
      </c>
      <c r="CP17" s="70">
        <v>135248258</v>
      </c>
      <c r="CQ17" s="71">
        <v>2.4142667794275333E-2</v>
      </c>
      <c r="CR17" s="70">
        <v>135248258</v>
      </c>
      <c r="CS17" s="71">
        <v>2.4142667794275333E-2</v>
      </c>
      <c r="CT17" s="70">
        <v>135248258</v>
      </c>
      <c r="CU17" s="71">
        <v>2.4142667794275333E-2</v>
      </c>
      <c r="CV17" s="70">
        <v>135248258</v>
      </c>
      <c r="CW17" s="71">
        <v>2.4142667794275333E-2</v>
      </c>
      <c r="CX17" s="70">
        <v>135248258</v>
      </c>
      <c r="CY17" s="71">
        <v>2.4142667794275333E-2</v>
      </c>
      <c r="CZ17" s="70">
        <v>135248258</v>
      </c>
      <c r="DA17" s="71">
        <v>2.4142667794275333E-2</v>
      </c>
      <c r="DB17" s="70">
        <v>135248258</v>
      </c>
      <c r="DC17" s="71">
        <v>2.4142667794275333E-2</v>
      </c>
      <c r="DD17" s="70">
        <v>135248258</v>
      </c>
      <c r="DE17" s="71">
        <v>2.4142667794275333E-2</v>
      </c>
      <c r="DF17" s="70">
        <v>135248258</v>
      </c>
      <c r="DG17" s="71">
        <v>2.4142667794275333E-2</v>
      </c>
      <c r="DH17" s="70">
        <v>135248258</v>
      </c>
      <c r="DI17" s="71">
        <v>2.4142667794275333E-2</v>
      </c>
      <c r="DJ17" s="70">
        <v>135248258</v>
      </c>
      <c r="DK17" s="71">
        <v>2.4142667794275333E-2</v>
      </c>
      <c r="DL17" s="70">
        <v>135248258</v>
      </c>
      <c r="DM17" s="71">
        <v>2.4142667794275333E-2</v>
      </c>
      <c r="DN17" s="70">
        <v>135248258</v>
      </c>
      <c r="DO17" s="71">
        <f t="shared" si="1"/>
        <v>2.4142667794275333E-2</v>
      </c>
      <c r="DP17" s="70">
        <v>135248258</v>
      </c>
      <c r="DQ17" s="71">
        <v>2.4142667794275333E-2</v>
      </c>
      <c r="DR17" s="70">
        <v>135248258</v>
      </c>
      <c r="DS17" s="71">
        <v>2.4142667794275333E-2</v>
      </c>
      <c r="DT17" s="70">
        <v>135248258</v>
      </c>
      <c r="DU17" s="71">
        <v>2.4142667794275333E-2</v>
      </c>
      <c r="DV17" s="70">
        <v>135248258</v>
      </c>
      <c r="DW17" s="71">
        <v>2.4142667794275333E-2</v>
      </c>
      <c r="DX17" s="70">
        <v>135248258</v>
      </c>
      <c r="DY17" s="71">
        <v>2.4142667794275333E-2</v>
      </c>
      <c r="DZ17" s="70">
        <v>135248258</v>
      </c>
      <c r="EA17" s="71">
        <v>2.4142667794275333E-2</v>
      </c>
      <c r="EB17" s="70">
        <v>135248258</v>
      </c>
      <c r="EC17" s="71">
        <v>2.4142667794275333E-2</v>
      </c>
      <c r="ED17" s="70">
        <v>135248258</v>
      </c>
      <c r="EE17" s="71">
        <v>2.4142667794275333E-2</v>
      </c>
      <c r="EF17" s="70">
        <v>135248258</v>
      </c>
      <c r="EG17" s="71">
        <v>2.4142667794275333E-2</v>
      </c>
      <c r="EH17" s="70">
        <v>135248258</v>
      </c>
      <c r="EI17" s="71">
        <v>2.4142667794275333E-2</v>
      </c>
      <c r="EJ17" s="70">
        <v>135248258</v>
      </c>
      <c r="EK17" s="12">
        <v>2.4142667794275333E-2</v>
      </c>
      <c r="EL17" s="11">
        <v>135248258</v>
      </c>
      <c r="EM17" s="12">
        <v>2.4142667794275333E-2</v>
      </c>
      <c r="EN17" s="11">
        <v>135248258</v>
      </c>
      <c r="EO17" s="12">
        <v>2.4142667794275333E-2</v>
      </c>
      <c r="EP17" s="11">
        <v>161596958</v>
      </c>
      <c r="EQ17" s="12">
        <v>2.8846077067842601E-2</v>
      </c>
      <c r="ER17" s="11">
        <v>161596958</v>
      </c>
      <c r="ES17" s="12">
        <v>2.8846077067842632E-2</v>
      </c>
      <c r="ET17" s="11">
        <v>161596958</v>
      </c>
      <c r="EU17" s="12">
        <v>2.8846077067842632E-2</v>
      </c>
      <c r="EV17" s="11">
        <v>161596958</v>
      </c>
      <c r="EW17" s="12">
        <v>2.8846077067842632E-2</v>
      </c>
      <c r="EX17" s="11">
        <v>161596958</v>
      </c>
      <c r="EY17" s="12">
        <v>2.8846077067842632E-2</v>
      </c>
      <c r="EZ17" s="11">
        <v>161596958</v>
      </c>
      <c r="FA17" s="12">
        <v>2.8846077067842632E-2</v>
      </c>
      <c r="FB17" s="11">
        <v>161596958</v>
      </c>
      <c r="FC17" s="12">
        <v>2.8846077067842632E-2</v>
      </c>
      <c r="FD17" s="11">
        <v>161596958</v>
      </c>
      <c r="FE17" s="12">
        <v>2.8846077067842632E-2</v>
      </c>
      <c r="FF17" s="13">
        <v>161596958</v>
      </c>
      <c r="FG17" s="14">
        <v>2.8846077067842632E-2</v>
      </c>
      <c r="FH17" s="11">
        <v>161596958</v>
      </c>
      <c r="FI17" s="12">
        <v>2.8846077067842632E-2</v>
      </c>
      <c r="FJ17" s="11">
        <v>161596958</v>
      </c>
      <c r="FK17" s="12">
        <v>2.8846077067842632E-2</v>
      </c>
      <c r="FL17" s="11">
        <v>161596958</v>
      </c>
      <c r="FM17" s="12">
        <v>2.8846077067842632E-2</v>
      </c>
      <c r="FN17" s="11">
        <v>161596958</v>
      </c>
      <c r="FO17" s="12">
        <v>2.8846077067842632E-2</v>
      </c>
      <c r="FP17" s="11">
        <v>161596958</v>
      </c>
      <c r="FQ17" s="12">
        <v>2.8846077067842632E-2</v>
      </c>
      <c r="FR17" s="15">
        <v>161596958</v>
      </c>
      <c r="FS17" s="16">
        <v>2.8846077067842632E-2</v>
      </c>
      <c r="FT17" s="15">
        <v>161596958</v>
      </c>
      <c r="FU17" s="16">
        <v>2.8846077067842632E-2</v>
      </c>
      <c r="FV17" s="15">
        <v>161596958</v>
      </c>
      <c r="FW17" s="16">
        <v>2.8846077067842632E-2</v>
      </c>
      <c r="FX17" s="15" t="s">
        <v>202</v>
      </c>
      <c r="FY17" s="15" t="s">
        <v>203</v>
      </c>
      <c r="FZ17" s="15" t="s">
        <v>202</v>
      </c>
      <c r="GA17" s="15" t="s">
        <v>203</v>
      </c>
      <c r="GB17" s="15" t="s">
        <v>202</v>
      </c>
      <c r="GC17" s="15" t="s">
        <v>203</v>
      </c>
      <c r="GD17" s="15" t="s">
        <v>202</v>
      </c>
      <c r="GE17" s="15" t="s">
        <v>203</v>
      </c>
      <c r="GF17" s="15" t="s">
        <v>202</v>
      </c>
      <c r="GG17" s="15" t="s">
        <v>203</v>
      </c>
      <c r="GH17" s="17" t="s">
        <v>202</v>
      </c>
      <c r="GI17" s="20" t="s">
        <v>203</v>
      </c>
      <c r="GJ17" s="17" t="s">
        <v>202</v>
      </c>
      <c r="GK17" s="20" t="s">
        <v>203</v>
      </c>
      <c r="GL17" s="17" t="s">
        <v>202</v>
      </c>
      <c r="GM17" s="20" t="s">
        <v>203</v>
      </c>
      <c r="GN17" s="17" t="s">
        <v>202</v>
      </c>
      <c r="GO17" s="20" t="s">
        <v>203</v>
      </c>
      <c r="GP17" s="17" t="s">
        <v>202</v>
      </c>
      <c r="GQ17" s="20" t="s">
        <v>203</v>
      </c>
      <c r="GR17" s="17" t="s">
        <v>202</v>
      </c>
      <c r="GS17" s="20" t="s">
        <v>203</v>
      </c>
      <c r="GT17" s="17" t="s">
        <v>202</v>
      </c>
      <c r="GU17" s="21" t="s">
        <v>203</v>
      </c>
      <c r="GV17" s="17" t="s">
        <v>202</v>
      </c>
      <c r="GW17" s="21" t="s">
        <v>203</v>
      </c>
      <c r="GX17" s="17" t="s">
        <v>202</v>
      </c>
      <c r="GY17" s="21" t="s">
        <v>203</v>
      </c>
      <c r="GZ17" s="17" t="s">
        <v>202</v>
      </c>
      <c r="HA17" s="21" t="s">
        <v>203</v>
      </c>
      <c r="HB17" s="17" t="s">
        <v>202</v>
      </c>
      <c r="HC17" s="21" t="s">
        <v>203</v>
      </c>
      <c r="HD17" s="17" t="s">
        <v>202</v>
      </c>
      <c r="HE17" s="21" t="s">
        <v>203</v>
      </c>
      <c r="HF17" s="17" t="s">
        <v>202</v>
      </c>
      <c r="HG17" s="21" t="s">
        <v>203</v>
      </c>
      <c r="HH17" s="17" t="s">
        <v>202</v>
      </c>
      <c r="HI17" s="21" t="s">
        <v>204</v>
      </c>
    </row>
    <row r="18" spans="1:217">
      <c r="A18" s="69" t="s">
        <v>35</v>
      </c>
      <c r="B18" s="70"/>
      <c r="C18" s="71"/>
      <c r="D18" s="70"/>
      <c r="E18" s="71"/>
      <c r="F18" s="70"/>
      <c r="G18" s="96"/>
      <c r="H18" s="70"/>
      <c r="I18" s="71"/>
      <c r="J18" s="70"/>
      <c r="K18" s="71"/>
      <c r="L18" s="70"/>
      <c r="M18" s="71"/>
      <c r="N18" s="70"/>
      <c r="O18" s="71"/>
      <c r="P18" s="70"/>
      <c r="Q18" s="96"/>
      <c r="R18" s="70"/>
      <c r="S18" s="96"/>
      <c r="T18" s="70"/>
      <c r="U18" s="71"/>
      <c r="V18" s="84"/>
      <c r="W18" s="85"/>
      <c r="X18" s="70"/>
      <c r="Y18" s="71"/>
      <c r="Z18" s="70"/>
      <c r="AA18" s="71"/>
      <c r="AB18" s="70"/>
      <c r="AC18" s="71"/>
      <c r="AD18" s="70"/>
      <c r="AE18" s="96"/>
      <c r="AF18" s="70"/>
      <c r="AG18" s="71"/>
      <c r="AH18" s="70"/>
      <c r="AI18" s="71"/>
      <c r="AJ18" s="70"/>
      <c r="AK18" s="71"/>
      <c r="AL18" s="70"/>
      <c r="AM18" s="71"/>
      <c r="AN18" s="84"/>
      <c r="AO18" s="85"/>
      <c r="AP18" s="84"/>
      <c r="AQ18" s="85"/>
      <c r="AR18" s="70"/>
      <c r="AS18" s="71"/>
      <c r="AT18" s="70"/>
      <c r="AU18" s="71"/>
      <c r="AV18" s="70"/>
      <c r="AW18" s="71"/>
      <c r="AX18" s="70">
        <v>0</v>
      </c>
      <c r="AY18" s="71">
        <v>0</v>
      </c>
      <c r="AZ18" s="70">
        <v>0</v>
      </c>
      <c r="BA18" s="71">
        <v>0</v>
      </c>
      <c r="BB18" s="70">
        <v>0</v>
      </c>
      <c r="BC18" s="71">
        <v>0</v>
      </c>
      <c r="BD18" s="70">
        <v>0</v>
      </c>
      <c r="BE18" s="71">
        <v>0</v>
      </c>
      <c r="BF18" s="70">
        <v>0</v>
      </c>
      <c r="BG18" s="71">
        <v>0</v>
      </c>
      <c r="BH18" s="70">
        <v>0</v>
      </c>
      <c r="BI18" s="71">
        <v>0</v>
      </c>
      <c r="BJ18" s="70">
        <v>0</v>
      </c>
      <c r="BK18" s="71">
        <v>0</v>
      </c>
      <c r="BL18" s="70">
        <v>0</v>
      </c>
      <c r="BM18" s="71">
        <v>0</v>
      </c>
      <c r="BN18" s="70">
        <v>0</v>
      </c>
      <c r="BO18" s="71">
        <v>0</v>
      </c>
      <c r="BP18" s="70">
        <v>0</v>
      </c>
      <c r="BQ18" s="71">
        <v>0</v>
      </c>
      <c r="BR18" s="70">
        <v>0</v>
      </c>
      <c r="BS18" s="71">
        <v>0</v>
      </c>
      <c r="BT18" s="70">
        <v>0</v>
      </c>
      <c r="BU18" s="71">
        <v>0</v>
      </c>
      <c r="BV18" s="70">
        <v>0</v>
      </c>
      <c r="BW18" s="71">
        <v>0</v>
      </c>
      <c r="BX18" s="70">
        <v>0</v>
      </c>
      <c r="BY18" s="71">
        <v>0</v>
      </c>
      <c r="BZ18" s="70">
        <v>0</v>
      </c>
      <c r="CA18" s="71">
        <v>0</v>
      </c>
      <c r="CB18" s="70">
        <v>0</v>
      </c>
      <c r="CC18" s="71">
        <v>0</v>
      </c>
      <c r="CD18" s="70">
        <v>0</v>
      </c>
      <c r="CE18" s="71">
        <v>0</v>
      </c>
      <c r="CF18" s="70">
        <v>0</v>
      </c>
      <c r="CG18" s="71">
        <v>0</v>
      </c>
      <c r="CH18" s="70">
        <v>0</v>
      </c>
      <c r="CI18" s="71">
        <v>0</v>
      </c>
      <c r="CJ18" s="70">
        <v>0</v>
      </c>
      <c r="CK18" s="71">
        <v>0</v>
      </c>
      <c r="CL18" s="70">
        <v>0</v>
      </c>
      <c r="CM18" s="71">
        <v>0</v>
      </c>
      <c r="CN18" s="70">
        <v>0</v>
      </c>
      <c r="CO18" s="71">
        <v>0</v>
      </c>
      <c r="CP18" s="70">
        <v>0</v>
      </c>
      <c r="CQ18" s="71">
        <v>0</v>
      </c>
      <c r="CR18" s="70">
        <v>0</v>
      </c>
      <c r="CS18" s="71">
        <v>0</v>
      </c>
      <c r="CT18" s="70">
        <v>0</v>
      </c>
      <c r="CU18" s="71">
        <v>0</v>
      </c>
      <c r="CV18" s="70">
        <v>0</v>
      </c>
      <c r="CW18" s="71">
        <v>0</v>
      </c>
      <c r="CX18" s="70">
        <v>0</v>
      </c>
      <c r="CY18" s="71">
        <v>0</v>
      </c>
      <c r="CZ18" s="70">
        <v>0</v>
      </c>
      <c r="DA18" s="71">
        <v>0</v>
      </c>
      <c r="DB18" s="70">
        <v>0</v>
      </c>
      <c r="DC18" s="71">
        <v>0</v>
      </c>
      <c r="DD18" s="70">
        <v>0</v>
      </c>
      <c r="DE18" s="71">
        <v>0</v>
      </c>
      <c r="DF18" s="70">
        <v>0</v>
      </c>
      <c r="DG18" s="71">
        <v>0</v>
      </c>
      <c r="DH18" s="70">
        <v>0</v>
      </c>
      <c r="DI18" s="71">
        <v>0</v>
      </c>
      <c r="DJ18" s="70">
        <v>0</v>
      </c>
      <c r="DK18" s="71">
        <v>0</v>
      </c>
      <c r="DL18" s="70">
        <v>0</v>
      </c>
      <c r="DM18" s="71">
        <v>0</v>
      </c>
      <c r="DN18" s="70">
        <v>0</v>
      </c>
      <c r="DO18" s="71">
        <f t="shared" si="1"/>
        <v>0</v>
      </c>
      <c r="DP18" s="70">
        <v>0</v>
      </c>
      <c r="DQ18" s="71">
        <v>0</v>
      </c>
      <c r="DR18" s="70">
        <v>0</v>
      </c>
      <c r="DS18" s="71">
        <v>0</v>
      </c>
      <c r="DT18" s="70">
        <v>0</v>
      </c>
      <c r="DU18" s="71">
        <v>0</v>
      </c>
      <c r="DV18" s="70">
        <v>0</v>
      </c>
      <c r="DW18" s="71">
        <v>0</v>
      </c>
      <c r="DX18" s="70">
        <v>0</v>
      </c>
      <c r="DY18" s="71">
        <v>0</v>
      </c>
      <c r="DZ18" s="70">
        <v>0</v>
      </c>
      <c r="EA18" s="71">
        <v>0</v>
      </c>
      <c r="EB18" s="70">
        <v>0</v>
      </c>
      <c r="EC18" s="71">
        <v>0</v>
      </c>
      <c r="ED18" s="70">
        <v>0</v>
      </c>
      <c r="EE18" s="71">
        <v>0</v>
      </c>
      <c r="EF18" s="70">
        <v>0</v>
      </c>
      <c r="EG18" s="71">
        <v>0</v>
      </c>
      <c r="EH18" s="70">
        <v>0</v>
      </c>
      <c r="EI18" s="71">
        <v>0</v>
      </c>
      <c r="EJ18" s="70">
        <v>0</v>
      </c>
      <c r="EK18" s="12">
        <v>0</v>
      </c>
      <c r="EL18" s="11">
        <v>0</v>
      </c>
      <c r="EM18" s="12">
        <v>0</v>
      </c>
      <c r="EN18" s="11">
        <v>0</v>
      </c>
      <c r="EO18" s="12">
        <v>0</v>
      </c>
      <c r="EP18" s="11">
        <v>0</v>
      </c>
      <c r="EQ18" s="12">
        <v>0</v>
      </c>
      <c r="ER18" s="11">
        <v>0</v>
      </c>
      <c r="ES18" s="12">
        <v>6.4764946240178558E-3</v>
      </c>
      <c r="ET18" s="11">
        <v>0</v>
      </c>
      <c r="EU18" s="12">
        <v>6.4764946240178558E-3</v>
      </c>
      <c r="EV18" s="11">
        <v>0</v>
      </c>
      <c r="EW18" s="12">
        <v>6.4764946240178558E-3</v>
      </c>
      <c r="EX18" s="11">
        <v>14453300</v>
      </c>
      <c r="EY18" s="12">
        <v>6.4764946240178558E-3</v>
      </c>
      <c r="EZ18" s="11">
        <v>14453300</v>
      </c>
      <c r="FA18" s="12">
        <v>6.4764946240178558E-3</v>
      </c>
      <c r="FB18" s="11">
        <v>36281600</v>
      </c>
      <c r="FC18" s="12">
        <v>6.4764946240178558E-3</v>
      </c>
      <c r="FD18" s="11">
        <v>36281600</v>
      </c>
      <c r="FE18" s="12">
        <v>6.4764946240178558E-3</v>
      </c>
      <c r="FF18" s="13">
        <v>36281600</v>
      </c>
      <c r="FG18" s="14">
        <v>6.4764946240178558E-3</v>
      </c>
      <c r="FH18" s="11">
        <v>43330000</v>
      </c>
      <c r="FI18" s="12">
        <v>7.7346785163469548E-3</v>
      </c>
      <c r="FJ18" s="11">
        <v>55489100</v>
      </c>
      <c r="FK18" s="12">
        <v>9.9051546194652163E-3</v>
      </c>
      <c r="FL18" s="11">
        <v>55489100</v>
      </c>
      <c r="FM18" s="12">
        <v>9.9051546194652163E-3</v>
      </c>
      <c r="FN18" s="11">
        <v>55489100</v>
      </c>
      <c r="FO18" s="12">
        <v>9.9051546194652163E-3</v>
      </c>
      <c r="FP18" s="11">
        <v>55489100</v>
      </c>
      <c r="FQ18" s="12">
        <v>9.9051546194652163E-3</v>
      </c>
      <c r="FR18" s="15">
        <v>57570482</v>
      </c>
      <c r="FS18" s="16">
        <v>1.0276694444983593E-2</v>
      </c>
      <c r="FT18" s="15">
        <v>60389882</v>
      </c>
      <c r="FU18" s="16">
        <v>1.077997514216773E-2</v>
      </c>
      <c r="FV18" s="15">
        <v>60389882</v>
      </c>
      <c r="FW18" s="16">
        <v>1.077997514216773E-2</v>
      </c>
      <c r="FX18" s="15" t="s">
        <v>205</v>
      </c>
      <c r="FY18" s="15" t="s">
        <v>206</v>
      </c>
      <c r="FZ18" s="15" t="s">
        <v>205</v>
      </c>
      <c r="GA18" s="15" t="s">
        <v>206</v>
      </c>
      <c r="GB18" s="15" t="s">
        <v>205</v>
      </c>
      <c r="GC18" s="15" t="s">
        <v>206</v>
      </c>
      <c r="GD18" s="15" t="s">
        <v>207</v>
      </c>
      <c r="GE18" s="15" t="s">
        <v>208</v>
      </c>
      <c r="GF18" s="15" t="s">
        <v>207</v>
      </c>
      <c r="GG18" s="15" t="s">
        <v>208</v>
      </c>
      <c r="GH18" s="17" t="s">
        <v>207</v>
      </c>
      <c r="GI18" s="20" t="s">
        <v>208</v>
      </c>
      <c r="GJ18" s="17" t="s">
        <v>207</v>
      </c>
      <c r="GK18" s="20" t="s">
        <v>208</v>
      </c>
      <c r="GL18" s="17" t="s">
        <v>207</v>
      </c>
      <c r="GM18" s="20" t="s">
        <v>208</v>
      </c>
      <c r="GN18" s="17" t="s">
        <v>207</v>
      </c>
      <c r="GO18" s="20" t="s">
        <v>208</v>
      </c>
      <c r="GP18" s="17" t="s">
        <v>207</v>
      </c>
      <c r="GQ18" s="20" t="s">
        <v>208</v>
      </c>
      <c r="GR18" s="17" t="s">
        <v>207</v>
      </c>
      <c r="GS18" s="20" t="s">
        <v>208</v>
      </c>
      <c r="GT18" s="17" t="s">
        <v>207</v>
      </c>
      <c r="GU18" s="21" t="s">
        <v>208</v>
      </c>
      <c r="GV18" s="17" t="s">
        <v>207</v>
      </c>
      <c r="GW18" s="21" t="s">
        <v>208</v>
      </c>
      <c r="GX18" s="17" t="s">
        <v>207</v>
      </c>
      <c r="GY18" s="21" t="s">
        <v>208</v>
      </c>
      <c r="GZ18" s="17" t="s">
        <v>207</v>
      </c>
      <c r="HA18" s="21" t="s">
        <v>208</v>
      </c>
      <c r="HB18" s="17" t="s">
        <v>207</v>
      </c>
      <c r="HC18" s="21" t="s">
        <v>208</v>
      </c>
      <c r="HD18" s="17" t="s">
        <v>207</v>
      </c>
      <c r="HE18" s="21" t="s">
        <v>208</v>
      </c>
      <c r="HF18" s="17" t="s">
        <v>207</v>
      </c>
      <c r="HG18" s="21" t="s">
        <v>208</v>
      </c>
      <c r="HH18" s="17" t="s">
        <v>207</v>
      </c>
      <c r="HI18" s="21" t="s">
        <v>209</v>
      </c>
    </row>
    <row r="19" spans="1:217">
      <c r="A19" s="69" t="s">
        <v>39</v>
      </c>
      <c r="B19" s="70"/>
      <c r="C19" s="71"/>
      <c r="D19" s="70"/>
      <c r="E19" s="71"/>
      <c r="F19" s="70"/>
      <c r="G19" s="96"/>
      <c r="H19" s="70"/>
      <c r="I19" s="71"/>
      <c r="J19" s="70"/>
      <c r="K19" s="71"/>
      <c r="L19" s="70"/>
      <c r="M19" s="71"/>
      <c r="N19" s="70"/>
      <c r="O19" s="71"/>
      <c r="P19" s="70"/>
      <c r="Q19" s="96"/>
      <c r="R19" s="70"/>
      <c r="S19" s="96"/>
      <c r="T19" s="70"/>
      <c r="U19" s="71"/>
      <c r="V19" s="84"/>
      <c r="W19" s="85"/>
      <c r="X19" s="70"/>
      <c r="Y19" s="71"/>
      <c r="Z19" s="70"/>
      <c r="AA19" s="71"/>
      <c r="AB19" s="70"/>
      <c r="AC19" s="71"/>
      <c r="AD19" s="70"/>
      <c r="AE19" s="96"/>
      <c r="AF19" s="70"/>
      <c r="AG19" s="71"/>
      <c r="AH19" s="70"/>
      <c r="AI19" s="71"/>
      <c r="AJ19" s="70"/>
      <c r="AK19" s="71"/>
      <c r="AL19" s="70"/>
      <c r="AM19" s="71"/>
      <c r="AN19" s="84"/>
      <c r="AO19" s="85"/>
      <c r="AP19" s="84"/>
      <c r="AQ19" s="85"/>
      <c r="AR19" s="70"/>
      <c r="AS19" s="71"/>
      <c r="AT19" s="70"/>
      <c r="AU19" s="71"/>
      <c r="AV19" s="70"/>
      <c r="AW19" s="71"/>
      <c r="AX19" s="70">
        <v>0</v>
      </c>
      <c r="AY19" s="71">
        <v>0</v>
      </c>
      <c r="AZ19" s="70">
        <v>0</v>
      </c>
      <c r="BA19" s="71">
        <v>0</v>
      </c>
      <c r="BB19" s="70">
        <v>0</v>
      </c>
      <c r="BC19" s="71">
        <v>0</v>
      </c>
      <c r="BD19" s="70">
        <v>0</v>
      </c>
      <c r="BE19" s="71">
        <v>0</v>
      </c>
      <c r="BF19" s="70">
        <v>0</v>
      </c>
      <c r="BG19" s="71">
        <v>0</v>
      </c>
      <c r="BH19" s="70">
        <v>0</v>
      </c>
      <c r="BI19" s="71">
        <v>0</v>
      </c>
      <c r="BJ19" s="70">
        <v>0</v>
      </c>
      <c r="BK19" s="71">
        <v>0</v>
      </c>
      <c r="BL19" s="70">
        <v>0</v>
      </c>
      <c r="BM19" s="71">
        <v>0</v>
      </c>
      <c r="BN19" s="70">
        <v>0</v>
      </c>
      <c r="BO19" s="71">
        <v>0</v>
      </c>
      <c r="BP19" s="70">
        <v>0</v>
      </c>
      <c r="BQ19" s="71">
        <v>0</v>
      </c>
      <c r="BR19" s="70">
        <v>0</v>
      </c>
      <c r="BS19" s="71">
        <v>0</v>
      </c>
      <c r="BT19" s="70">
        <v>0</v>
      </c>
      <c r="BU19" s="71">
        <v>0</v>
      </c>
      <c r="BV19" s="70">
        <v>0</v>
      </c>
      <c r="BW19" s="71">
        <v>0</v>
      </c>
      <c r="BX19" s="70">
        <v>0</v>
      </c>
      <c r="BY19" s="71">
        <v>0</v>
      </c>
      <c r="BZ19" s="70">
        <v>0</v>
      </c>
      <c r="CA19" s="71">
        <v>0</v>
      </c>
      <c r="CB19" s="70">
        <v>0</v>
      </c>
      <c r="CC19" s="71">
        <v>0</v>
      </c>
      <c r="CD19" s="70">
        <v>0</v>
      </c>
      <c r="CE19" s="71">
        <v>0</v>
      </c>
      <c r="CF19" s="70">
        <v>0</v>
      </c>
      <c r="CG19" s="71">
        <v>0</v>
      </c>
      <c r="CH19" s="70">
        <v>0</v>
      </c>
      <c r="CI19" s="71">
        <v>0</v>
      </c>
      <c r="CJ19" s="70">
        <v>0</v>
      </c>
      <c r="CK19" s="71">
        <v>0</v>
      </c>
      <c r="CL19" s="70">
        <v>0</v>
      </c>
      <c r="CM19" s="71">
        <v>0</v>
      </c>
      <c r="CN19" s="70">
        <v>0</v>
      </c>
      <c r="CO19" s="71">
        <v>0</v>
      </c>
      <c r="CP19" s="70">
        <v>0</v>
      </c>
      <c r="CQ19" s="71">
        <v>0</v>
      </c>
      <c r="CR19" s="70">
        <v>0</v>
      </c>
      <c r="CS19" s="71">
        <v>0</v>
      </c>
      <c r="CT19" s="70">
        <v>0</v>
      </c>
      <c r="CU19" s="71">
        <v>0</v>
      </c>
      <c r="CV19" s="70">
        <v>0</v>
      </c>
      <c r="CW19" s="71">
        <v>0</v>
      </c>
      <c r="CX19" s="70">
        <v>0</v>
      </c>
      <c r="CY19" s="71">
        <v>0</v>
      </c>
      <c r="CZ19" s="70">
        <v>0</v>
      </c>
      <c r="DA19" s="71">
        <v>0</v>
      </c>
      <c r="DB19" s="70">
        <v>0</v>
      </c>
      <c r="DC19" s="71">
        <v>0</v>
      </c>
      <c r="DD19" s="70">
        <v>0</v>
      </c>
      <c r="DE19" s="71">
        <v>0</v>
      </c>
      <c r="DF19" s="70">
        <v>0</v>
      </c>
      <c r="DG19" s="71">
        <v>0</v>
      </c>
      <c r="DH19" s="70">
        <v>0</v>
      </c>
      <c r="DI19" s="71">
        <v>0</v>
      </c>
      <c r="DJ19" s="70">
        <v>0</v>
      </c>
      <c r="DK19" s="71">
        <v>0</v>
      </c>
      <c r="DL19" s="70">
        <v>0</v>
      </c>
      <c r="DM19" s="71">
        <v>0</v>
      </c>
      <c r="DN19" s="70">
        <v>0</v>
      </c>
      <c r="DO19" s="71">
        <f t="shared" si="1"/>
        <v>0</v>
      </c>
      <c r="DP19" s="70">
        <v>0</v>
      </c>
      <c r="DQ19" s="71">
        <v>0</v>
      </c>
      <c r="DR19" s="70">
        <v>0</v>
      </c>
      <c r="DS19" s="71">
        <v>0</v>
      </c>
      <c r="DT19" s="70">
        <v>0</v>
      </c>
      <c r="DU19" s="71">
        <v>0</v>
      </c>
      <c r="DV19" s="70">
        <v>0</v>
      </c>
      <c r="DW19" s="71">
        <v>0</v>
      </c>
      <c r="DX19" s="70">
        <v>0</v>
      </c>
      <c r="DY19" s="71">
        <v>0</v>
      </c>
      <c r="DZ19" s="70">
        <v>0</v>
      </c>
      <c r="EA19" s="71">
        <v>0</v>
      </c>
      <c r="EB19" s="70">
        <v>0</v>
      </c>
      <c r="EC19" s="71">
        <v>0</v>
      </c>
      <c r="ED19" s="70">
        <v>0</v>
      </c>
      <c r="EE19" s="71">
        <v>0</v>
      </c>
      <c r="EF19" s="70">
        <v>0</v>
      </c>
      <c r="EG19" s="71">
        <v>0</v>
      </c>
      <c r="EH19" s="70">
        <v>0</v>
      </c>
      <c r="EI19" s="71">
        <v>0</v>
      </c>
      <c r="EJ19" s="70">
        <v>0</v>
      </c>
      <c r="EK19" s="12">
        <v>0</v>
      </c>
      <c r="EL19" s="11">
        <v>0</v>
      </c>
      <c r="EM19" s="12">
        <v>0</v>
      </c>
      <c r="EN19" s="11">
        <v>0</v>
      </c>
      <c r="EO19" s="12">
        <v>0</v>
      </c>
      <c r="EP19" s="11">
        <v>0</v>
      </c>
      <c r="EQ19" s="12">
        <v>0</v>
      </c>
      <c r="ER19" s="11">
        <v>0</v>
      </c>
      <c r="ES19" s="12">
        <v>0</v>
      </c>
      <c r="ET19" s="11">
        <v>0</v>
      </c>
      <c r="EU19" s="12">
        <v>0</v>
      </c>
      <c r="EV19" s="11">
        <v>0</v>
      </c>
      <c r="EW19" s="12">
        <v>0</v>
      </c>
      <c r="EX19" s="11">
        <v>0</v>
      </c>
      <c r="EY19" s="12">
        <v>0</v>
      </c>
      <c r="EZ19" s="11">
        <v>0</v>
      </c>
      <c r="FA19" s="12">
        <v>0</v>
      </c>
      <c r="FB19" s="11">
        <v>0</v>
      </c>
      <c r="FC19" s="12">
        <v>0</v>
      </c>
      <c r="FD19" s="11">
        <v>0</v>
      </c>
      <c r="FE19" s="12">
        <v>0</v>
      </c>
      <c r="FF19" s="13">
        <v>0</v>
      </c>
      <c r="FG19" s="14">
        <v>0</v>
      </c>
      <c r="FH19" s="11">
        <v>0</v>
      </c>
      <c r="FI19" s="12">
        <v>0</v>
      </c>
      <c r="FJ19" s="11">
        <v>0</v>
      </c>
      <c r="FK19" s="12">
        <v>0</v>
      </c>
      <c r="FL19" s="11">
        <v>0</v>
      </c>
      <c r="FM19" s="12">
        <v>0</v>
      </c>
      <c r="FN19" s="11">
        <v>0</v>
      </c>
      <c r="FO19" s="12">
        <v>0</v>
      </c>
      <c r="FP19" s="11">
        <v>0</v>
      </c>
      <c r="FQ19" s="12">
        <v>0</v>
      </c>
      <c r="FR19" s="15">
        <v>0</v>
      </c>
      <c r="FS19" s="16">
        <v>0</v>
      </c>
      <c r="FT19" s="15">
        <v>0</v>
      </c>
      <c r="FU19" s="16">
        <v>0</v>
      </c>
      <c r="FV19" s="15">
        <v>0</v>
      </c>
      <c r="FW19" s="16">
        <v>0</v>
      </c>
      <c r="FX19" s="15">
        <v>0</v>
      </c>
      <c r="FY19" s="15" t="s">
        <v>44</v>
      </c>
      <c r="FZ19" s="15">
        <v>0</v>
      </c>
      <c r="GA19" s="15" t="s">
        <v>44</v>
      </c>
      <c r="GB19" s="15">
        <v>0</v>
      </c>
      <c r="GC19" s="15" t="s">
        <v>44</v>
      </c>
      <c r="GD19" s="15">
        <v>0</v>
      </c>
      <c r="GE19" s="15" t="s">
        <v>44</v>
      </c>
      <c r="GF19" s="15">
        <v>0</v>
      </c>
      <c r="GG19" s="15" t="s">
        <v>44</v>
      </c>
      <c r="GH19" s="17">
        <v>0</v>
      </c>
      <c r="GI19" s="18" t="s">
        <v>44</v>
      </c>
      <c r="GJ19" s="17">
        <v>0</v>
      </c>
      <c r="GK19" s="18" t="s">
        <v>44</v>
      </c>
      <c r="GL19" s="17">
        <v>0</v>
      </c>
      <c r="GM19" s="18" t="s">
        <v>44</v>
      </c>
      <c r="GN19" s="17">
        <v>0</v>
      </c>
      <c r="GO19" s="18" t="s">
        <v>44</v>
      </c>
      <c r="GP19" s="17">
        <v>0</v>
      </c>
      <c r="GQ19" s="18" t="s">
        <v>45</v>
      </c>
      <c r="GR19" s="17">
        <v>0</v>
      </c>
      <c r="GS19" s="18" t="s">
        <v>44</v>
      </c>
      <c r="GT19" s="17">
        <v>0</v>
      </c>
      <c r="GU19" s="18" t="s">
        <v>44</v>
      </c>
      <c r="GV19" s="17">
        <v>0</v>
      </c>
      <c r="GW19" s="18" t="s">
        <v>44</v>
      </c>
      <c r="GX19" s="17">
        <v>0</v>
      </c>
      <c r="GY19" s="18" t="s">
        <v>44</v>
      </c>
      <c r="GZ19" s="17">
        <v>0</v>
      </c>
      <c r="HA19" s="18" t="s">
        <v>44</v>
      </c>
      <c r="HB19" s="17">
        <v>0</v>
      </c>
      <c r="HC19" s="19" t="s">
        <v>44</v>
      </c>
      <c r="HD19" s="17">
        <v>0</v>
      </c>
      <c r="HE19" s="19" t="s">
        <v>44</v>
      </c>
      <c r="HF19" s="17">
        <v>0</v>
      </c>
      <c r="HG19" s="18" t="s">
        <v>44</v>
      </c>
      <c r="HH19" s="17">
        <v>0</v>
      </c>
      <c r="HI19" s="18" t="s">
        <v>45</v>
      </c>
    </row>
    <row r="20" spans="1:217">
      <c r="A20" s="69" t="s">
        <v>43</v>
      </c>
      <c r="B20" s="70"/>
      <c r="C20" s="71"/>
      <c r="D20" s="70"/>
      <c r="E20" s="71"/>
      <c r="F20" s="70"/>
      <c r="G20" s="96"/>
      <c r="H20" s="70"/>
      <c r="I20" s="71"/>
      <c r="J20" s="70"/>
      <c r="K20" s="71"/>
      <c r="L20" s="70"/>
      <c r="M20" s="71"/>
      <c r="N20" s="70"/>
      <c r="O20" s="71"/>
      <c r="P20" s="70"/>
      <c r="Q20" s="96"/>
      <c r="R20" s="70"/>
      <c r="S20" s="96"/>
      <c r="T20" s="70"/>
      <c r="U20" s="71"/>
      <c r="V20" s="84"/>
      <c r="W20" s="85"/>
      <c r="X20" s="70"/>
      <c r="Y20" s="71"/>
      <c r="Z20" s="70"/>
      <c r="AA20" s="71"/>
      <c r="AB20" s="70"/>
      <c r="AC20" s="71"/>
      <c r="AD20" s="70"/>
      <c r="AE20" s="96"/>
      <c r="AF20" s="70"/>
      <c r="AG20" s="71"/>
      <c r="AH20" s="70"/>
      <c r="AI20" s="71"/>
      <c r="AJ20" s="70"/>
      <c r="AK20" s="71"/>
      <c r="AL20" s="70"/>
      <c r="AM20" s="71"/>
      <c r="AN20" s="84"/>
      <c r="AO20" s="85"/>
      <c r="AP20" s="84"/>
      <c r="AQ20" s="85"/>
      <c r="AR20" s="70"/>
      <c r="AS20" s="71"/>
      <c r="AT20" s="70"/>
      <c r="AU20" s="71"/>
      <c r="AV20" s="70"/>
      <c r="AW20" s="71"/>
      <c r="AX20" s="70">
        <v>0</v>
      </c>
      <c r="AY20" s="71">
        <v>0</v>
      </c>
      <c r="AZ20" s="70">
        <v>0</v>
      </c>
      <c r="BA20" s="71">
        <v>0</v>
      </c>
      <c r="BB20" s="70">
        <v>0</v>
      </c>
      <c r="BC20" s="71">
        <v>0</v>
      </c>
      <c r="BD20" s="70">
        <v>0</v>
      </c>
      <c r="BE20" s="71">
        <v>0</v>
      </c>
      <c r="BF20" s="70">
        <v>0</v>
      </c>
      <c r="BG20" s="71">
        <v>0</v>
      </c>
      <c r="BH20" s="70">
        <v>0</v>
      </c>
      <c r="BI20" s="71">
        <v>0</v>
      </c>
      <c r="BJ20" s="70">
        <v>0</v>
      </c>
      <c r="BK20" s="71">
        <v>0</v>
      </c>
      <c r="BL20" s="70">
        <v>0</v>
      </c>
      <c r="BM20" s="71">
        <v>0</v>
      </c>
      <c r="BN20" s="70">
        <v>0</v>
      </c>
      <c r="BO20" s="71">
        <v>0</v>
      </c>
      <c r="BP20" s="70">
        <v>0</v>
      </c>
      <c r="BQ20" s="71">
        <v>0</v>
      </c>
      <c r="BR20" s="70">
        <v>0</v>
      </c>
      <c r="BS20" s="71">
        <v>0</v>
      </c>
      <c r="BT20" s="70">
        <v>0</v>
      </c>
      <c r="BU20" s="71">
        <v>0</v>
      </c>
      <c r="BV20" s="70">
        <v>0</v>
      </c>
      <c r="BW20" s="71">
        <v>0</v>
      </c>
      <c r="BX20" s="70">
        <v>0</v>
      </c>
      <c r="BY20" s="71">
        <v>0</v>
      </c>
      <c r="BZ20" s="70">
        <v>0</v>
      </c>
      <c r="CA20" s="71">
        <v>0</v>
      </c>
      <c r="CB20" s="70">
        <v>0</v>
      </c>
      <c r="CC20" s="71">
        <v>0</v>
      </c>
      <c r="CD20" s="70">
        <v>0</v>
      </c>
      <c r="CE20" s="71">
        <v>0</v>
      </c>
      <c r="CF20" s="70">
        <v>0</v>
      </c>
      <c r="CG20" s="71">
        <v>0</v>
      </c>
      <c r="CH20" s="70">
        <v>0</v>
      </c>
      <c r="CI20" s="71">
        <v>0</v>
      </c>
      <c r="CJ20" s="70">
        <v>0</v>
      </c>
      <c r="CK20" s="71">
        <v>0</v>
      </c>
      <c r="CL20" s="70">
        <v>0</v>
      </c>
      <c r="CM20" s="71">
        <v>0</v>
      </c>
      <c r="CN20" s="70">
        <v>0</v>
      </c>
      <c r="CO20" s="71">
        <v>0</v>
      </c>
      <c r="CP20" s="70">
        <v>0</v>
      </c>
      <c r="CQ20" s="71">
        <v>0</v>
      </c>
      <c r="CR20" s="70">
        <v>0</v>
      </c>
      <c r="CS20" s="71">
        <v>0</v>
      </c>
      <c r="CT20" s="70">
        <v>0</v>
      </c>
      <c r="CU20" s="71">
        <v>0</v>
      </c>
      <c r="CV20" s="70">
        <v>0</v>
      </c>
      <c r="CW20" s="71">
        <v>0</v>
      </c>
      <c r="CX20" s="70">
        <v>0</v>
      </c>
      <c r="CY20" s="71">
        <v>0</v>
      </c>
      <c r="CZ20" s="70">
        <v>0</v>
      </c>
      <c r="DA20" s="71">
        <v>0</v>
      </c>
      <c r="DB20" s="70">
        <v>0</v>
      </c>
      <c r="DC20" s="71">
        <v>0</v>
      </c>
      <c r="DD20" s="70">
        <v>0</v>
      </c>
      <c r="DE20" s="71">
        <v>0</v>
      </c>
      <c r="DF20" s="70">
        <v>0</v>
      </c>
      <c r="DG20" s="71">
        <v>0</v>
      </c>
      <c r="DH20" s="70">
        <v>0</v>
      </c>
      <c r="DI20" s="71">
        <v>0</v>
      </c>
      <c r="DJ20" s="70">
        <v>0</v>
      </c>
      <c r="DK20" s="71">
        <v>0</v>
      </c>
      <c r="DL20" s="70">
        <v>0</v>
      </c>
      <c r="DM20" s="71">
        <v>0</v>
      </c>
      <c r="DN20" s="70">
        <v>0</v>
      </c>
      <c r="DO20" s="71">
        <f t="shared" si="1"/>
        <v>0</v>
      </c>
      <c r="DP20" s="70">
        <v>0</v>
      </c>
      <c r="DQ20" s="71">
        <v>0</v>
      </c>
      <c r="DR20" s="70">
        <v>0</v>
      </c>
      <c r="DS20" s="71">
        <v>0</v>
      </c>
      <c r="DT20" s="70">
        <v>0</v>
      </c>
      <c r="DU20" s="71">
        <v>0</v>
      </c>
      <c r="DV20" s="70">
        <v>0</v>
      </c>
      <c r="DW20" s="71">
        <v>0</v>
      </c>
      <c r="DX20" s="70">
        <v>0</v>
      </c>
      <c r="DY20" s="71">
        <v>0</v>
      </c>
      <c r="DZ20" s="70">
        <v>0</v>
      </c>
      <c r="EA20" s="71">
        <v>0</v>
      </c>
      <c r="EB20" s="70">
        <v>0</v>
      </c>
      <c r="EC20" s="71">
        <v>0</v>
      </c>
      <c r="ED20" s="70">
        <v>0</v>
      </c>
      <c r="EE20" s="71">
        <v>0</v>
      </c>
      <c r="EF20" s="70">
        <v>0</v>
      </c>
      <c r="EG20" s="71">
        <v>0</v>
      </c>
      <c r="EH20" s="70">
        <v>0</v>
      </c>
      <c r="EI20" s="71">
        <v>0</v>
      </c>
      <c r="EJ20" s="70">
        <v>0</v>
      </c>
      <c r="EK20" s="12">
        <v>0</v>
      </c>
      <c r="EL20" s="11">
        <v>0</v>
      </c>
      <c r="EM20" s="12">
        <v>0</v>
      </c>
      <c r="EN20" s="11">
        <v>0</v>
      </c>
      <c r="EO20" s="12">
        <v>0</v>
      </c>
      <c r="EP20" s="11">
        <v>0</v>
      </c>
      <c r="EQ20" s="12">
        <v>0</v>
      </c>
      <c r="ER20" s="11">
        <v>0</v>
      </c>
      <c r="ES20" s="12">
        <v>0</v>
      </c>
      <c r="ET20" s="11">
        <v>0</v>
      </c>
      <c r="EU20" s="12">
        <v>0</v>
      </c>
      <c r="EV20" s="11">
        <v>0</v>
      </c>
      <c r="EW20" s="12">
        <v>0</v>
      </c>
      <c r="EX20" s="11">
        <v>0</v>
      </c>
      <c r="EY20" s="12">
        <v>0</v>
      </c>
      <c r="EZ20" s="11">
        <v>0</v>
      </c>
      <c r="FA20" s="12">
        <v>0</v>
      </c>
      <c r="FB20" s="11">
        <v>0</v>
      </c>
      <c r="FC20" s="12">
        <v>0</v>
      </c>
      <c r="FD20" s="11">
        <v>0</v>
      </c>
      <c r="FE20" s="12">
        <v>0</v>
      </c>
      <c r="FF20" s="13">
        <v>0</v>
      </c>
      <c r="FG20" s="14">
        <v>0</v>
      </c>
      <c r="FH20" s="11">
        <v>0</v>
      </c>
      <c r="FI20" s="12">
        <v>0</v>
      </c>
      <c r="FJ20" s="11">
        <v>0</v>
      </c>
      <c r="FK20" s="12">
        <v>0</v>
      </c>
      <c r="FL20" s="11">
        <v>0</v>
      </c>
      <c r="FM20" s="12">
        <v>0</v>
      </c>
      <c r="FN20" s="11">
        <v>0</v>
      </c>
      <c r="FO20" s="12">
        <v>0</v>
      </c>
      <c r="FP20" s="11">
        <v>0</v>
      </c>
      <c r="FQ20" s="12">
        <v>0</v>
      </c>
      <c r="FR20" s="15">
        <v>0</v>
      </c>
      <c r="FS20" s="16">
        <v>0</v>
      </c>
      <c r="FT20" s="15">
        <v>0</v>
      </c>
      <c r="FU20" s="16">
        <v>0</v>
      </c>
      <c r="FV20" s="15">
        <v>0</v>
      </c>
      <c r="FW20" s="16">
        <v>0</v>
      </c>
      <c r="FX20" s="15">
        <v>0</v>
      </c>
      <c r="FY20" s="15" t="s">
        <v>44</v>
      </c>
      <c r="FZ20" s="15">
        <v>0</v>
      </c>
      <c r="GA20" s="15" t="s">
        <v>44</v>
      </c>
      <c r="GB20" s="15">
        <v>0</v>
      </c>
      <c r="GC20" s="15" t="s">
        <v>44</v>
      </c>
      <c r="GD20" s="15">
        <v>0</v>
      </c>
      <c r="GE20" s="15" t="s">
        <v>44</v>
      </c>
      <c r="GF20" s="15">
        <v>0</v>
      </c>
      <c r="GG20" s="15" t="s">
        <v>44</v>
      </c>
      <c r="GH20" s="17">
        <v>0</v>
      </c>
      <c r="GI20" s="18" t="s">
        <v>44</v>
      </c>
      <c r="GJ20" s="17">
        <v>0</v>
      </c>
      <c r="GK20" s="18" t="s">
        <v>44</v>
      </c>
      <c r="GL20" s="17">
        <v>0</v>
      </c>
      <c r="GM20" s="18" t="s">
        <v>44</v>
      </c>
      <c r="GN20" s="17">
        <v>0</v>
      </c>
      <c r="GO20" s="18" t="s">
        <v>44</v>
      </c>
      <c r="GP20" s="17">
        <v>0</v>
      </c>
      <c r="GQ20" s="18" t="s">
        <v>45</v>
      </c>
      <c r="GR20" s="17">
        <v>0</v>
      </c>
      <c r="GS20" s="18" t="s">
        <v>44</v>
      </c>
      <c r="GT20" s="17">
        <v>0</v>
      </c>
      <c r="GU20" s="18" t="s">
        <v>44</v>
      </c>
      <c r="GV20" s="17">
        <v>0</v>
      </c>
      <c r="GW20" s="18" t="s">
        <v>44</v>
      </c>
      <c r="GX20" s="17">
        <v>0</v>
      </c>
      <c r="GY20" s="18" t="s">
        <v>44</v>
      </c>
      <c r="GZ20" s="17">
        <v>0</v>
      </c>
      <c r="HA20" s="18" t="s">
        <v>44</v>
      </c>
      <c r="HB20" s="17">
        <v>0</v>
      </c>
      <c r="HC20" s="19" t="s">
        <v>44</v>
      </c>
      <c r="HD20" s="17">
        <v>0</v>
      </c>
      <c r="HE20" s="19" t="s">
        <v>44</v>
      </c>
      <c r="HF20" s="17">
        <v>0</v>
      </c>
      <c r="HG20" s="18" t="s">
        <v>44</v>
      </c>
      <c r="HH20" s="17">
        <v>0</v>
      </c>
      <c r="HI20" s="18" t="s">
        <v>45</v>
      </c>
    </row>
    <row r="21" spans="1:217">
      <c r="A21" s="69" t="s">
        <v>46</v>
      </c>
      <c r="B21" s="70"/>
      <c r="C21" s="71"/>
      <c r="D21" s="70"/>
      <c r="E21" s="71"/>
      <c r="F21" s="70"/>
      <c r="G21" s="96"/>
      <c r="H21" s="70">
        <v>650944158</v>
      </c>
      <c r="I21" s="71">
        <v>0.11951601821122021</v>
      </c>
      <c r="J21" s="70">
        <v>650991358</v>
      </c>
      <c r="K21" s="71">
        <v>0.11952468432488025</v>
      </c>
      <c r="L21" s="70">
        <v>650987340</v>
      </c>
      <c r="M21" s="71">
        <v>0.11952394660359454</v>
      </c>
      <c r="N21" s="70">
        <v>650937140</v>
      </c>
      <c r="O21" s="71">
        <v>0.11951472967762559</v>
      </c>
      <c r="P21" s="70">
        <v>650930940</v>
      </c>
      <c r="Q21" s="96">
        <v>0.1195135913321872</v>
      </c>
      <c r="R21" s="70">
        <v>650930940</v>
      </c>
      <c r="S21" s="96">
        <v>0.1195135913321872</v>
      </c>
      <c r="T21" s="70">
        <v>650932638</v>
      </c>
      <c r="U21" s="71">
        <v>0.11951390309195403</v>
      </c>
      <c r="V21" s="84">
        <v>649369118</v>
      </c>
      <c r="W21" s="85">
        <v>0.11922683440488302</v>
      </c>
      <c r="X21" s="70">
        <v>649369118</v>
      </c>
      <c r="Y21" s="71">
        <v>0.11922683440488302</v>
      </c>
      <c r="Z21" s="70">
        <v>648769072</v>
      </c>
      <c r="AA21" s="71">
        <v>0.11580937464271292</v>
      </c>
      <c r="AB21" s="70">
        <v>647460872</v>
      </c>
      <c r="AC21" s="71">
        <v>0.11557585268482959</v>
      </c>
      <c r="AD21" s="70">
        <v>647460972</v>
      </c>
      <c r="AE21" s="96">
        <v>0.11557587053546083</v>
      </c>
      <c r="AF21" s="70">
        <v>647460972</v>
      </c>
      <c r="AG21" s="71">
        <v>0.11557587053546083</v>
      </c>
      <c r="AH21" s="70">
        <v>647949338</v>
      </c>
      <c r="AI21" s="71">
        <v>0.11566304694922298</v>
      </c>
      <c r="AJ21" s="70">
        <v>668190118</v>
      </c>
      <c r="AK21" s="71">
        <v>0.11927615394714833</v>
      </c>
      <c r="AL21" s="70">
        <v>668190118</v>
      </c>
      <c r="AM21" s="71">
        <v>0.11927615394714833</v>
      </c>
      <c r="AN21" s="84">
        <v>674190118</v>
      </c>
      <c r="AO21" s="85">
        <v>0.12034719182155593</v>
      </c>
      <c r="AP21" s="84">
        <v>705321976</v>
      </c>
      <c r="AQ21" s="85">
        <v>0.12590442499133586</v>
      </c>
      <c r="AR21" s="70">
        <v>707021976</v>
      </c>
      <c r="AS21" s="71">
        <v>0.12620788572241801</v>
      </c>
      <c r="AT21" s="70">
        <v>710021976</v>
      </c>
      <c r="AU21" s="71">
        <v>0.12674340465962181</v>
      </c>
      <c r="AV21" s="70">
        <v>710021976</v>
      </c>
      <c r="AW21" s="71">
        <v>0.12674340465962181</v>
      </c>
      <c r="AX21" s="70">
        <v>710021976</v>
      </c>
      <c r="AY21" s="71">
        <v>0.12674340465962181</v>
      </c>
      <c r="AZ21" s="70">
        <v>710021976</v>
      </c>
      <c r="BA21" s="71">
        <v>0.126743404659622</v>
      </c>
      <c r="BB21" s="70">
        <v>705746576</v>
      </c>
      <c r="BC21" s="71">
        <v>0.125980218771581</v>
      </c>
      <c r="BD21" s="70">
        <v>696139176</v>
      </c>
      <c r="BE21" s="71">
        <v>0.124265237225817</v>
      </c>
      <c r="BF21" s="70">
        <v>696139176</v>
      </c>
      <c r="BG21" s="71">
        <v>0.124265237225817</v>
      </c>
      <c r="BH21" s="70">
        <v>694726376</v>
      </c>
      <c r="BI21" s="71">
        <v>0.124013043507657</v>
      </c>
      <c r="BJ21" s="70">
        <v>677128376</v>
      </c>
      <c r="BK21" s="71">
        <v>0.12087168942201899</v>
      </c>
      <c r="BL21" s="70">
        <v>651077576</v>
      </c>
      <c r="BM21" s="71">
        <f>+BL21/BL14</f>
        <v>0.11622145717891649</v>
      </c>
      <c r="BN21" s="70">
        <v>648845392</v>
      </c>
      <c r="BO21" s="71">
        <v>0.11582299824447501</v>
      </c>
      <c r="BP21" s="70">
        <v>631642136</v>
      </c>
      <c r="BQ21" s="71">
        <v>0.11275210845462</v>
      </c>
      <c r="BR21" s="70">
        <v>614380136</v>
      </c>
      <c r="BS21" s="71">
        <v>0.10967073248995</v>
      </c>
      <c r="BT21" s="70">
        <v>599974136</v>
      </c>
      <c r="BU21" s="71">
        <v>0.10709917055349701</v>
      </c>
      <c r="BV21" s="70">
        <v>582450092</v>
      </c>
      <c r="BW21" s="71">
        <v>0.103971018080699</v>
      </c>
      <c r="BX21" s="70">
        <v>555570292</v>
      </c>
      <c r="BY21" s="71">
        <v>9.9172804104615805E-2</v>
      </c>
      <c r="BZ21" s="70">
        <v>546613292</v>
      </c>
      <c r="CA21" s="71">
        <v>9.7573923064437698E-2</v>
      </c>
      <c r="CB21" s="70">
        <v>529010492</v>
      </c>
      <c r="CC21" s="71">
        <v>9.4431712148500602E-2</v>
      </c>
      <c r="CD21" s="70">
        <v>526678629</v>
      </c>
      <c r="CE21" s="71">
        <v>9.4015459883345698E-2</v>
      </c>
      <c r="CF21" s="70">
        <v>533289506</v>
      </c>
      <c r="CG21" s="71">
        <v>9.5195543158354004E-2</v>
      </c>
      <c r="CH21" s="70">
        <v>535289506</v>
      </c>
      <c r="CI21" s="71">
        <v>9.5552555783156606E-2</v>
      </c>
      <c r="CJ21" s="70">
        <v>539315690</v>
      </c>
      <c r="CK21" s="71">
        <v>9.6271255042045603E-2</v>
      </c>
      <c r="CL21" s="70">
        <v>563653530</v>
      </c>
      <c r="CM21" s="71">
        <v>0.100615713112258</v>
      </c>
      <c r="CN21" s="70">
        <v>590941730</v>
      </c>
      <c r="CO21" s="71">
        <v>0.10548682906632594</v>
      </c>
      <c r="CP21" s="70">
        <v>590941730</v>
      </c>
      <c r="CQ21" s="71">
        <v>0.10548682906632594</v>
      </c>
      <c r="CR21" s="70">
        <v>590961930</v>
      </c>
      <c r="CS21" s="71">
        <v>0.105490434893836</v>
      </c>
      <c r="CT21" s="70">
        <v>590961930</v>
      </c>
      <c r="CU21" s="71">
        <f>CT21/CT14</f>
        <v>0.10549043489383644</v>
      </c>
      <c r="CV21" s="70">
        <v>593401930</v>
      </c>
      <c r="CW21" s="71">
        <v>0.10592599029609601</v>
      </c>
      <c r="CX21" s="70">
        <v>642282130</v>
      </c>
      <c r="CY21" s="71">
        <v>0.114651414547532</v>
      </c>
      <c r="CZ21" s="70">
        <v>642321130</v>
      </c>
      <c r="DA21" s="71">
        <v>0.11465837629371567</v>
      </c>
      <c r="DB21" s="70">
        <v>642321130</v>
      </c>
      <c r="DC21" s="71">
        <v>0.11465837629371567</v>
      </c>
      <c r="DD21" s="70">
        <v>642354530</v>
      </c>
      <c r="DE21" s="71">
        <v>0.11466433840454987</v>
      </c>
      <c r="DF21" s="70">
        <v>642354530</v>
      </c>
      <c r="DG21" s="71">
        <v>0.11466433840454987</v>
      </c>
      <c r="DH21" s="70">
        <v>627954530</v>
      </c>
      <c r="DI21" s="71">
        <v>0.11209384750597161</v>
      </c>
      <c r="DJ21" s="70">
        <v>627934530</v>
      </c>
      <c r="DK21" s="71">
        <v>0.11209027737972357</v>
      </c>
      <c r="DL21" s="70">
        <v>644134530</v>
      </c>
      <c r="DM21" s="71">
        <v>0.11498207964062412</v>
      </c>
      <c r="DN21" s="70">
        <v>644134530</v>
      </c>
      <c r="DO21" s="71">
        <f t="shared" si="1"/>
        <v>0.11498207964062412</v>
      </c>
      <c r="DP21" s="70">
        <v>644183330</v>
      </c>
      <c r="DQ21" s="71">
        <v>0.1149907907486693</v>
      </c>
      <c r="DR21" s="70">
        <v>644018330</v>
      </c>
      <c r="DS21" s="71">
        <v>0.11496133720712309</v>
      </c>
      <c r="DT21" s="70">
        <v>642028330</v>
      </c>
      <c r="DU21" s="71">
        <v>0.11460610964544457</v>
      </c>
      <c r="DV21" s="70">
        <v>641977130</v>
      </c>
      <c r="DW21" s="71">
        <v>0.11459697012224963</v>
      </c>
      <c r="DX21" s="70">
        <v>641977130</v>
      </c>
      <c r="DY21" s="71">
        <v>0.11459697012224963</v>
      </c>
      <c r="DZ21" s="70">
        <v>641953530</v>
      </c>
      <c r="EA21" s="71">
        <v>0.11459275737327695</v>
      </c>
      <c r="EB21" s="70">
        <v>641953530</v>
      </c>
      <c r="EC21" s="71">
        <v>0.11459275737327695</v>
      </c>
      <c r="ED21" s="70">
        <v>635116306</v>
      </c>
      <c r="EE21" s="71">
        <v>0.11337226972997551</v>
      </c>
      <c r="EF21" s="70">
        <v>613248406</v>
      </c>
      <c r="EG21" s="71">
        <v>0.10946871154101581</v>
      </c>
      <c r="EH21" s="70">
        <v>609912606</v>
      </c>
      <c r="EI21" s="71">
        <v>0.10887325018410766</v>
      </c>
      <c r="EJ21" s="70">
        <v>609512606</v>
      </c>
      <c r="EK21" s="12">
        <v>0.10880184765914716</v>
      </c>
      <c r="EL21" s="11">
        <v>624070098</v>
      </c>
      <c r="EM21" s="12">
        <v>0.11140045187387812</v>
      </c>
      <c r="EN21" s="11">
        <v>636670098</v>
      </c>
      <c r="EO21" s="12">
        <v>0.11364963141013409</v>
      </c>
      <c r="EP21" s="11">
        <v>645070098</v>
      </c>
      <c r="EQ21" s="12">
        <v>0.11514908443430499</v>
      </c>
      <c r="ER21" s="11">
        <v>663270098</v>
      </c>
      <c r="ES21" s="12">
        <v>0.11839789932000799</v>
      </c>
      <c r="ET21" s="11">
        <v>691090098</v>
      </c>
      <c r="EU21" s="12">
        <v>0.12336394493101099</v>
      </c>
      <c r="EV21" s="11">
        <v>705555098</v>
      </c>
      <c r="EW21" s="12">
        <v>0.129013237733235</v>
      </c>
      <c r="EX21" s="11">
        <v>708017678</v>
      </c>
      <c r="EY21" s="12">
        <v>0.12901323773323525</v>
      </c>
      <c r="EZ21" s="11">
        <v>720817678</v>
      </c>
      <c r="FA21" s="12">
        <v>0.12901323773323525</v>
      </c>
      <c r="FB21" s="11">
        <v>722737678</v>
      </c>
      <c r="FC21" s="12">
        <v>0.12901323773323525</v>
      </c>
      <c r="FD21" s="11">
        <v>722737678</v>
      </c>
      <c r="FE21" s="12">
        <v>0.12901323773323525</v>
      </c>
      <c r="FF21" s="13">
        <v>722737678</v>
      </c>
      <c r="FG21" s="14">
        <v>0.12901323773323525</v>
      </c>
      <c r="FH21" s="11">
        <v>722737678</v>
      </c>
      <c r="FI21" s="12">
        <v>0.12901323773323525</v>
      </c>
      <c r="FJ21" s="11">
        <v>722737678</v>
      </c>
      <c r="FK21" s="12">
        <v>0.12901323773323525</v>
      </c>
      <c r="FL21" s="11">
        <v>722737678</v>
      </c>
      <c r="FM21" s="12">
        <v>0.12901323773323525</v>
      </c>
      <c r="FN21" s="11">
        <v>727137678</v>
      </c>
      <c r="FO21" s="12">
        <v>0.12979866550780084</v>
      </c>
      <c r="FP21" s="11">
        <v>739023232</v>
      </c>
      <c r="FQ21" s="12">
        <v>0.13192031192318698</v>
      </c>
      <c r="FR21" s="15">
        <v>755925432</v>
      </c>
      <c r="FS21" s="16">
        <v>0.13493746131665568</v>
      </c>
      <c r="FT21" s="15">
        <v>808821736</v>
      </c>
      <c r="FU21" s="16">
        <v>0.14437978548335215</v>
      </c>
      <c r="FV21" s="15">
        <v>808821736</v>
      </c>
      <c r="FW21" s="16">
        <v>0.14437978548335215</v>
      </c>
      <c r="FX21" s="15" t="s">
        <v>210</v>
      </c>
      <c r="FY21" s="15" t="s">
        <v>211</v>
      </c>
      <c r="FZ21" s="15" t="s">
        <v>210</v>
      </c>
      <c r="GA21" s="15" t="s">
        <v>211</v>
      </c>
      <c r="GB21" s="15" t="s">
        <v>210</v>
      </c>
      <c r="GC21" s="15" t="s">
        <v>211</v>
      </c>
      <c r="GD21" s="15" t="s">
        <v>212</v>
      </c>
      <c r="GE21" s="15" t="s">
        <v>213</v>
      </c>
      <c r="GF21" s="15" t="s">
        <v>214</v>
      </c>
      <c r="GG21" s="15" t="s">
        <v>215</v>
      </c>
      <c r="GH21" s="17" t="s">
        <v>214</v>
      </c>
      <c r="GI21" s="19" t="s">
        <v>215</v>
      </c>
      <c r="GJ21" s="17" t="s">
        <v>214</v>
      </c>
      <c r="GK21" s="22" t="s">
        <v>215</v>
      </c>
      <c r="GL21" s="17" t="s">
        <v>214</v>
      </c>
      <c r="GM21" s="22">
        <v>0.14000000000000001</v>
      </c>
      <c r="GN21" s="17" t="s">
        <v>216</v>
      </c>
      <c r="GO21" s="18" t="s">
        <v>215</v>
      </c>
      <c r="GP21" s="17" t="s">
        <v>217</v>
      </c>
      <c r="GQ21" s="18" t="s">
        <v>218</v>
      </c>
      <c r="GR21" s="17" t="s">
        <v>217</v>
      </c>
      <c r="GS21" s="18" t="s">
        <v>218</v>
      </c>
      <c r="GT21" s="17" t="s">
        <v>217</v>
      </c>
      <c r="GU21" s="18" t="s">
        <v>218</v>
      </c>
      <c r="GV21" s="17" t="s">
        <v>217</v>
      </c>
      <c r="GW21" s="18" t="s">
        <v>218</v>
      </c>
      <c r="GX21" s="17" t="s">
        <v>217</v>
      </c>
      <c r="GY21" s="18" t="s">
        <v>218</v>
      </c>
      <c r="GZ21" s="17" t="s">
        <v>217</v>
      </c>
      <c r="HA21" s="18" t="s">
        <v>218</v>
      </c>
      <c r="HB21" s="17" t="s">
        <v>219</v>
      </c>
      <c r="HC21" s="19" t="s">
        <v>220</v>
      </c>
      <c r="HD21" s="17" t="s">
        <v>221</v>
      </c>
      <c r="HE21" s="19" t="s">
        <v>222</v>
      </c>
      <c r="HF21" s="17" t="s">
        <v>223</v>
      </c>
      <c r="HG21" s="18" t="s">
        <v>224</v>
      </c>
      <c r="HH21" s="17" t="s">
        <v>225</v>
      </c>
      <c r="HI21" s="18" t="s">
        <v>226</v>
      </c>
    </row>
    <row r="22" spans="1:217">
      <c r="A22" s="69" t="s">
        <v>455</v>
      </c>
      <c r="B22" s="70"/>
      <c r="C22" s="71"/>
      <c r="D22" s="70"/>
      <c r="E22" s="71"/>
      <c r="F22" s="70"/>
      <c r="G22" s="96"/>
      <c r="H22" s="70">
        <v>2164155461</v>
      </c>
      <c r="I22" s="71">
        <v>0.39734782209810948</v>
      </c>
      <c r="J22" s="70">
        <v>2163776981</v>
      </c>
      <c r="K22" s="71">
        <v>0.39727833161721854</v>
      </c>
      <c r="L22" s="70">
        <v>2175559572</v>
      </c>
      <c r="M22" s="71">
        <v>0.39944166366840095</v>
      </c>
      <c r="N22" s="70">
        <v>2157465726</v>
      </c>
      <c r="O22" s="71">
        <v>0.39611955930434734</v>
      </c>
      <c r="P22" s="70">
        <v>2099797398</v>
      </c>
      <c r="Q22" s="96">
        <v>0.3855314176722987</v>
      </c>
      <c r="R22" s="70">
        <v>2136694668</v>
      </c>
      <c r="S22" s="96">
        <v>0.39230590783258112</v>
      </c>
      <c r="T22" s="70">
        <v>2240722462</v>
      </c>
      <c r="U22" s="71">
        <v>0.41140583763359034</v>
      </c>
      <c r="V22" s="84">
        <v>2245207240</v>
      </c>
      <c r="W22" s="85">
        <v>0.41222926127528664</v>
      </c>
      <c r="X22" s="70">
        <v>2242106857</v>
      </c>
      <c r="Y22" s="71">
        <v>0.41166001823571741</v>
      </c>
      <c r="Z22" s="70">
        <v>2229466894</v>
      </c>
      <c r="AA22" s="71">
        <v>0.39797391386864928</v>
      </c>
      <c r="AB22" s="70">
        <v>2228114709</v>
      </c>
      <c r="AC22" s="71">
        <v>0.397732540310615</v>
      </c>
      <c r="AD22" s="70">
        <v>2207003888</v>
      </c>
      <c r="AE22" s="96">
        <v>0.39396412550214172</v>
      </c>
      <c r="AF22" s="70">
        <v>2246165322</v>
      </c>
      <c r="AG22" s="71">
        <v>0.40095468867382739</v>
      </c>
      <c r="AH22" s="70">
        <v>2288264091</v>
      </c>
      <c r="AI22" s="71">
        <v>0.40846958468465022</v>
      </c>
      <c r="AJ22" s="70">
        <v>2292002045</v>
      </c>
      <c r="AK22" s="71">
        <v>0.4091368330691158</v>
      </c>
      <c r="AL22" s="70">
        <v>2283239987</v>
      </c>
      <c r="AM22" s="71">
        <v>0.40757275040648977</v>
      </c>
      <c r="AN22" s="84">
        <v>2269651090</v>
      </c>
      <c r="AO22" s="85">
        <v>0.4051470465134191</v>
      </c>
      <c r="AP22" s="84">
        <v>2318006498</v>
      </c>
      <c r="AQ22" s="85">
        <v>0.41377879208015789</v>
      </c>
      <c r="AR22" s="70">
        <v>2329084386</v>
      </c>
      <c r="AS22" s="71">
        <v>0.41575626501623214</v>
      </c>
      <c r="AT22" s="70">
        <v>2366581430</v>
      </c>
      <c r="AU22" s="71">
        <v>0.42244972406662024</v>
      </c>
      <c r="AV22" s="70">
        <v>2384964290</v>
      </c>
      <c r="AW22" s="71">
        <v>0.42573118061660903</v>
      </c>
      <c r="AX22" s="70">
        <v>2439600265</v>
      </c>
      <c r="AY22" s="71">
        <v>0.4354840470383069</v>
      </c>
      <c r="AZ22" s="70">
        <v>2291822594</v>
      </c>
      <c r="BA22" s="71">
        <v>0.40910479993284898</v>
      </c>
      <c r="BB22" s="70">
        <v>2411028066</v>
      </c>
      <c r="BC22" s="71">
        <v>0.43038372915762202</v>
      </c>
      <c r="BD22" s="70">
        <v>2415397356</v>
      </c>
      <c r="BE22" s="71">
        <v>0.43116367500333302</v>
      </c>
      <c r="BF22" s="70">
        <v>2400778967</v>
      </c>
      <c r="BG22" s="71">
        <v>0.42855420028969599</v>
      </c>
      <c r="BH22" s="70">
        <v>2395463744</v>
      </c>
      <c r="BI22" s="71">
        <v>0.42760539943237602</v>
      </c>
      <c r="BJ22" s="70">
        <v>2406258979</v>
      </c>
      <c r="BK22" s="71">
        <v>0.42953241702373102</v>
      </c>
      <c r="BL22" s="70">
        <v>2320727988</v>
      </c>
      <c r="BM22" s="71">
        <f>+BL22/BL14</f>
        <v>0.41426459522429482</v>
      </c>
      <c r="BN22" s="70">
        <v>2372919959</v>
      </c>
      <c r="BO22" s="71">
        <v>0.423581191504459</v>
      </c>
      <c r="BP22" s="70">
        <v>2335007107</v>
      </c>
      <c r="BQ22" s="71">
        <v>0.416813508101324</v>
      </c>
      <c r="BR22" s="70">
        <v>2340446336</v>
      </c>
      <c r="BS22" s="71">
        <v>0.41778444481242</v>
      </c>
      <c r="BT22" s="70">
        <v>2337792851</v>
      </c>
      <c r="BU22" s="71">
        <v>0.41731078099005797</v>
      </c>
      <c r="BV22" s="70">
        <v>2353254994</v>
      </c>
      <c r="BW22" s="71">
        <v>0.42007087111880898</v>
      </c>
      <c r="BX22" s="70">
        <v>2339066355</v>
      </c>
      <c r="BY22" s="71">
        <v>0.41753810949292602</v>
      </c>
      <c r="BZ22" s="70">
        <v>2317745502</v>
      </c>
      <c r="CA22" s="71">
        <v>0.41373220264664601</v>
      </c>
      <c r="CB22" s="70">
        <v>2280757685</v>
      </c>
      <c r="CC22" s="71">
        <v>0.407129643830203</v>
      </c>
      <c r="CD22" s="70">
        <v>2252429674</v>
      </c>
      <c r="CE22" s="71">
        <v>0.402072915048931</v>
      </c>
      <c r="CF22" s="70">
        <v>2219453584</v>
      </c>
      <c r="CG22" s="71">
        <v>0.39618647482561897</v>
      </c>
      <c r="CH22" s="70">
        <v>2237154956</v>
      </c>
      <c r="CI22" s="71">
        <v>0.39934628146578199</v>
      </c>
      <c r="CJ22" s="70">
        <v>2184840540</v>
      </c>
      <c r="CK22" s="71">
        <v>0.39000782798019601</v>
      </c>
      <c r="CL22" s="70">
        <v>2139922506</v>
      </c>
      <c r="CM22" s="71">
        <v>0.38198967537054102</v>
      </c>
      <c r="CN22" s="70">
        <v>2204550915</v>
      </c>
      <c r="CO22" s="71">
        <v>0.39352625433749189</v>
      </c>
      <c r="CP22" s="70">
        <v>2204550915</v>
      </c>
      <c r="CQ22" s="71">
        <v>0.39352625433749189</v>
      </c>
      <c r="CR22" s="70">
        <v>2139463541</v>
      </c>
      <c r="CS22" s="71">
        <v>0.38190774722087001</v>
      </c>
      <c r="CT22" s="70">
        <v>1994213971</v>
      </c>
      <c r="CU22" s="71">
        <f>CT22/CT14</f>
        <v>0.3559797821022998</v>
      </c>
      <c r="CV22" s="70">
        <v>1923958185</v>
      </c>
      <c r="CW22" s="71">
        <v>0.34343868081858703</v>
      </c>
      <c r="CX22" s="70">
        <v>1998108109</v>
      </c>
      <c r="CY22" s="71">
        <v>0.35667491031666099</v>
      </c>
      <c r="CZ22" s="70">
        <v>1980188895</v>
      </c>
      <c r="DA22" s="71">
        <v>0.35347621750439223</v>
      </c>
      <c r="DB22" s="70">
        <v>1933190220</v>
      </c>
      <c r="DC22" s="71">
        <v>0.34508665734239657</v>
      </c>
      <c r="DD22" s="70">
        <v>1867143851</v>
      </c>
      <c r="DE22" s="71">
        <v>0.33329696356471311</v>
      </c>
      <c r="DF22" s="70">
        <v>1861645567</v>
      </c>
      <c r="DG22" s="71">
        <v>0.33231548516333825</v>
      </c>
      <c r="DH22" s="70">
        <v>1805006364</v>
      </c>
      <c r="DI22" s="71">
        <v>0.32220502989846139</v>
      </c>
      <c r="DJ22" s="70">
        <v>1831311964</v>
      </c>
      <c r="DK22" s="71">
        <v>0.32690074554996418</v>
      </c>
      <c r="DL22" s="70">
        <v>1680774948</v>
      </c>
      <c r="DM22" s="71">
        <v>0.30002893794391344</v>
      </c>
      <c r="DN22" s="70">
        <v>1795595796</v>
      </c>
      <c r="DO22" s="71">
        <f t="shared" si="1"/>
        <v>0.32052518410718001</v>
      </c>
      <c r="DP22" s="70">
        <v>1977176418</v>
      </c>
      <c r="DQ22" s="71">
        <v>0.35293847134392864</v>
      </c>
      <c r="DR22" s="70">
        <v>1969282872</v>
      </c>
      <c r="DS22" s="71">
        <v>0.35152942355569883</v>
      </c>
      <c r="DT22" s="70">
        <v>1933364650</v>
      </c>
      <c r="DU22" s="71">
        <v>0.34511779419846872</v>
      </c>
      <c r="DV22" s="70">
        <v>1844621406</v>
      </c>
      <c r="DW22" s="71">
        <v>0.32927656496150276</v>
      </c>
      <c r="DX22" s="70">
        <v>1899083002</v>
      </c>
      <c r="DY22" s="71">
        <v>0.3389983036309504</v>
      </c>
      <c r="DZ22" s="70">
        <v>1845703208</v>
      </c>
      <c r="EA22" s="71">
        <v>0.32946967344727107</v>
      </c>
      <c r="EB22" s="70">
        <v>1853158213</v>
      </c>
      <c r="EC22" s="71">
        <v>0.3308004388987541</v>
      </c>
      <c r="ED22" s="70">
        <v>1849918844</v>
      </c>
      <c r="EE22" s="71">
        <v>0.33022219108405709</v>
      </c>
      <c r="EF22" s="70">
        <v>1858040590</v>
      </c>
      <c r="EG22" s="71">
        <v>0.33167197401277687</v>
      </c>
      <c r="EH22" s="70">
        <v>1920145075</v>
      </c>
      <c r="EI22" s="71">
        <v>0.34275801661370675</v>
      </c>
      <c r="EJ22" s="70">
        <v>1877991880</v>
      </c>
      <c r="EK22" s="12">
        <v>0.33523340521832518</v>
      </c>
      <c r="EL22" s="11">
        <v>1956605827</v>
      </c>
      <c r="EM22" s="12">
        <v>0.34926649100060392</v>
      </c>
      <c r="EN22" s="11">
        <v>1957704832</v>
      </c>
      <c r="EO22" s="12">
        <v>0.34946267033046446</v>
      </c>
      <c r="EP22" s="11">
        <v>1967853311</v>
      </c>
      <c r="EQ22" s="12">
        <v>0.35127423789323597</v>
      </c>
      <c r="ER22" s="11">
        <v>1962732434</v>
      </c>
      <c r="ES22" s="12">
        <v>0.350360129023706</v>
      </c>
      <c r="ET22" s="11">
        <v>1935634465</v>
      </c>
      <c r="EU22" s="12">
        <v>0.34552297050395198</v>
      </c>
      <c r="EV22" s="11">
        <v>1927639306</v>
      </c>
      <c r="EW22" s="12">
        <v>0.32712020513756918</v>
      </c>
      <c r="EX22" s="11">
        <v>1863514407</v>
      </c>
      <c r="EY22" s="12">
        <v>0.32712020513756918</v>
      </c>
      <c r="EZ22" s="11">
        <v>1855506176</v>
      </c>
      <c r="FA22" s="12">
        <v>0.32712020513756918</v>
      </c>
      <c r="FB22" s="11">
        <v>1832541386</v>
      </c>
      <c r="FC22" s="12">
        <v>0.32712020513756918</v>
      </c>
      <c r="FD22" s="11">
        <v>1808393023</v>
      </c>
      <c r="FE22" s="12">
        <v>0.32280956990791193</v>
      </c>
      <c r="FF22" s="13">
        <v>1806494856</v>
      </c>
      <c r="FG22" s="14">
        <v>0.32247073511642016</v>
      </c>
      <c r="FH22" s="11">
        <v>1819714335</v>
      </c>
      <c r="FI22" s="12">
        <v>0.32483049556457616</v>
      </c>
      <c r="FJ22" s="11">
        <v>1760407867</v>
      </c>
      <c r="FK22" s="12">
        <v>0.31424391666035234</v>
      </c>
      <c r="FL22" s="11">
        <v>1719277113</v>
      </c>
      <c r="FM22" s="12">
        <v>0.30690181743752865</v>
      </c>
      <c r="FN22" s="11">
        <v>1668624704</v>
      </c>
      <c r="FO22" s="12">
        <v>0.29786004269269784</v>
      </c>
      <c r="FP22" s="11">
        <v>1736824359</v>
      </c>
      <c r="FQ22" s="12">
        <v>0.31003411161378658</v>
      </c>
      <c r="FR22" s="15">
        <v>1764144248</v>
      </c>
      <c r="FS22" s="16">
        <v>0.31491088425438851</v>
      </c>
      <c r="FT22" s="15">
        <v>1774591072</v>
      </c>
      <c r="FU22" s="16">
        <v>0.31677570828293361</v>
      </c>
      <c r="FV22" s="15">
        <v>1752209409</v>
      </c>
      <c r="FW22" s="16">
        <v>0.31278044015539569</v>
      </c>
      <c r="FX22" s="15" t="s">
        <v>227</v>
      </c>
      <c r="FY22" s="15" t="s">
        <v>228</v>
      </c>
      <c r="FZ22" s="15" t="s">
        <v>229</v>
      </c>
      <c r="GA22" s="15" t="s">
        <v>230</v>
      </c>
      <c r="GB22" s="15" t="s">
        <v>231</v>
      </c>
      <c r="GC22" s="15" t="s">
        <v>232</v>
      </c>
      <c r="GD22" s="15" t="s">
        <v>233</v>
      </c>
      <c r="GE22" s="15" t="s">
        <v>234</v>
      </c>
      <c r="GF22" s="15" t="s">
        <v>235</v>
      </c>
      <c r="GG22" s="15" t="s">
        <v>236</v>
      </c>
      <c r="GH22" s="17" t="s">
        <v>237</v>
      </c>
      <c r="GI22" s="18" t="s">
        <v>238</v>
      </c>
      <c r="GJ22" s="17" t="s">
        <v>239</v>
      </c>
      <c r="GK22" s="18" t="s">
        <v>240</v>
      </c>
      <c r="GL22" s="17" t="s">
        <v>241</v>
      </c>
      <c r="GM22" s="18" t="s">
        <v>242</v>
      </c>
      <c r="GN22" s="17" t="s">
        <v>243</v>
      </c>
      <c r="GO22" s="18" t="s">
        <v>244</v>
      </c>
      <c r="GP22" s="17" t="s">
        <v>245</v>
      </c>
      <c r="GQ22" s="18" t="s">
        <v>246</v>
      </c>
      <c r="GR22" s="17" t="s">
        <v>247</v>
      </c>
      <c r="GS22" s="18" t="s">
        <v>248</v>
      </c>
      <c r="GT22" s="17" t="s">
        <v>249</v>
      </c>
      <c r="GU22" s="18" t="s">
        <v>248</v>
      </c>
      <c r="GV22" s="17" t="s">
        <v>250</v>
      </c>
      <c r="GW22" s="18" t="s">
        <v>251</v>
      </c>
      <c r="GX22" s="17" t="s">
        <v>252</v>
      </c>
      <c r="GY22" s="18" t="s">
        <v>253</v>
      </c>
      <c r="GZ22" s="17" t="s">
        <v>254</v>
      </c>
      <c r="HA22" s="18" t="s">
        <v>255</v>
      </c>
      <c r="HB22" s="17" t="s">
        <v>256</v>
      </c>
      <c r="HC22" s="19" t="s">
        <v>257</v>
      </c>
      <c r="HD22" s="17" t="s">
        <v>258</v>
      </c>
      <c r="HE22" s="19" t="s">
        <v>259</v>
      </c>
      <c r="HF22" s="17" t="s">
        <v>260</v>
      </c>
      <c r="HG22" s="18" t="s">
        <v>261</v>
      </c>
      <c r="HH22" s="17" t="s">
        <v>262</v>
      </c>
      <c r="HI22" s="18" t="s">
        <v>263</v>
      </c>
    </row>
    <row r="23" spans="1:217">
      <c r="A23" s="69" t="s">
        <v>460</v>
      </c>
      <c r="B23" s="70"/>
      <c r="C23" s="71"/>
      <c r="D23" s="70"/>
      <c r="E23" s="71"/>
      <c r="F23" s="70"/>
      <c r="G23" s="96"/>
      <c r="H23" s="70">
        <v>1595943006</v>
      </c>
      <c r="I23" s="71">
        <v>0.2931216840031392</v>
      </c>
      <c r="J23" s="70">
        <v>1596274286</v>
      </c>
      <c r="K23" s="71">
        <v>0.29318250837037013</v>
      </c>
      <c r="L23" s="70">
        <v>1584495713</v>
      </c>
      <c r="M23" s="71">
        <v>0.29101991404047345</v>
      </c>
      <c r="N23" s="70">
        <v>1602639759</v>
      </c>
      <c r="O23" s="71">
        <v>0.29435123533049601</v>
      </c>
      <c r="P23" s="70">
        <v>1660314287</v>
      </c>
      <c r="Q23" s="96">
        <v>0.30494051530798305</v>
      </c>
      <c r="R23" s="70">
        <v>1623417017</v>
      </c>
      <c r="S23" s="96">
        <v>0.29816602514770058</v>
      </c>
      <c r="T23" s="70">
        <v>1519387525</v>
      </c>
      <c r="U23" s="71">
        <v>0.27906578358692452</v>
      </c>
      <c r="V23" s="84">
        <v>1516466267</v>
      </c>
      <c r="W23" s="85">
        <v>0.27852942863229929</v>
      </c>
      <c r="X23" s="70">
        <v>1519566650</v>
      </c>
      <c r="Y23" s="71">
        <v>0.27909867167186847</v>
      </c>
      <c r="Z23" s="70">
        <v>1532806659</v>
      </c>
      <c r="AA23" s="71">
        <v>0.27371566432219829</v>
      </c>
      <c r="AB23" s="70">
        <v>1535467044</v>
      </c>
      <c r="AC23" s="71">
        <v>0.27419055983811597</v>
      </c>
      <c r="AD23" s="70">
        <v>1556577765</v>
      </c>
      <c r="AE23" s="96">
        <v>0.277958956795958</v>
      </c>
      <c r="AF23" s="70">
        <v>1517416331</v>
      </c>
      <c r="AG23" s="71">
        <v>0.27096839362427233</v>
      </c>
      <c r="AH23" s="70">
        <v>1474829196</v>
      </c>
      <c r="AI23" s="71">
        <v>0.26336632119968734</v>
      </c>
      <c r="AJ23" s="70">
        <v>1450850462</v>
      </c>
      <c r="AK23" s="71">
        <v>0.25908596581729643</v>
      </c>
      <c r="AL23" s="70">
        <v>1459612520</v>
      </c>
      <c r="AM23" s="71">
        <v>0.26065004847992251</v>
      </c>
      <c r="AN23" s="84">
        <v>1474361617</v>
      </c>
      <c r="AO23" s="85">
        <v>0.26328285539664109</v>
      </c>
      <c r="AP23" s="84">
        <v>1407886051</v>
      </c>
      <c r="AQ23" s="85">
        <v>0.25141654724519397</v>
      </c>
      <c r="AR23" s="70">
        <v>1395491163</v>
      </c>
      <c r="AS23" s="71">
        <v>0.24920398149568723</v>
      </c>
      <c r="AT23" s="70">
        <v>1370672319</v>
      </c>
      <c r="AU23" s="71">
        <v>0.24477366117518484</v>
      </c>
      <c r="AV23" s="70">
        <v>1352289459</v>
      </c>
      <c r="AW23" s="71">
        <v>0.24149220462519611</v>
      </c>
      <c r="AX23" s="70">
        <v>1312824884</v>
      </c>
      <c r="AY23" s="71">
        <v>0.23434752887146282</v>
      </c>
      <c r="AZ23" s="70">
        <v>1490854355</v>
      </c>
      <c r="BA23" s="71">
        <v>0.26612691323842103</v>
      </c>
      <c r="BB23" s="70">
        <v>1393404183</v>
      </c>
      <c r="BC23" s="71">
        <v>0.24873144239183201</v>
      </c>
      <c r="BD23" s="70">
        <v>1426238893</v>
      </c>
      <c r="BE23" s="71">
        <v>0.25459264539269699</v>
      </c>
      <c r="BF23" s="70">
        <v>1469592982</v>
      </c>
      <c r="BG23" s="71">
        <v>0.26233162394760301</v>
      </c>
      <c r="BH23" s="70">
        <v>1476321005</v>
      </c>
      <c r="BI23" s="71">
        <v>0.26353261852308402</v>
      </c>
      <c r="BJ23" s="70">
        <v>1483123770</v>
      </c>
      <c r="BK23" s="71">
        <v>0.264746955017367</v>
      </c>
      <c r="BL23" s="70">
        <v>1594705561</v>
      </c>
      <c r="BM23" s="71">
        <f>+BL23/BL14</f>
        <v>0.28466500905990583</v>
      </c>
      <c r="BN23" s="70">
        <v>1544745774</v>
      </c>
      <c r="BO23" s="71">
        <v>0.275746871714183</v>
      </c>
      <c r="BP23" s="70">
        <f>1599934791-BP24</f>
        <v>1599861882</v>
      </c>
      <c r="BQ23" s="71">
        <f>+BP23/BP14</f>
        <v>0.28558544490717302</v>
      </c>
      <c r="BR23" s="70">
        <f>1611757562-72909</f>
        <v>1611684653</v>
      </c>
      <c r="BS23" s="71">
        <f>+BR23/BR14</f>
        <v>0.28769588416074771</v>
      </c>
      <c r="BT23" s="70">
        <f>1628817047-72909</f>
        <v>1628744138</v>
      </c>
      <c r="BU23" s="71">
        <f>+BT23/BT14</f>
        <v>0.29074110991956242</v>
      </c>
      <c r="BV23" s="70">
        <f>1630878948-72909</f>
        <v>1630806039</v>
      </c>
      <c r="BW23" s="71">
        <f>+BV23/BV14</f>
        <v>0.29110917226360894</v>
      </c>
      <c r="BX23" s="70">
        <f>1671947387-72909</f>
        <v>1671874478</v>
      </c>
      <c r="BY23" s="71">
        <f>+BX23/BX14</f>
        <v>0.29844014786557538</v>
      </c>
      <c r="BZ23" s="70">
        <f>1702225240-72909</f>
        <v>1702152331</v>
      </c>
      <c r="CA23" s="71">
        <f>+BZ23/BZ14</f>
        <v>0.30384493575203303</v>
      </c>
      <c r="CB23" s="70">
        <f>1756815857-72909</f>
        <v>1756742948</v>
      </c>
      <c r="CC23" s="71">
        <f>+CB23/CB14</f>
        <v>0.31358970548441301</v>
      </c>
      <c r="CD23" s="70">
        <f>1787475731-72909</f>
        <v>1787402822</v>
      </c>
      <c r="CE23" s="71">
        <f>+CD23/CD14</f>
        <v>0.31906268653084052</v>
      </c>
      <c r="CF23" s="70">
        <f>+CF14-CF16-CF17-CF21-CF22-72909</f>
        <v>1813768035</v>
      </c>
      <c r="CG23" s="71">
        <f>+CF23/CF14</f>
        <v>0.32376904347914454</v>
      </c>
      <c r="CH23" s="70">
        <f>1794139572-72909</f>
        <v>1794066663</v>
      </c>
      <c r="CI23" s="71">
        <f>+CH23/CH14</f>
        <v>0.32025222421417893</v>
      </c>
      <c r="CJ23" s="70">
        <f>1842427804-72909</f>
        <v>1842354895</v>
      </c>
      <c r="CK23" s="71">
        <f>+CJ23/CJ14</f>
        <v>0.32887197844087585</v>
      </c>
      <c r="CL23" s="70">
        <f>1863007998-72909</f>
        <v>1862935089</v>
      </c>
      <c r="CM23" s="71">
        <f>+CL23/CL14</f>
        <v>0.33254567298031856</v>
      </c>
      <c r="CN23" s="70">
        <f>1771091389-72909</f>
        <v>1771018480</v>
      </c>
      <c r="CO23" s="71">
        <f>+CN23/CN14</f>
        <v>0.31613797805929933</v>
      </c>
      <c r="CP23" s="70">
        <f>1771091389-72909</f>
        <v>1771018480</v>
      </c>
      <c r="CQ23" s="71">
        <f>+CP23/CP14</f>
        <v>0.31613797805929933</v>
      </c>
      <c r="CR23" s="70">
        <f>1836158563-72909</f>
        <v>1836085654</v>
      </c>
      <c r="CS23" s="71">
        <f>+CR23/CR14</f>
        <v>0.32775287934841102</v>
      </c>
      <c r="CT23" s="70">
        <f>1981408133-72909</f>
        <v>1981335224</v>
      </c>
      <c r="CU23" s="71">
        <f>+CT23/CT14</f>
        <v>0.35368084446698089</v>
      </c>
      <c r="CV23" s="70">
        <f>2049223919-72909</f>
        <v>2049151010</v>
      </c>
      <c r="CW23" s="71">
        <f>+CV23/CV14</f>
        <v>0.36578639034843446</v>
      </c>
      <c r="CX23" s="70">
        <f>1926193795-72909</f>
        <v>1926120886</v>
      </c>
      <c r="CY23" s="71">
        <f>+CX23/CX14</f>
        <v>0.34382473659892365</v>
      </c>
      <c r="CZ23" s="70">
        <f>1944074009-72909</f>
        <v>1944001100</v>
      </c>
      <c r="DA23" s="71">
        <f>+CZ23/CZ14</f>
        <v>0.34701646766500921</v>
      </c>
      <c r="DB23" s="70">
        <f>1991072684-72909</f>
        <v>1990999775</v>
      </c>
      <c r="DC23" s="71">
        <f>+DB23/DB14</f>
        <v>0.35540602782700487</v>
      </c>
      <c r="DD23" s="70">
        <f>2057085653-72909</f>
        <v>2057012744</v>
      </c>
      <c r="DE23" s="71">
        <f>+DD23/DD14</f>
        <v>0.36718975949385413</v>
      </c>
      <c r="DF23" s="70">
        <f>2062583937-72909</f>
        <v>2062511028</v>
      </c>
      <c r="DG23" s="71">
        <f>+DF23/DF14</f>
        <v>0.36817123789522904</v>
      </c>
      <c r="DH23" s="70">
        <f>2133623140-72909</f>
        <v>2133550231</v>
      </c>
      <c r="DI23" s="71">
        <f>+DH23/DH14</f>
        <v>0.38085218405868415</v>
      </c>
      <c r="DJ23" s="70">
        <f>2107337540-72909</f>
        <v>2107264631</v>
      </c>
      <c r="DK23" s="71">
        <f>+DJ23/DJ14</f>
        <v>0.37616003853342933</v>
      </c>
      <c r="DL23" s="70">
        <f>2241674556-72909</f>
        <v>2241601647</v>
      </c>
      <c r="DM23" s="71">
        <f>+DL23/DL14</f>
        <v>0.40014004387857954</v>
      </c>
      <c r="DN23" s="70">
        <f>898970833+16040816+1211769150</f>
        <v>2126780799</v>
      </c>
      <c r="DO23" s="71">
        <f>+DN23/DN14</f>
        <v>0.37964379771531298</v>
      </c>
      <c r="DP23" s="70">
        <f>1945224286-72909</f>
        <v>1945151377</v>
      </c>
      <c r="DQ23" s="71">
        <f>+DP23/DP14</f>
        <v>0.34722179937051917</v>
      </c>
      <c r="DR23" s="70">
        <f>1953282832-72909</f>
        <v>1953209923</v>
      </c>
      <c r="DS23" s="71">
        <f>+DR23/DR14</f>
        <v>0.34866030070029519</v>
      </c>
      <c r="DT23" s="70">
        <f>1991191054-72909</f>
        <v>1991118145</v>
      </c>
      <c r="DU23" s="71">
        <f>+DT23/DT14</f>
        <v>0.35542715761920379</v>
      </c>
      <c r="DV23" s="70">
        <f>2079985498-72909</f>
        <v>2079912589</v>
      </c>
      <c r="DW23" s="71">
        <f>+DV23/DV14</f>
        <v>0.37127752637936473</v>
      </c>
      <c r="DX23" s="70">
        <f>2025523902-72909</f>
        <v>2025450993</v>
      </c>
      <c r="DY23" s="71">
        <f>+DX23/DX14</f>
        <v>0.36155578770991709</v>
      </c>
      <c r="DZ23" s="70">
        <f>2078927296-72909</f>
        <v>2078854387</v>
      </c>
      <c r="EA23" s="71">
        <f>+DZ23/DZ14</f>
        <v>0.37108863064256908</v>
      </c>
      <c r="EB23" s="70">
        <f>2071472291-72909</f>
        <v>2071399382</v>
      </c>
      <c r="EC23" s="71">
        <f>+EB23/EB14</f>
        <v>0.36975786519108605</v>
      </c>
      <c r="ED23" s="70">
        <f>2081548884-72909</f>
        <v>2081475975</v>
      </c>
      <c r="EE23" s="71">
        <f>+ED23/ED14</f>
        <v>0.37155660064908452</v>
      </c>
      <c r="EF23" s="70">
        <f>2095295038-72909</f>
        <v>2095222129</v>
      </c>
      <c r="EG23" s="71">
        <f>+EF23/EF14</f>
        <v>0.37401037590932446</v>
      </c>
      <c r="EH23" s="70">
        <f>2036526353-72909</f>
        <v>2036453444</v>
      </c>
      <c r="EI23" s="71">
        <f>+EH23/EH14</f>
        <v>0.36351979466530271</v>
      </c>
      <c r="EJ23" s="70">
        <f>2079079548-72909</f>
        <v>2079006639</v>
      </c>
      <c r="EK23" s="12">
        <f>+EJ23/EJ14</f>
        <v>0.3711158085856448</v>
      </c>
      <c r="EL23" s="11">
        <f>1985908109-72909</f>
        <v>1985835200</v>
      </c>
      <c r="EM23" s="12">
        <f>+EL23/EL14</f>
        <v>0.3544841185886351</v>
      </c>
      <c r="EN23" s="11">
        <f>1972209104-72909</f>
        <v>1972136195</v>
      </c>
      <c r="EO23" s="12">
        <f>+EN23/EN14</f>
        <v>0.35203875972251858</v>
      </c>
      <c r="EP23" s="11">
        <v>1921829425</v>
      </c>
      <c r="EQ23" s="12">
        <v>0.34305868372100001</v>
      </c>
      <c r="ER23" s="11">
        <v>1908750302</v>
      </c>
      <c r="ES23" s="12">
        <v>0.34072397770482699</v>
      </c>
      <c r="ET23" s="11">
        <v>1908028271</v>
      </c>
      <c r="EU23" s="12">
        <v>0.34059509061357801</v>
      </c>
      <c r="EV23" s="11">
        <v>1901558430</v>
      </c>
      <c r="EW23" s="12">
        <v>0.34687206855371844</v>
      </c>
      <c r="EX23" s="11">
        <v>1948767449</v>
      </c>
      <c r="EY23" s="12">
        <v>0.34687206855371844</v>
      </c>
      <c r="EZ23" s="11">
        <v>1943975680</v>
      </c>
      <c r="FA23" s="12">
        <v>0.34687206855371844</v>
      </c>
      <c r="FB23" s="11">
        <v>1943192170</v>
      </c>
      <c r="FC23" s="12">
        <v>0.34687206855371844</v>
      </c>
      <c r="FD23" s="11">
        <v>1967340533</v>
      </c>
      <c r="FE23" s="12">
        <v>0.35118270378337568</v>
      </c>
      <c r="FF23" s="23">
        <v>1969238700</v>
      </c>
      <c r="FG23" s="14">
        <v>0.35152153857486745</v>
      </c>
      <c r="FH23" s="11">
        <v>1948970821</v>
      </c>
      <c r="FI23" s="12">
        <v>0.34790359423438233</v>
      </c>
      <c r="FJ23" s="11">
        <v>1996118189</v>
      </c>
      <c r="FK23" s="12">
        <v>0.35631969703548788</v>
      </c>
      <c r="FL23" s="11">
        <v>1993786843</v>
      </c>
      <c r="FM23" s="12">
        <v>0.35590353705809646</v>
      </c>
      <c r="FN23" s="11">
        <v>1940407152</v>
      </c>
      <c r="FO23" s="12">
        <v>0.34637492526056729</v>
      </c>
      <c r="FP23" s="11">
        <v>1846747343</v>
      </c>
      <c r="FQ23" s="12">
        <v>0.32965605813577015</v>
      </c>
      <c r="FR23" s="15">
        <v>1782752172</v>
      </c>
      <c r="FS23" s="16">
        <v>0.31823251614907161</v>
      </c>
      <c r="FT23" s="15">
        <v>1716589644</v>
      </c>
      <c r="FU23" s="16">
        <v>0.30642208725664594</v>
      </c>
      <c r="FV23" s="15">
        <v>1738971307</v>
      </c>
      <c r="FW23" s="16">
        <v>0.31041735538418386</v>
      </c>
      <c r="FX23" s="15" t="s">
        <v>264</v>
      </c>
      <c r="FY23" s="15" t="s">
        <v>265</v>
      </c>
      <c r="FZ23" s="15" t="s">
        <v>266</v>
      </c>
      <c r="GA23" s="15" t="s">
        <v>267</v>
      </c>
      <c r="GB23" s="15" t="s">
        <v>268</v>
      </c>
      <c r="GC23" s="15" t="s">
        <v>269</v>
      </c>
      <c r="GD23" s="15" t="s">
        <v>270</v>
      </c>
      <c r="GE23" s="15" t="s">
        <v>271</v>
      </c>
      <c r="GF23" s="15" t="s">
        <v>272</v>
      </c>
      <c r="GG23" s="15" t="s">
        <v>273</v>
      </c>
      <c r="GH23" s="17" t="s">
        <v>274</v>
      </c>
      <c r="GI23" s="18" t="s">
        <v>275</v>
      </c>
      <c r="GJ23" s="17" t="s">
        <v>276</v>
      </c>
      <c r="GK23" s="18" t="s">
        <v>277</v>
      </c>
      <c r="GL23" s="17" t="s">
        <v>278</v>
      </c>
      <c r="GM23" s="18" t="s">
        <v>279</v>
      </c>
      <c r="GN23" s="17" t="s">
        <v>280</v>
      </c>
      <c r="GO23" s="18" t="s">
        <v>281</v>
      </c>
      <c r="GP23" s="17" t="s">
        <v>282</v>
      </c>
      <c r="GQ23" s="18" t="s">
        <v>283</v>
      </c>
      <c r="GR23" s="17" t="s">
        <v>284</v>
      </c>
      <c r="GS23" s="18" t="s">
        <v>285</v>
      </c>
      <c r="GT23" s="17" t="s">
        <v>286</v>
      </c>
      <c r="GU23" s="18" t="s">
        <v>285</v>
      </c>
      <c r="GV23" s="17" t="s">
        <v>287</v>
      </c>
      <c r="GW23" s="18" t="s">
        <v>288</v>
      </c>
      <c r="GX23" s="17" t="s">
        <v>289</v>
      </c>
      <c r="GY23" s="18" t="s">
        <v>290</v>
      </c>
      <c r="GZ23" s="17" t="s">
        <v>291</v>
      </c>
      <c r="HA23" s="18" t="s">
        <v>292</v>
      </c>
      <c r="HB23" s="17" t="s">
        <v>293</v>
      </c>
      <c r="HC23" s="19" t="s">
        <v>294</v>
      </c>
      <c r="HD23" s="17" t="s">
        <v>295</v>
      </c>
      <c r="HE23" s="19" t="s">
        <v>296</v>
      </c>
      <c r="HF23" s="17" t="s">
        <v>297</v>
      </c>
      <c r="HG23" s="18" t="s">
        <v>298</v>
      </c>
      <c r="HH23" s="17" t="s">
        <v>299</v>
      </c>
      <c r="HI23" s="18" t="s">
        <v>300</v>
      </c>
    </row>
    <row r="24" spans="1:217">
      <c r="A24" s="69" t="s">
        <v>458</v>
      </c>
      <c r="B24" s="70"/>
      <c r="C24" s="71"/>
      <c r="D24" s="70"/>
      <c r="E24" s="71"/>
      <c r="F24" s="70"/>
      <c r="G24" s="96"/>
      <c r="H24" s="70">
        <v>0</v>
      </c>
      <c r="I24" s="71">
        <v>0</v>
      </c>
      <c r="J24" s="70">
        <v>0</v>
      </c>
      <c r="K24" s="71">
        <v>0</v>
      </c>
      <c r="L24" s="70">
        <v>0</v>
      </c>
      <c r="M24" s="71">
        <v>0</v>
      </c>
      <c r="N24" s="70">
        <v>0</v>
      </c>
      <c r="O24" s="71">
        <v>0</v>
      </c>
      <c r="P24" s="70">
        <v>0</v>
      </c>
      <c r="Q24" s="96">
        <v>0</v>
      </c>
      <c r="R24" s="70">
        <v>0</v>
      </c>
      <c r="S24" s="96">
        <v>0</v>
      </c>
      <c r="T24" s="70">
        <v>0</v>
      </c>
      <c r="U24" s="71">
        <v>0</v>
      </c>
      <c r="V24" s="84">
        <v>0</v>
      </c>
      <c r="W24" s="85">
        <v>0</v>
      </c>
      <c r="X24" s="70">
        <v>0</v>
      </c>
      <c r="Y24" s="71">
        <v>0</v>
      </c>
      <c r="Z24" s="70">
        <v>155541409</v>
      </c>
      <c r="AA24" s="71">
        <v>2.7765123346287442E-2</v>
      </c>
      <c r="AB24" s="70">
        <v>155541409</v>
      </c>
      <c r="AC24" s="71">
        <v>2.7765123346287442E-2</v>
      </c>
      <c r="AD24" s="70">
        <v>155541409</v>
      </c>
      <c r="AE24" s="96">
        <v>2.7765123346287442E-2</v>
      </c>
      <c r="AF24" s="70">
        <v>155541409</v>
      </c>
      <c r="AG24" s="71">
        <v>2.7765123346287442E-2</v>
      </c>
      <c r="AH24" s="70">
        <v>155541409</v>
      </c>
      <c r="AI24" s="71">
        <v>2.7765123346287442E-2</v>
      </c>
      <c r="AJ24" s="70">
        <v>155541409</v>
      </c>
      <c r="AK24" s="71">
        <v>2.7765123346287442E-2</v>
      </c>
      <c r="AL24" s="70">
        <v>155541409</v>
      </c>
      <c r="AM24" s="71">
        <v>2.7765123346287442E-2</v>
      </c>
      <c r="AN24" s="84">
        <v>148381209</v>
      </c>
      <c r="AO24" s="85">
        <v>2.6486982448231881E-2</v>
      </c>
      <c r="AP24" s="84">
        <v>135369509</v>
      </c>
      <c r="AQ24" s="85">
        <v>2.4164311863160301E-2</v>
      </c>
      <c r="AR24" s="70">
        <v>134986509</v>
      </c>
      <c r="AS24" s="71">
        <v>2.4095943945510612E-2</v>
      </c>
      <c r="AT24" s="70">
        <v>119308309</v>
      </c>
      <c r="AU24" s="71">
        <v>2.1297286278421049E-2</v>
      </c>
      <c r="AV24" s="70">
        <v>119308309</v>
      </c>
      <c r="AW24" s="71">
        <v>2.1297286278421049E-2</v>
      </c>
      <c r="AX24" s="70">
        <v>104136909</v>
      </c>
      <c r="AY24" s="71">
        <v>1.8589095610456449E-2</v>
      </c>
      <c r="AZ24" s="70">
        <v>73885109</v>
      </c>
      <c r="BA24" s="71">
        <v>1.3188958348955801E-2</v>
      </c>
      <c r="BB24" s="70">
        <v>56405209</v>
      </c>
      <c r="BC24" s="71">
        <v>1.0068685858812799E-2</v>
      </c>
      <c r="BD24" s="70">
        <v>28808609</v>
      </c>
      <c r="BE24" s="71">
        <v>5.1425185579999904E-3</v>
      </c>
      <c r="BF24" s="70">
        <v>72909</v>
      </c>
      <c r="BG24" s="71">
        <v>1.3014716730864099E-5</v>
      </c>
      <c r="BH24" s="70">
        <v>72909</v>
      </c>
      <c r="BI24" s="71">
        <v>1.3014716730864099E-5</v>
      </c>
      <c r="BJ24" s="70">
        <v>72909</v>
      </c>
      <c r="BK24" s="71">
        <v>1.3014716730864099E-5</v>
      </c>
      <c r="BL24" s="70">
        <v>72909</v>
      </c>
      <c r="BM24" s="71">
        <v>1.3014716730864099E-5</v>
      </c>
      <c r="BN24" s="70">
        <v>72909</v>
      </c>
      <c r="BO24" s="71">
        <v>1.3014716730864099E-5</v>
      </c>
      <c r="BP24" s="70">
        <v>72909</v>
      </c>
      <c r="BQ24" s="71">
        <f>+BP24/BP14</f>
        <v>1.3014716730864071E-5</v>
      </c>
      <c r="BR24" s="70">
        <v>72909</v>
      </c>
      <c r="BS24" s="71">
        <f>+BR24/BR14</f>
        <v>1.3014716730864071E-5</v>
      </c>
      <c r="BT24" s="70">
        <v>72909</v>
      </c>
      <c r="BU24" s="71">
        <f>+BT24/BT14</f>
        <v>1.3014716730864071E-5</v>
      </c>
      <c r="BV24" s="70">
        <v>72909</v>
      </c>
      <c r="BW24" s="71">
        <f>+BV24/BV14</f>
        <v>1.3014716730864071E-5</v>
      </c>
      <c r="BX24" s="70">
        <v>72909</v>
      </c>
      <c r="BY24" s="71">
        <f>+BX24/BX14</f>
        <v>1.3014716730864071E-5</v>
      </c>
      <c r="BZ24" s="70">
        <v>72909</v>
      </c>
      <c r="CA24" s="71">
        <f>+BZ24/BZ14</f>
        <v>1.3014716730864071E-5</v>
      </c>
      <c r="CB24" s="70">
        <v>72909</v>
      </c>
      <c r="CC24" s="71">
        <f>+CB24/CB14</f>
        <v>1.3014716730864071E-5</v>
      </c>
      <c r="CD24" s="70">
        <v>72909</v>
      </c>
      <c r="CE24" s="71">
        <f>+CD24/CD14</f>
        <v>1.3014716730864071E-5</v>
      </c>
      <c r="CF24" s="70">
        <v>72909</v>
      </c>
      <c r="CG24" s="71">
        <f>+CF24/CF14</f>
        <v>1.3014716730864071E-5</v>
      </c>
      <c r="CH24" s="70">
        <v>72909</v>
      </c>
      <c r="CI24" s="71">
        <f>+CH24/CH14</f>
        <v>1.3014716730864071E-5</v>
      </c>
      <c r="CJ24" s="70">
        <v>72909</v>
      </c>
      <c r="CK24" s="71">
        <f>+CJ24/CJ14</f>
        <v>1.3014716730864071E-5</v>
      </c>
      <c r="CL24" s="70">
        <v>72909</v>
      </c>
      <c r="CM24" s="71">
        <f>+CL24/CL14</f>
        <v>1.3014716730864071E-5</v>
      </c>
      <c r="CN24" s="70">
        <v>72909</v>
      </c>
      <c r="CO24" s="71">
        <f>+CN24/CN14</f>
        <v>1.3014716730864071E-5</v>
      </c>
      <c r="CP24" s="70">
        <v>72909</v>
      </c>
      <c r="CQ24" s="71">
        <f>+CP24/CP14</f>
        <v>1.3014716730864071E-5</v>
      </c>
      <c r="CR24" s="70">
        <v>72909</v>
      </c>
      <c r="CS24" s="71">
        <f>+CR24/CR14</f>
        <v>1.3014716730864071E-5</v>
      </c>
      <c r="CT24" s="70">
        <v>72909</v>
      </c>
      <c r="CU24" s="71">
        <f>+CT24/CT14</f>
        <v>1.3014716730864071E-5</v>
      </c>
      <c r="CV24" s="70">
        <v>72909</v>
      </c>
      <c r="CW24" s="71">
        <f>+CV24/CV14</f>
        <v>1.3014716730864071E-5</v>
      </c>
      <c r="CX24" s="70">
        <v>72909</v>
      </c>
      <c r="CY24" s="71">
        <f>+CX24/CX14</f>
        <v>1.3014716730864071E-5</v>
      </c>
      <c r="CZ24" s="70">
        <v>72909</v>
      </c>
      <c r="DA24" s="71">
        <f>+CZ24/CZ14</f>
        <v>1.3014716730864071E-5</v>
      </c>
      <c r="DB24" s="70">
        <v>72909</v>
      </c>
      <c r="DC24" s="71">
        <f>+DB24/DB14</f>
        <v>1.3014716730864071E-5</v>
      </c>
      <c r="DD24" s="70">
        <v>72909</v>
      </c>
      <c r="DE24" s="71">
        <f>+DD24/DD14</f>
        <v>1.3014716730864071E-5</v>
      </c>
      <c r="DF24" s="70">
        <v>72909</v>
      </c>
      <c r="DG24" s="71">
        <f>+DF24/DF14</f>
        <v>1.3014716730864071E-5</v>
      </c>
      <c r="DH24" s="70">
        <v>72909</v>
      </c>
      <c r="DI24" s="71">
        <f>+DH24/DH14</f>
        <v>1.3014716730864071E-5</v>
      </c>
      <c r="DJ24" s="70">
        <v>72909</v>
      </c>
      <c r="DK24" s="71">
        <f>+DJ24/DJ14</f>
        <v>1.3014716730864071E-5</v>
      </c>
      <c r="DL24" s="70">
        <v>72909</v>
      </c>
      <c r="DM24" s="71">
        <f>+DL24/DL14</f>
        <v>1.3014716730864071E-5</v>
      </c>
      <c r="DN24" s="70">
        <v>72909</v>
      </c>
      <c r="DO24" s="71">
        <f>+DN24/DN14</f>
        <v>1.3014716730864071E-5</v>
      </c>
      <c r="DP24" s="70">
        <v>72909</v>
      </c>
      <c r="DQ24" s="71">
        <f>+DP24/DP14</f>
        <v>1.3014716730864071E-5</v>
      </c>
      <c r="DR24" s="70">
        <v>72909</v>
      </c>
      <c r="DS24" s="71">
        <f>+DR24/DR14</f>
        <v>1.3014716730864071E-5</v>
      </c>
      <c r="DT24" s="70">
        <v>72909</v>
      </c>
      <c r="DU24" s="71">
        <f>+DT24/DT14</f>
        <v>1.3014716730864071E-5</v>
      </c>
      <c r="DV24" s="70">
        <v>72909</v>
      </c>
      <c r="DW24" s="71">
        <f>+DV24/DV14</f>
        <v>1.3014716730864071E-5</v>
      </c>
      <c r="DX24" s="70">
        <v>72909</v>
      </c>
      <c r="DY24" s="71">
        <f>+DX24/DX14</f>
        <v>1.3014716730864071E-5</v>
      </c>
      <c r="DZ24" s="70">
        <v>72909</v>
      </c>
      <c r="EA24" s="71">
        <f>+DZ24/DZ14</f>
        <v>1.3014716730864071E-5</v>
      </c>
      <c r="EB24" s="70">
        <v>72909</v>
      </c>
      <c r="EC24" s="71">
        <f>+EB24/EB14</f>
        <v>1.3014716730864071E-5</v>
      </c>
      <c r="ED24" s="70">
        <v>72909</v>
      </c>
      <c r="EE24" s="71">
        <f>+ED24/ED14</f>
        <v>1.3014716730864071E-5</v>
      </c>
      <c r="EF24" s="70">
        <v>72909</v>
      </c>
      <c r="EG24" s="71">
        <f>+EF24/EF14</f>
        <v>1.3014716730864071E-5</v>
      </c>
      <c r="EH24" s="70">
        <v>72909</v>
      </c>
      <c r="EI24" s="71">
        <f>+EH24/EH14</f>
        <v>1.3014716730864071E-5</v>
      </c>
      <c r="EJ24" s="70">
        <v>72909</v>
      </c>
      <c r="EK24" s="12">
        <f>+EJ24/EJ14</f>
        <v>1.3014716730864071E-5</v>
      </c>
      <c r="EL24" s="11">
        <v>72909</v>
      </c>
      <c r="EM24" s="12">
        <f>+EL24/EL14</f>
        <v>1.3014716730864071E-5</v>
      </c>
      <c r="EN24" s="11">
        <v>72909</v>
      </c>
      <c r="EO24" s="12">
        <f>+EN24/EN14</f>
        <v>1.3014716730864071E-5</v>
      </c>
      <c r="EP24" s="11"/>
      <c r="EQ24" s="12"/>
      <c r="ER24" s="11"/>
      <c r="ES24" s="12"/>
      <c r="ET24" s="11"/>
      <c r="EU24" s="12"/>
      <c r="EV24" s="11"/>
      <c r="EW24" s="12"/>
      <c r="EX24" s="11"/>
      <c r="EY24" s="12"/>
      <c r="EZ24" s="11"/>
      <c r="FA24" s="12"/>
      <c r="FB24" s="11"/>
      <c r="FC24" s="12"/>
      <c r="FD24" s="11"/>
      <c r="FE24" s="12"/>
      <c r="FF24" s="23"/>
      <c r="FG24" s="14"/>
      <c r="FH24" s="11"/>
      <c r="FI24" s="12"/>
      <c r="FJ24" s="11"/>
      <c r="FK24" s="12"/>
      <c r="FL24" s="11"/>
      <c r="FM24" s="12"/>
      <c r="FN24" s="11"/>
      <c r="FO24" s="12"/>
      <c r="FP24" s="11"/>
      <c r="FQ24" s="12"/>
      <c r="FR24" s="15"/>
      <c r="FS24" s="16"/>
      <c r="FT24" s="15"/>
      <c r="FU24" s="16"/>
      <c r="FV24" s="15"/>
      <c r="FW24" s="16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7"/>
      <c r="GI24" s="18"/>
      <c r="GJ24" s="17"/>
      <c r="GK24" s="18"/>
      <c r="GL24" s="17"/>
      <c r="GM24" s="18"/>
      <c r="GN24" s="17"/>
      <c r="GO24" s="18"/>
      <c r="GP24" s="17"/>
      <c r="GQ24" s="18"/>
      <c r="GR24" s="17"/>
      <c r="GS24" s="18"/>
      <c r="GT24" s="17"/>
      <c r="GU24" s="18"/>
      <c r="GV24" s="17"/>
      <c r="GW24" s="18"/>
      <c r="GX24" s="17"/>
      <c r="GY24" s="18"/>
      <c r="GZ24" s="17"/>
      <c r="HA24" s="18"/>
      <c r="HB24" s="17"/>
      <c r="HC24" s="19"/>
      <c r="HD24" s="17"/>
      <c r="HE24" s="19"/>
      <c r="HF24" s="17"/>
      <c r="HG24" s="18"/>
      <c r="HH24" s="17"/>
      <c r="HI24" s="18"/>
    </row>
    <row r="25" spans="1:217" ht="10.5">
      <c r="A25" s="66" t="s">
        <v>0</v>
      </c>
      <c r="B25" s="67"/>
      <c r="C25" s="68"/>
      <c r="D25" s="67"/>
      <c r="E25" s="68"/>
      <c r="F25" s="67"/>
      <c r="G25" s="95"/>
      <c r="H25" s="67">
        <v>12888732761</v>
      </c>
      <c r="I25" s="68">
        <v>1</v>
      </c>
      <c r="J25" s="67">
        <v>12888732761</v>
      </c>
      <c r="K25" s="68">
        <v>1</v>
      </c>
      <c r="L25" s="67">
        <v>12888732761</v>
      </c>
      <c r="M25" s="68">
        <v>1</v>
      </c>
      <c r="N25" s="67">
        <v>12888732761</v>
      </c>
      <c r="O25" s="68">
        <v>1</v>
      </c>
      <c r="P25" s="67">
        <v>12888732761</v>
      </c>
      <c r="Q25" s="95">
        <v>1</v>
      </c>
      <c r="R25" s="67">
        <v>12888732761</v>
      </c>
      <c r="S25" s="95">
        <v>1</v>
      </c>
      <c r="T25" s="67">
        <v>12888732761</v>
      </c>
      <c r="U25" s="68">
        <v>1</v>
      </c>
      <c r="V25" s="82">
        <v>12888732761</v>
      </c>
      <c r="W25" s="83">
        <v>1</v>
      </c>
      <c r="X25" s="67">
        <v>12888732761</v>
      </c>
      <c r="Y25" s="68">
        <v>1</v>
      </c>
      <c r="Z25" s="67">
        <v>13044496930</v>
      </c>
      <c r="AA25" s="68">
        <v>1</v>
      </c>
      <c r="AB25" s="67">
        <v>13044496930</v>
      </c>
      <c r="AC25" s="68">
        <v>1</v>
      </c>
      <c r="AD25" s="67">
        <v>13044496930</v>
      </c>
      <c r="AE25" s="95">
        <v>1</v>
      </c>
      <c r="AF25" s="67">
        <v>13044496930</v>
      </c>
      <c r="AG25" s="68">
        <v>1</v>
      </c>
      <c r="AH25" s="67">
        <v>13044496930</v>
      </c>
      <c r="AI25" s="68">
        <v>1</v>
      </c>
      <c r="AJ25" s="67">
        <v>13044496930</v>
      </c>
      <c r="AK25" s="68">
        <v>1</v>
      </c>
      <c r="AL25" s="67">
        <v>13044496930</v>
      </c>
      <c r="AM25" s="68">
        <v>1</v>
      </c>
      <c r="AN25" s="82">
        <v>13044496930</v>
      </c>
      <c r="AO25" s="83">
        <v>1</v>
      </c>
      <c r="AP25" s="82">
        <v>13044496930</v>
      </c>
      <c r="AQ25" s="83">
        <v>1</v>
      </c>
      <c r="AR25" s="67">
        <v>13044496930</v>
      </c>
      <c r="AS25" s="68">
        <v>1</v>
      </c>
      <c r="AT25" s="67">
        <v>13044496930</v>
      </c>
      <c r="AU25" s="68">
        <v>1</v>
      </c>
      <c r="AV25" s="67">
        <v>13044496930</v>
      </c>
      <c r="AW25" s="68">
        <v>1</v>
      </c>
      <c r="AX25" s="67">
        <v>13044496930</v>
      </c>
      <c r="AY25" s="68">
        <v>1</v>
      </c>
      <c r="AZ25" s="67">
        <v>13044496930</v>
      </c>
      <c r="BA25" s="68">
        <v>1</v>
      </c>
      <c r="BB25" s="67">
        <v>13044496930</v>
      </c>
      <c r="BC25" s="68">
        <v>1</v>
      </c>
      <c r="BD25" s="67">
        <v>13044496930</v>
      </c>
      <c r="BE25" s="68">
        <v>1</v>
      </c>
      <c r="BF25" s="67">
        <v>13044496930</v>
      </c>
      <c r="BG25" s="68">
        <v>1</v>
      </c>
      <c r="BH25" s="67">
        <v>13044496930</v>
      </c>
      <c r="BI25" s="68">
        <v>1</v>
      </c>
      <c r="BJ25" s="67">
        <v>13044496930</v>
      </c>
      <c r="BK25" s="68">
        <v>1</v>
      </c>
      <c r="BL25" s="67">
        <v>13044496930</v>
      </c>
      <c r="BM25" s="68">
        <v>1</v>
      </c>
      <c r="BN25" s="67">
        <v>13044496930</v>
      </c>
      <c r="BO25" s="68">
        <v>1</v>
      </c>
      <c r="BP25" s="67">
        <v>13044496930</v>
      </c>
      <c r="BQ25" s="68">
        <v>1</v>
      </c>
      <c r="BR25" s="67">
        <v>13044496930</v>
      </c>
      <c r="BS25" s="68">
        <v>1</v>
      </c>
      <c r="BT25" s="67">
        <v>13044496930</v>
      </c>
      <c r="BU25" s="68">
        <v>1</v>
      </c>
      <c r="BV25" s="67">
        <v>13044496930</v>
      </c>
      <c r="BW25" s="68">
        <v>1</v>
      </c>
      <c r="BX25" s="67">
        <v>13044496930</v>
      </c>
      <c r="BY25" s="68">
        <v>1</v>
      </c>
      <c r="BZ25" s="67">
        <v>13044496930</v>
      </c>
      <c r="CA25" s="68">
        <v>1</v>
      </c>
      <c r="CB25" s="67">
        <v>13044496930</v>
      </c>
      <c r="CC25" s="68">
        <v>1</v>
      </c>
      <c r="CD25" s="67">
        <v>13044496930</v>
      </c>
      <c r="CE25" s="68">
        <v>1</v>
      </c>
      <c r="CF25" s="67">
        <v>13044496930</v>
      </c>
      <c r="CG25" s="68">
        <v>1</v>
      </c>
      <c r="CH25" s="67">
        <v>13044496930</v>
      </c>
      <c r="CI25" s="68">
        <v>1</v>
      </c>
      <c r="CJ25" s="67">
        <v>13044496930</v>
      </c>
      <c r="CK25" s="68">
        <v>1</v>
      </c>
      <c r="CL25" s="67">
        <v>13044496930</v>
      </c>
      <c r="CM25" s="68">
        <v>1</v>
      </c>
      <c r="CN25" s="67">
        <v>13044496930</v>
      </c>
      <c r="CO25" s="68">
        <v>1</v>
      </c>
      <c r="CP25" s="67">
        <v>13044496930</v>
      </c>
      <c r="CQ25" s="68">
        <v>1</v>
      </c>
      <c r="CR25" s="67">
        <v>13044496930</v>
      </c>
      <c r="CS25" s="68">
        <v>1</v>
      </c>
      <c r="CT25" s="67">
        <v>13044496930</v>
      </c>
      <c r="CU25" s="68">
        <v>1</v>
      </c>
      <c r="CV25" s="67">
        <v>13044496930</v>
      </c>
      <c r="CW25" s="68">
        <v>1</v>
      </c>
      <c r="CX25" s="67">
        <v>13044496930</v>
      </c>
      <c r="CY25" s="68">
        <v>1</v>
      </c>
      <c r="CZ25" s="67">
        <v>13044496930</v>
      </c>
      <c r="DA25" s="68">
        <v>1</v>
      </c>
      <c r="DB25" s="67">
        <v>13044496930</v>
      </c>
      <c r="DC25" s="68">
        <v>1</v>
      </c>
      <c r="DD25" s="67">
        <v>13044496930</v>
      </c>
      <c r="DE25" s="68">
        <v>1</v>
      </c>
      <c r="DF25" s="67">
        <v>13044496930</v>
      </c>
      <c r="DG25" s="68">
        <v>1</v>
      </c>
      <c r="DH25" s="67">
        <v>13044496930</v>
      </c>
      <c r="DI25" s="68">
        <v>1</v>
      </c>
      <c r="DJ25" s="67">
        <v>13044496930</v>
      </c>
      <c r="DK25" s="68">
        <v>1</v>
      </c>
      <c r="DL25" s="67">
        <v>13044496930</v>
      </c>
      <c r="DM25" s="68">
        <v>1</v>
      </c>
      <c r="DN25" s="67">
        <v>13044496930</v>
      </c>
      <c r="DO25" s="68">
        <f>SUM(DO26:DO35)</f>
        <v>0.99997733381351639</v>
      </c>
      <c r="DP25" s="67">
        <v>13044496930</v>
      </c>
      <c r="DQ25" s="68">
        <v>1</v>
      </c>
      <c r="DR25" s="67">
        <v>13044496930</v>
      </c>
      <c r="DS25" s="68">
        <v>1</v>
      </c>
      <c r="DT25" s="67">
        <v>13044496930</v>
      </c>
      <c r="DU25" s="68">
        <v>1</v>
      </c>
      <c r="DV25" s="67">
        <v>13044496930</v>
      </c>
      <c r="DW25" s="68">
        <v>1</v>
      </c>
      <c r="DX25" s="67">
        <v>13044496930</v>
      </c>
      <c r="DY25" s="68">
        <v>1</v>
      </c>
      <c r="DZ25" s="67">
        <v>13044496930</v>
      </c>
      <c r="EA25" s="68">
        <v>1</v>
      </c>
      <c r="EB25" s="67">
        <v>13044496930</v>
      </c>
      <c r="EC25" s="68">
        <v>1</v>
      </c>
      <c r="ED25" s="67">
        <v>13044496930</v>
      </c>
      <c r="EE25" s="68">
        <v>1</v>
      </c>
      <c r="EF25" s="67">
        <v>13044496930</v>
      </c>
      <c r="EG25" s="68">
        <v>1</v>
      </c>
      <c r="EH25" s="67">
        <v>13044496930</v>
      </c>
      <c r="EI25" s="68">
        <v>1</v>
      </c>
      <c r="EJ25" s="67">
        <v>13044496930</v>
      </c>
      <c r="EK25" s="3">
        <v>1</v>
      </c>
      <c r="EL25" s="2">
        <v>13044496930</v>
      </c>
      <c r="EM25" s="3">
        <v>1</v>
      </c>
      <c r="EN25" s="2">
        <v>13044496930</v>
      </c>
      <c r="EO25" s="3">
        <v>1</v>
      </c>
      <c r="EP25" s="2">
        <v>13044496930</v>
      </c>
      <c r="EQ25" s="3">
        <v>1</v>
      </c>
      <c r="ER25" s="2">
        <v>13044496930</v>
      </c>
      <c r="ES25" s="3">
        <v>1</v>
      </c>
      <c r="ET25" s="2">
        <v>13044496930</v>
      </c>
      <c r="EU25" s="3">
        <v>1</v>
      </c>
      <c r="EV25" s="2">
        <v>13044496930</v>
      </c>
      <c r="EW25" s="3">
        <v>1</v>
      </c>
      <c r="EX25" s="2">
        <v>13044496930</v>
      </c>
      <c r="EY25" s="3">
        <v>1</v>
      </c>
      <c r="EZ25" s="2">
        <v>13044496930</v>
      </c>
      <c r="FA25" s="3">
        <v>1</v>
      </c>
      <c r="FB25" s="2">
        <v>13044496930</v>
      </c>
      <c r="FC25" s="3">
        <v>1</v>
      </c>
      <c r="FD25" s="2">
        <v>13044496930</v>
      </c>
      <c r="FE25" s="3">
        <v>1</v>
      </c>
      <c r="FF25" s="4">
        <v>13044496930</v>
      </c>
      <c r="FG25" s="5">
        <v>1</v>
      </c>
      <c r="FH25" s="2">
        <v>13044496930</v>
      </c>
      <c r="FI25" s="3">
        <v>1</v>
      </c>
      <c r="FJ25" s="2">
        <v>13044496930</v>
      </c>
      <c r="FK25" s="3">
        <v>1</v>
      </c>
      <c r="FL25" s="2">
        <v>13044496930</v>
      </c>
      <c r="FM25" s="3">
        <v>1</v>
      </c>
      <c r="FN25" s="2">
        <v>13044496930</v>
      </c>
      <c r="FO25" s="3">
        <v>1</v>
      </c>
      <c r="FP25" s="2">
        <v>13044496930</v>
      </c>
      <c r="FQ25" s="3">
        <v>1</v>
      </c>
      <c r="FR25" s="6">
        <v>13044496930</v>
      </c>
      <c r="FS25" s="7">
        <v>1</v>
      </c>
      <c r="FT25" s="6">
        <v>13044496930</v>
      </c>
      <c r="FU25" s="7">
        <v>1</v>
      </c>
      <c r="FV25" s="6">
        <v>13044496930</v>
      </c>
      <c r="FW25" s="7">
        <v>1</v>
      </c>
      <c r="FX25" s="6" t="s">
        <v>301</v>
      </c>
      <c r="FY25" s="8">
        <v>1</v>
      </c>
      <c r="FZ25" s="6" t="s">
        <v>301</v>
      </c>
      <c r="GA25" s="8">
        <v>1</v>
      </c>
      <c r="GB25" s="6" t="s">
        <v>301</v>
      </c>
      <c r="GC25" s="8">
        <v>1</v>
      </c>
      <c r="GD25" s="6" t="s">
        <v>301</v>
      </c>
      <c r="GE25" s="8">
        <v>1</v>
      </c>
      <c r="GF25" s="6" t="s">
        <v>301</v>
      </c>
      <c r="GG25" s="8">
        <v>1</v>
      </c>
      <c r="GH25" s="9" t="s">
        <v>301</v>
      </c>
      <c r="GI25" s="24" t="s">
        <v>187</v>
      </c>
      <c r="GJ25" s="9" t="s">
        <v>301</v>
      </c>
      <c r="GK25" s="24">
        <v>1</v>
      </c>
      <c r="GL25" s="9" t="s">
        <v>301</v>
      </c>
      <c r="GM25" s="24" t="s">
        <v>187</v>
      </c>
      <c r="GN25" s="9" t="s">
        <v>301</v>
      </c>
      <c r="GO25" s="10">
        <v>1</v>
      </c>
      <c r="GP25" s="9" t="s">
        <v>301</v>
      </c>
      <c r="GQ25" s="10">
        <v>1</v>
      </c>
      <c r="GR25" s="9" t="s">
        <v>301</v>
      </c>
      <c r="GS25" s="10">
        <v>1</v>
      </c>
      <c r="GT25" s="9" t="s">
        <v>301</v>
      </c>
      <c r="GU25" s="10">
        <v>1</v>
      </c>
      <c r="GV25" s="9" t="s">
        <v>301</v>
      </c>
      <c r="GW25" s="10">
        <v>1</v>
      </c>
      <c r="GX25" s="9" t="s">
        <v>301</v>
      </c>
      <c r="GY25" s="10">
        <v>1</v>
      </c>
      <c r="GZ25" s="9" t="s">
        <v>301</v>
      </c>
      <c r="HA25" s="10">
        <v>1</v>
      </c>
      <c r="HB25" s="9" t="s">
        <v>301</v>
      </c>
      <c r="HC25" s="10">
        <v>1</v>
      </c>
      <c r="HD25" s="9" t="s">
        <v>301</v>
      </c>
      <c r="HE25" s="10">
        <v>1</v>
      </c>
      <c r="HF25" s="9" t="s">
        <v>301</v>
      </c>
      <c r="HG25" s="10">
        <v>1</v>
      </c>
      <c r="HH25" s="9" t="s">
        <v>301</v>
      </c>
      <c r="HI25" s="10">
        <v>1</v>
      </c>
    </row>
    <row r="26" spans="1:217">
      <c r="A26" s="69" t="s">
        <v>23</v>
      </c>
      <c r="B26" s="70"/>
      <c r="C26" s="71"/>
      <c r="D26" s="70"/>
      <c r="E26" s="71"/>
      <c r="F26" s="70"/>
      <c r="G26" s="96"/>
      <c r="H26" s="70">
        <v>3740470811</v>
      </c>
      <c r="I26" s="71">
        <v>0.2902124576838373</v>
      </c>
      <c r="J26" s="70">
        <v>3740470811</v>
      </c>
      <c r="K26" s="71">
        <v>0.2902124576838373</v>
      </c>
      <c r="L26" s="70">
        <v>3740470811</v>
      </c>
      <c r="M26" s="71">
        <v>0.2902124576838373</v>
      </c>
      <c r="N26" s="70">
        <v>3740470811</v>
      </c>
      <c r="O26" s="71">
        <v>0.2902124576838373</v>
      </c>
      <c r="P26" s="70">
        <v>3740470811</v>
      </c>
      <c r="Q26" s="96">
        <v>0.2902124576838373</v>
      </c>
      <c r="R26" s="70">
        <v>3740470811</v>
      </c>
      <c r="S26" s="96">
        <v>0.2902124576838373</v>
      </c>
      <c r="T26" s="70">
        <v>3740470811</v>
      </c>
      <c r="U26" s="71">
        <v>0.2902124576838373</v>
      </c>
      <c r="V26" s="84">
        <v>3740470811</v>
      </c>
      <c r="W26" s="85">
        <v>0.2902124576838373</v>
      </c>
      <c r="X26" s="70">
        <v>3740470811</v>
      </c>
      <c r="Y26" s="71">
        <v>0.2902124576838373</v>
      </c>
      <c r="Z26" s="70">
        <v>3740470811</v>
      </c>
      <c r="AA26" s="71">
        <v>0.28674703448299249</v>
      </c>
      <c r="AB26" s="70">
        <v>3740470811</v>
      </c>
      <c r="AC26" s="71">
        <v>0.28674703448299249</v>
      </c>
      <c r="AD26" s="70">
        <v>3740470811</v>
      </c>
      <c r="AE26" s="96">
        <v>0.28674703448299249</v>
      </c>
      <c r="AF26" s="70">
        <v>3740470811</v>
      </c>
      <c r="AG26" s="71">
        <v>0.28674703448299249</v>
      </c>
      <c r="AH26" s="70">
        <v>3740470811</v>
      </c>
      <c r="AI26" s="71">
        <v>0.28674703448299249</v>
      </c>
      <c r="AJ26" s="70">
        <v>3740470811</v>
      </c>
      <c r="AK26" s="71">
        <v>0.28674703448299249</v>
      </c>
      <c r="AL26" s="70">
        <v>3740470811</v>
      </c>
      <c r="AM26" s="71">
        <v>0.28674703448299249</v>
      </c>
      <c r="AN26" s="84">
        <v>3740470811</v>
      </c>
      <c r="AO26" s="85">
        <v>0.28674703448299249</v>
      </c>
      <c r="AP26" s="84">
        <v>3740470811</v>
      </c>
      <c r="AQ26" s="85">
        <v>0.28674703448299249</v>
      </c>
      <c r="AR26" s="70">
        <v>3740470811</v>
      </c>
      <c r="AS26" s="71">
        <v>0.28674703448299249</v>
      </c>
      <c r="AT26" s="70">
        <v>3740470811</v>
      </c>
      <c r="AU26" s="71">
        <v>0.28674703448299249</v>
      </c>
      <c r="AV26" s="70">
        <v>3740470811</v>
      </c>
      <c r="AW26" s="71">
        <v>0.28674703448299249</v>
      </c>
      <c r="AX26" s="70">
        <v>3740470811</v>
      </c>
      <c r="AY26" s="71">
        <v>0.28674703448299249</v>
      </c>
      <c r="AZ26" s="70">
        <v>3740470811</v>
      </c>
      <c r="BA26" s="71">
        <v>0.28674703448299249</v>
      </c>
      <c r="BB26" s="70">
        <v>3740470811</v>
      </c>
      <c r="BC26" s="71">
        <v>0.28674703448299249</v>
      </c>
      <c r="BD26" s="70">
        <v>3740470811</v>
      </c>
      <c r="BE26" s="71">
        <v>0.28674703448299249</v>
      </c>
      <c r="BF26" s="70">
        <v>3740470811</v>
      </c>
      <c r="BG26" s="71">
        <v>0.28674703448299249</v>
      </c>
      <c r="BH26" s="70">
        <v>3740470811</v>
      </c>
      <c r="BI26" s="71">
        <v>0.28674703448299249</v>
      </c>
      <c r="BJ26" s="70">
        <v>3740470811</v>
      </c>
      <c r="BK26" s="71">
        <v>0.28674703448299249</v>
      </c>
      <c r="BL26" s="70">
        <v>3740470811</v>
      </c>
      <c r="BM26" s="71">
        <v>0.28674703448299249</v>
      </c>
      <c r="BN26" s="70">
        <v>3740470811</v>
      </c>
      <c r="BO26" s="71">
        <v>0.28674703448299249</v>
      </c>
      <c r="BP26" s="70">
        <v>3740470811</v>
      </c>
      <c r="BQ26" s="71">
        <v>0.28674703448299249</v>
      </c>
      <c r="BR26" s="70">
        <v>3740470811</v>
      </c>
      <c r="BS26" s="71">
        <v>0.28674703448299249</v>
      </c>
      <c r="BT26" s="70">
        <v>3740470811</v>
      </c>
      <c r="BU26" s="71">
        <v>0.28674703448299249</v>
      </c>
      <c r="BV26" s="70">
        <v>3740470811</v>
      </c>
      <c r="BW26" s="71">
        <v>0.28674703448299249</v>
      </c>
      <c r="BX26" s="70">
        <v>3740470811</v>
      </c>
      <c r="BY26" s="71">
        <v>0.28674703448299249</v>
      </c>
      <c r="BZ26" s="70">
        <v>3740470811</v>
      </c>
      <c r="CA26" s="71">
        <v>0.28674703448299249</v>
      </c>
      <c r="CB26" s="70">
        <v>3740470811</v>
      </c>
      <c r="CC26" s="71">
        <v>0.28674703448299249</v>
      </c>
      <c r="CD26" s="70">
        <v>3740470811</v>
      </c>
      <c r="CE26" s="71">
        <v>0.28674703448299249</v>
      </c>
      <c r="CF26" s="70">
        <v>3740470811</v>
      </c>
      <c r="CG26" s="71">
        <v>0.28674703448299249</v>
      </c>
      <c r="CH26" s="70">
        <v>3740470811</v>
      </c>
      <c r="CI26" s="71">
        <v>0.28674703448299249</v>
      </c>
      <c r="CJ26" s="70">
        <v>3740470811</v>
      </c>
      <c r="CK26" s="71">
        <v>0.28674703448299249</v>
      </c>
      <c r="CL26" s="70">
        <v>3740470811</v>
      </c>
      <c r="CM26" s="71">
        <v>0.28674703448299249</v>
      </c>
      <c r="CN26" s="70">
        <v>3740470811</v>
      </c>
      <c r="CO26" s="71">
        <v>0.28674703448299249</v>
      </c>
      <c r="CP26" s="70">
        <v>3740470811</v>
      </c>
      <c r="CQ26" s="71">
        <v>0.28674703448299249</v>
      </c>
      <c r="CR26" s="70">
        <v>3740470811</v>
      </c>
      <c r="CS26" s="71">
        <v>0.28674703448299199</v>
      </c>
      <c r="CT26" s="70">
        <v>3740470811</v>
      </c>
      <c r="CU26" s="71">
        <v>0.28674703448299249</v>
      </c>
      <c r="CV26" s="70">
        <v>3740470811</v>
      </c>
      <c r="CW26" s="71">
        <v>0.28674703448299249</v>
      </c>
      <c r="CX26" s="70">
        <v>3740470811</v>
      </c>
      <c r="CY26" s="71">
        <v>0.28674703448299249</v>
      </c>
      <c r="CZ26" s="70">
        <v>3740470811</v>
      </c>
      <c r="DA26" s="71">
        <v>0.28674703448299249</v>
      </c>
      <c r="DB26" s="70">
        <v>3740470811</v>
      </c>
      <c r="DC26" s="71">
        <v>0.28674703448299249</v>
      </c>
      <c r="DD26" s="70">
        <v>3740470811</v>
      </c>
      <c r="DE26" s="71">
        <v>0.28674703448299249</v>
      </c>
      <c r="DF26" s="70">
        <v>3740470811</v>
      </c>
      <c r="DG26" s="71">
        <v>0.28674703448299249</v>
      </c>
      <c r="DH26" s="70">
        <v>3740470811</v>
      </c>
      <c r="DI26" s="71">
        <v>0.28674703448299249</v>
      </c>
      <c r="DJ26" s="70">
        <v>3740470811</v>
      </c>
      <c r="DK26" s="71">
        <v>0.28674703448299249</v>
      </c>
      <c r="DL26" s="70">
        <v>3740470811</v>
      </c>
      <c r="DM26" s="71">
        <v>0.28674703448299249</v>
      </c>
      <c r="DN26" s="70">
        <v>3740470811</v>
      </c>
      <c r="DO26" s="71">
        <f>DN26/$DN$25</f>
        <v>0.28674703448299249</v>
      </c>
      <c r="DP26" s="70">
        <v>3740470811</v>
      </c>
      <c r="DQ26" s="71">
        <v>0.28674703448299249</v>
      </c>
      <c r="DR26" s="70">
        <v>3740470811</v>
      </c>
      <c r="DS26" s="71">
        <v>0.28674703448299249</v>
      </c>
      <c r="DT26" s="70">
        <v>3740470811</v>
      </c>
      <c r="DU26" s="71">
        <v>0.28674703448299249</v>
      </c>
      <c r="DV26" s="70">
        <v>3740470811</v>
      </c>
      <c r="DW26" s="71">
        <v>0.28674703448299249</v>
      </c>
      <c r="DX26" s="70">
        <v>3740470811</v>
      </c>
      <c r="DY26" s="71">
        <v>0.28674703448299249</v>
      </c>
      <c r="DZ26" s="70">
        <v>3740470811</v>
      </c>
      <c r="EA26" s="71">
        <v>0.28674703448299249</v>
      </c>
      <c r="EB26" s="70">
        <v>3740470811</v>
      </c>
      <c r="EC26" s="71">
        <v>0.28674703448299249</v>
      </c>
      <c r="ED26" s="70">
        <v>3740470811</v>
      </c>
      <c r="EE26" s="71">
        <v>0.28674703448299249</v>
      </c>
      <c r="EF26" s="70">
        <v>3740470811</v>
      </c>
      <c r="EG26" s="71">
        <v>0.28674703448299249</v>
      </c>
      <c r="EH26" s="70">
        <v>3740470811</v>
      </c>
      <c r="EI26" s="71">
        <v>0.28674703448299249</v>
      </c>
      <c r="EJ26" s="70">
        <v>3740470811</v>
      </c>
      <c r="EK26" s="12">
        <v>0.28674703448299249</v>
      </c>
      <c r="EL26" s="11">
        <v>3740470811</v>
      </c>
      <c r="EM26" s="12">
        <v>0.28674703448299249</v>
      </c>
      <c r="EN26" s="11">
        <v>3740470811</v>
      </c>
      <c r="EO26" s="12">
        <v>0.28674703448299249</v>
      </c>
      <c r="EP26" s="11">
        <v>3740470811</v>
      </c>
      <c r="EQ26" s="12">
        <v>0.28674703448299199</v>
      </c>
      <c r="ER26" s="11">
        <v>3740470811</v>
      </c>
      <c r="ES26" s="12">
        <v>0.28674703448299249</v>
      </c>
      <c r="ET26" s="11">
        <v>3740470811</v>
      </c>
      <c r="EU26" s="12">
        <v>0.28674703448299249</v>
      </c>
      <c r="EV26" s="11">
        <v>3740470811</v>
      </c>
      <c r="EW26" s="12">
        <v>0.28674703448299249</v>
      </c>
      <c r="EX26" s="11">
        <v>3740470811</v>
      </c>
      <c r="EY26" s="12">
        <v>0.28674703448299249</v>
      </c>
      <c r="EZ26" s="11">
        <v>3740470811</v>
      </c>
      <c r="FA26" s="12">
        <v>0.28674703448299249</v>
      </c>
      <c r="FB26" s="11">
        <v>3740470811</v>
      </c>
      <c r="FC26" s="12">
        <v>0.28674703448299249</v>
      </c>
      <c r="FD26" s="11">
        <v>3740470811</v>
      </c>
      <c r="FE26" s="12">
        <v>0.28674703448299249</v>
      </c>
      <c r="FF26" s="23">
        <v>3740470811</v>
      </c>
      <c r="FG26" s="14">
        <v>0.28674703448299249</v>
      </c>
      <c r="FH26" s="11">
        <v>3740470811</v>
      </c>
      <c r="FI26" s="12">
        <v>0.28674703448299249</v>
      </c>
      <c r="FJ26" s="11">
        <v>3740470811</v>
      </c>
      <c r="FK26" s="12">
        <v>0.28674703448299249</v>
      </c>
      <c r="FL26" s="11">
        <v>3740470811</v>
      </c>
      <c r="FM26" s="12">
        <v>0.28674703448299249</v>
      </c>
      <c r="FN26" s="11">
        <v>3740470811</v>
      </c>
      <c r="FO26" s="12">
        <v>0.28674703448299249</v>
      </c>
      <c r="FP26" s="11">
        <v>3740470811</v>
      </c>
      <c r="FQ26" s="12">
        <v>0.28674703448299249</v>
      </c>
      <c r="FR26" s="15">
        <v>3740470811</v>
      </c>
      <c r="FS26" s="16">
        <v>0.28674703448299249</v>
      </c>
      <c r="FT26" s="15">
        <v>3740470811</v>
      </c>
      <c r="FU26" s="16">
        <v>0.28674703448299249</v>
      </c>
      <c r="FV26" s="15">
        <v>3740470811</v>
      </c>
      <c r="FW26" s="16">
        <v>0.28674703448299249</v>
      </c>
      <c r="FX26" s="15" t="s">
        <v>24</v>
      </c>
      <c r="FY26" s="15" t="s">
        <v>302</v>
      </c>
      <c r="FZ26" s="15" t="s">
        <v>24</v>
      </c>
      <c r="GA26" s="15" t="s">
        <v>302</v>
      </c>
      <c r="GB26" s="15" t="s">
        <v>24</v>
      </c>
      <c r="GC26" s="15" t="s">
        <v>302</v>
      </c>
      <c r="GD26" s="15" t="s">
        <v>24</v>
      </c>
      <c r="GE26" s="15" t="s">
        <v>302</v>
      </c>
      <c r="GF26" s="15" t="s">
        <v>24</v>
      </c>
      <c r="GG26" s="15" t="s">
        <v>302</v>
      </c>
      <c r="GH26" s="17" t="s">
        <v>24</v>
      </c>
      <c r="GI26" s="18" t="s">
        <v>302</v>
      </c>
      <c r="GJ26" s="17" t="s">
        <v>24</v>
      </c>
      <c r="GK26" s="18" t="s">
        <v>302</v>
      </c>
      <c r="GL26" s="17" t="s">
        <v>24</v>
      </c>
      <c r="GM26" s="18" t="s">
        <v>302</v>
      </c>
      <c r="GN26" s="17" t="s">
        <v>24</v>
      </c>
      <c r="GO26" s="18" t="s">
        <v>302</v>
      </c>
      <c r="GP26" s="17" t="s">
        <v>24</v>
      </c>
      <c r="GQ26" s="18" t="s">
        <v>302</v>
      </c>
      <c r="GR26" s="17" t="s">
        <v>24</v>
      </c>
      <c r="GS26" s="18" t="s">
        <v>302</v>
      </c>
      <c r="GT26" s="17" t="s">
        <v>24</v>
      </c>
      <c r="GU26" s="18" t="s">
        <v>302</v>
      </c>
      <c r="GV26" s="17" t="s">
        <v>24</v>
      </c>
      <c r="GW26" s="18" t="s">
        <v>302</v>
      </c>
      <c r="GX26" s="17" t="s">
        <v>24</v>
      </c>
      <c r="GY26" s="18" t="s">
        <v>302</v>
      </c>
      <c r="GZ26" s="17" t="s">
        <v>24</v>
      </c>
      <c r="HA26" s="18" t="s">
        <v>302</v>
      </c>
      <c r="HB26" s="17" t="s">
        <v>24</v>
      </c>
      <c r="HC26" s="19" t="s">
        <v>302</v>
      </c>
      <c r="HD26" s="17" t="s">
        <v>24</v>
      </c>
      <c r="HE26" s="19" t="s">
        <v>302</v>
      </c>
      <c r="HF26" s="17" t="s">
        <v>24</v>
      </c>
      <c r="HG26" s="18" t="s">
        <v>302</v>
      </c>
      <c r="HH26" s="17" t="s">
        <v>24</v>
      </c>
      <c r="HI26" s="18" t="s">
        <v>303</v>
      </c>
    </row>
    <row r="27" spans="1:217">
      <c r="A27" s="69" t="s">
        <v>27</v>
      </c>
      <c r="B27" s="70"/>
      <c r="C27" s="71"/>
      <c r="D27" s="70"/>
      <c r="E27" s="71"/>
      <c r="F27" s="70"/>
      <c r="G27" s="96"/>
      <c r="H27" s="70">
        <v>900210496</v>
      </c>
      <c r="I27" s="71">
        <v>6.9844763848618679E-2</v>
      </c>
      <c r="J27" s="70">
        <v>900210496</v>
      </c>
      <c r="K27" s="71">
        <v>6.9844763848618679E-2</v>
      </c>
      <c r="L27" s="70">
        <v>900210496</v>
      </c>
      <c r="M27" s="71">
        <v>6.9844763848618679E-2</v>
      </c>
      <c r="N27" s="70">
        <v>900210496</v>
      </c>
      <c r="O27" s="71">
        <v>6.9844763848618679E-2</v>
      </c>
      <c r="P27" s="70">
        <v>900210496</v>
      </c>
      <c r="Q27" s="96">
        <v>6.9844763848618679E-2</v>
      </c>
      <c r="R27" s="70">
        <v>900210496</v>
      </c>
      <c r="S27" s="96">
        <v>6.9844763848618679E-2</v>
      </c>
      <c r="T27" s="70">
        <v>900210496</v>
      </c>
      <c r="U27" s="71">
        <v>6.9844763848618679E-2</v>
      </c>
      <c r="V27" s="84">
        <v>900210496</v>
      </c>
      <c r="W27" s="85">
        <v>6.9844763848618679E-2</v>
      </c>
      <c r="X27" s="70">
        <v>900210496</v>
      </c>
      <c r="Y27" s="71">
        <v>6.9844763848618679E-2</v>
      </c>
      <c r="Z27" s="70">
        <v>900210496</v>
      </c>
      <c r="AA27" s="71">
        <v>6.9010748427536336E-2</v>
      </c>
      <c r="AB27" s="70">
        <v>900210496</v>
      </c>
      <c r="AC27" s="71">
        <v>6.9010748427536336E-2</v>
      </c>
      <c r="AD27" s="70">
        <v>900210496</v>
      </c>
      <c r="AE27" s="96">
        <v>6.9010748427536336E-2</v>
      </c>
      <c r="AF27" s="70">
        <v>900210496</v>
      </c>
      <c r="AG27" s="71">
        <v>6.9010748427536336E-2</v>
      </c>
      <c r="AH27" s="70">
        <v>900210496</v>
      </c>
      <c r="AI27" s="71">
        <v>6.9010748427536336E-2</v>
      </c>
      <c r="AJ27" s="70">
        <v>900210496</v>
      </c>
      <c r="AK27" s="71">
        <v>6.9010748427536336E-2</v>
      </c>
      <c r="AL27" s="70">
        <v>900210496</v>
      </c>
      <c r="AM27" s="71">
        <v>6.9010748427536336E-2</v>
      </c>
      <c r="AN27" s="84">
        <v>900210496</v>
      </c>
      <c r="AO27" s="85">
        <v>6.9010748427536336E-2</v>
      </c>
      <c r="AP27" s="84">
        <v>900210496</v>
      </c>
      <c r="AQ27" s="85">
        <v>6.9010748427536336E-2</v>
      </c>
      <c r="AR27" s="70">
        <v>900210496</v>
      </c>
      <c r="AS27" s="71">
        <v>6.9010748427536336E-2</v>
      </c>
      <c r="AT27" s="70">
        <v>900210496</v>
      </c>
      <c r="AU27" s="71">
        <v>6.9010748427536336E-2</v>
      </c>
      <c r="AV27" s="70">
        <v>900210496</v>
      </c>
      <c r="AW27" s="71">
        <v>6.9010748427536336E-2</v>
      </c>
      <c r="AX27" s="70">
        <v>900210496</v>
      </c>
      <c r="AY27" s="71">
        <v>6.9010748427536336E-2</v>
      </c>
      <c r="AZ27" s="70">
        <v>900210496</v>
      </c>
      <c r="BA27" s="71">
        <v>6.9010748427536336E-2</v>
      </c>
      <c r="BB27" s="70">
        <v>900210496</v>
      </c>
      <c r="BC27" s="71">
        <v>6.9010748427536336E-2</v>
      </c>
      <c r="BD27" s="70">
        <v>900210496</v>
      </c>
      <c r="BE27" s="71">
        <v>6.9010748427536336E-2</v>
      </c>
      <c r="BF27" s="70">
        <v>900210496</v>
      </c>
      <c r="BG27" s="71">
        <v>6.9010748427536336E-2</v>
      </c>
      <c r="BH27" s="70">
        <v>900210496</v>
      </c>
      <c r="BI27" s="71">
        <v>6.9010748427536336E-2</v>
      </c>
      <c r="BJ27" s="70">
        <v>900210496</v>
      </c>
      <c r="BK27" s="71">
        <v>6.9010748427536336E-2</v>
      </c>
      <c r="BL27" s="70">
        <v>900210496</v>
      </c>
      <c r="BM27" s="71">
        <v>6.9010748427536336E-2</v>
      </c>
      <c r="BN27" s="70">
        <v>900210496</v>
      </c>
      <c r="BO27" s="71">
        <v>6.9010748427536336E-2</v>
      </c>
      <c r="BP27" s="70">
        <v>900210496</v>
      </c>
      <c r="BQ27" s="71">
        <v>6.9010748427536336E-2</v>
      </c>
      <c r="BR27" s="70">
        <v>900210496</v>
      </c>
      <c r="BS27" s="71">
        <v>6.9010748427536336E-2</v>
      </c>
      <c r="BT27" s="70">
        <v>900210496</v>
      </c>
      <c r="BU27" s="71">
        <v>6.9010748427536336E-2</v>
      </c>
      <c r="BV27" s="70">
        <v>900210496</v>
      </c>
      <c r="BW27" s="71">
        <v>6.9010748427536336E-2</v>
      </c>
      <c r="BX27" s="70">
        <v>900210496</v>
      </c>
      <c r="BY27" s="71">
        <v>6.9010748427536336E-2</v>
      </c>
      <c r="BZ27" s="70">
        <v>900210496</v>
      </c>
      <c r="CA27" s="71">
        <v>6.9010748427536336E-2</v>
      </c>
      <c r="CB27" s="70">
        <v>900210496</v>
      </c>
      <c r="CC27" s="71">
        <v>6.9010748427536336E-2</v>
      </c>
      <c r="CD27" s="70">
        <v>900210496</v>
      </c>
      <c r="CE27" s="71">
        <v>6.9010748427536336E-2</v>
      </c>
      <c r="CF27" s="70">
        <v>900210496</v>
      </c>
      <c r="CG27" s="71">
        <v>6.9010748427536336E-2</v>
      </c>
      <c r="CH27" s="70">
        <v>900210496</v>
      </c>
      <c r="CI27" s="71">
        <v>6.9010748427536336E-2</v>
      </c>
      <c r="CJ27" s="70">
        <v>900210496</v>
      </c>
      <c r="CK27" s="71">
        <v>6.9010748427536336E-2</v>
      </c>
      <c r="CL27" s="70">
        <v>900210496</v>
      </c>
      <c r="CM27" s="71">
        <v>6.9010748427536336E-2</v>
      </c>
      <c r="CN27" s="70">
        <v>900210496</v>
      </c>
      <c r="CO27" s="71">
        <v>6.9010748427536336E-2</v>
      </c>
      <c r="CP27" s="70">
        <v>900210496</v>
      </c>
      <c r="CQ27" s="71">
        <v>6.9010748427536336E-2</v>
      </c>
      <c r="CR27" s="70">
        <v>916875288</v>
      </c>
      <c r="CS27" s="71">
        <v>7.0288282708039995E-2</v>
      </c>
      <c r="CT27" s="70">
        <v>917910888</v>
      </c>
      <c r="CU27" s="71">
        <v>7.0367672507858067E-2</v>
      </c>
      <c r="CV27" s="70">
        <v>917910888</v>
      </c>
      <c r="CW27" s="71">
        <v>7.0367672507858067E-2</v>
      </c>
      <c r="CX27" s="70">
        <v>917910888</v>
      </c>
      <c r="CY27" s="71">
        <v>7.0367672507858067E-2</v>
      </c>
      <c r="CZ27" s="70">
        <v>917910888</v>
      </c>
      <c r="DA27" s="71">
        <v>7.0367672507858067E-2</v>
      </c>
      <c r="DB27" s="70">
        <v>917910888</v>
      </c>
      <c r="DC27" s="71">
        <v>7.0367672507858067E-2</v>
      </c>
      <c r="DD27" s="70">
        <v>917910888</v>
      </c>
      <c r="DE27" s="71">
        <v>7.0367672507858067E-2</v>
      </c>
      <c r="DF27" s="70">
        <v>917910888</v>
      </c>
      <c r="DG27" s="71">
        <v>7.0367672507858067E-2</v>
      </c>
      <c r="DH27" s="70">
        <v>917910888</v>
      </c>
      <c r="DI27" s="71">
        <v>7.0367672507858067E-2</v>
      </c>
      <c r="DJ27" s="70">
        <v>917910888</v>
      </c>
      <c r="DK27" s="71">
        <v>7.0367672507858067E-2</v>
      </c>
      <c r="DL27" s="70">
        <v>917910888</v>
      </c>
      <c r="DM27" s="71">
        <v>7.0367672507858067E-2</v>
      </c>
      <c r="DN27" s="70">
        <v>917910888</v>
      </c>
      <c r="DO27" s="71">
        <f t="shared" ref="DO27:DO34" si="2">DN27/$DN$25</f>
        <v>7.0367672507858067E-2</v>
      </c>
      <c r="DP27" s="70">
        <v>917910888</v>
      </c>
      <c r="DQ27" s="71">
        <v>7.0367672507858067E-2</v>
      </c>
      <c r="DR27" s="70">
        <v>917910888</v>
      </c>
      <c r="DS27" s="71">
        <v>7.0367672507858067E-2</v>
      </c>
      <c r="DT27" s="70">
        <v>917910888</v>
      </c>
      <c r="DU27" s="71">
        <v>7.0367672507858067E-2</v>
      </c>
      <c r="DV27" s="70">
        <v>917910888</v>
      </c>
      <c r="DW27" s="71">
        <v>7.0367672507858067E-2</v>
      </c>
      <c r="DX27" s="70">
        <v>917910888</v>
      </c>
      <c r="DY27" s="71">
        <v>7.0367672507858067E-2</v>
      </c>
      <c r="DZ27" s="70">
        <v>917910888</v>
      </c>
      <c r="EA27" s="71">
        <v>7.0367672507858067E-2</v>
      </c>
      <c r="EB27" s="70">
        <v>917910888</v>
      </c>
      <c r="EC27" s="71">
        <v>7.0367672507858067E-2</v>
      </c>
      <c r="ED27" s="70">
        <v>917910888</v>
      </c>
      <c r="EE27" s="71">
        <v>7.0367672507858067E-2</v>
      </c>
      <c r="EF27" s="70">
        <v>917910888</v>
      </c>
      <c r="EG27" s="71">
        <v>7.0367672507858067E-2</v>
      </c>
      <c r="EH27" s="70">
        <v>911910888</v>
      </c>
      <c r="EI27" s="71">
        <v>6.9907708430117288E-2</v>
      </c>
      <c r="EJ27" s="70">
        <v>911910888</v>
      </c>
      <c r="EK27" s="12">
        <v>6.9907708430117288E-2</v>
      </c>
      <c r="EL27" s="11">
        <v>911910888</v>
      </c>
      <c r="EM27" s="12">
        <v>6.9907708430117288E-2</v>
      </c>
      <c r="EN27" s="11">
        <v>911910888</v>
      </c>
      <c r="EO27" s="12">
        <v>6.9907708430117288E-2</v>
      </c>
      <c r="EP27" s="11">
        <v>917393388</v>
      </c>
      <c r="EQ27" s="12">
        <v>7.0328000606152893E-2</v>
      </c>
      <c r="ER27" s="11">
        <v>917393388</v>
      </c>
      <c r="ES27" s="12">
        <v>7.0328000606152921E-2</v>
      </c>
      <c r="ET27" s="11">
        <v>917393388</v>
      </c>
      <c r="EU27" s="12">
        <v>7.0328000606152921E-2</v>
      </c>
      <c r="EV27" s="11">
        <v>917393388</v>
      </c>
      <c r="EW27" s="12">
        <v>7.0328000606152921E-2</v>
      </c>
      <c r="EX27" s="11">
        <v>917393388</v>
      </c>
      <c r="EY27" s="12">
        <v>7.0328000606152921E-2</v>
      </c>
      <c r="EZ27" s="11">
        <v>917393388</v>
      </c>
      <c r="FA27" s="12">
        <v>7.0328000606152921E-2</v>
      </c>
      <c r="FB27" s="11">
        <v>917393388</v>
      </c>
      <c r="FC27" s="12">
        <v>7.0328000606152921E-2</v>
      </c>
      <c r="FD27" s="11">
        <v>917393388</v>
      </c>
      <c r="FE27" s="12">
        <v>7.0328000606152921E-2</v>
      </c>
      <c r="FF27" s="23">
        <v>917393388</v>
      </c>
      <c r="FG27" s="14">
        <v>7.0328000606152921E-2</v>
      </c>
      <c r="FH27" s="11">
        <v>917393388</v>
      </c>
      <c r="FI27" s="12">
        <v>7.0328000606152921E-2</v>
      </c>
      <c r="FJ27" s="11">
        <v>917393388</v>
      </c>
      <c r="FK27" s="12">
        <v>7.0328000606152921E-2</v>
      </c>
      <c r="FL27" s="11">
        <v>960855488</v>
      </c>
      <c r="FM27" s="12">
        <v>7.3659834730015916E-2</v>
      </c>
      <c r="FN27" s="11">
        <v>1060487588</v>
      </c>
      <c r="FO27" s="12">
        <v>8.1297699228328926E-2</v>
      </c>
      <c r="FP27" s="11">
        <v>1074062188</v>
      </c>
      <c r="FQ27" s="12">
        <v>8.2338337289945607E-2</v>
      </c>
      <c r="FR27" s="15">
        <v>1091753888</v>
      </c>
      <c r="FS27" s="16">
        <v>8.3694595035640057E-2</v>
      </c>
      <c r="FT27" s="15">
        <v>1091753888</v>
      </c>
      <c r="FU27" s="16">
        <v>8.3694595035640057E-2</v>
      </c>
      <c r="FV27" s="15">
        <v>1091753888</v>
      </c>
      <c r="FW27" s="16">
        <v>8.3694595035640057E-2</v>
      </c>
      <c r="FX27" s="15" t="s">
        <v>304</v>
      </c>
      <c r="FY27" s="15" t="s">
        <v>305</v>
      </c>
      <c r="FZ27" s="15" t="s">
        <v>304</v>
      </c>
      <c r="GA27" s="15" t="s">
        <v>305</v>
      </c>
      <c r="GB27" s="15" t="s">
        <v>304</v>
      </c>
      <c r="GC27" s="15" t="s">
        <v>305</v>
      </c>
      <c r="GD27" s="15" t="s">
        <v>306</v>
      </c>
      <c r="GE27" s="15" t="s">
        <v>307</v>
      </c>
      <c r="GF27" s="15" t="s">
        <v>308</v>
      </c>
      <c r="GG27" s="15" t="s">
        <v>309</v>
      </c>
      <c r="GH27" s="17" t="s">
        <v>310</v>
      </c>
      <c r="GI27" s="18" t="s">
        <v>311</v>
      </c>
      <c r="GJ27" s="17" t="s">
        <v>312</v>
      </c>
      <c r="GK27" s="18" t="s">
        <v>313</v>
      </c>
      <c r="GL27" s="17" t="s">
        <v>312</v>
      </c>
      <c r="GM27" s="18" t="s">
        <v>313</v>
      </c>
      <c r="GN27" s="17" t="s">
        <v>312</v>
      </c>
      <c r="GO27" s="18" t="s">
        <v>313</v>
      </c>
      <c r="GP27" s="17" t="s">
        <v>312</v>
      </c>
      <c r="GQ27" s="18" t="s">
        <v>313</v>
      </c>
      <c r="GR27" s="17" t="s">
        <v>312</v>
      </c>
      <c r="GS27" s="18" t="s">
        <v>313</v>
      </c>
      <c r="GT27" s="17" t="s">
        <v>312</v>
      </c>
      <c r="GU27" s="18" t="s">
        <v>313</v>
      </c>
      <c r="GV27" s="17" t="s">
        <v>312</v>
      </c>
      <c r="GW27" s="18" t="s">
        <v>313</v>
      </c>
      <c r="GX27" s="17" t="s">
        <v>312</v>
      </c>
      <c r="GY27" s="18" t="s">
        <v>313</v>
      </c>
      <c r="GZ27" s="17" t="s">
        <v>312</v>
      </c>
      <c r="HA27" s="18" t="s">
        <v>313</v>
      </c>
      <c r="HB27" s="17" t="s">
        <v>314</v>
      </c>
      <c r="HC27" s="19" t="s">
        <v>315</v>
      </c>
      <c r="HD27" s="17" t="s">
        <v>314</v>
      </c>
      <c r="HE27" s="19" t="s">
        <v>315</v>
      </c>
      <c r="HF27" s="17" t="s">
        <v>314</v>
      </c>
      <c r="HG27" s="18" t="s">
        <v>315</v>
      </c>
      <c r="HH27" s="17" t="s">
        <v>316</v>
      </c>
      <c r="HI27" s="18" t="s">
        <v>317</v>
      </c>
    </row>
    <row r="28" spans="1:217">
      <c r="A28" s="69" t="s">
        <v>31</v>
      </c>
      <c r="B28" s="70"/>
      <c r="C28" s="71"/>
      <c r="D28" s="70"/>
      <c r="E28" s="71"/>
      <c r="F28" s="70"/>
      <c r="G28" s="96"/>
      <c r="H28" s="70">
        <v>135248258</v>
      </c>
      <c r="I28" s="71">
        <v>1.0493526439561812E-2</v>
      </c>
      <c r="J28" s="70">
        <v>135248258</v>
      </c>
      <c r="K28" s="71">
        <v>1.0493526439561812E-2</v>
      </c>
      <c r="L28" s="70">
        <v>135248258</v>
      </c>
      <c r="M28" s="71">
        <v>1.0493526439561812E-2</v>
      </c>
      <c r="N28" s="70">
        <v>135248258</v>
      </c>
      <c r="O28" s="71">
        <v>1.0493526439561812E-2</v>
      </c>
      <c r="P28" s="70">
        <v>135248258</v>
      </c>
      <c r="Q28" s="96">
        <v>1.0493526439561812E-2</v>
      </c>
      <c r="R28" s="70">
        <v>135248258</v>
      </c>
      <c r="S28" s="96">
        <v>1.0493526439561812E-2</v>
      </c>
      <c r="T28" s="70">
        <v>135248258</v>
      </c>
      <c r="U28" s="71">
        <v>1.0493526439561812E-2</v>
      </c>
      <c r="V28" s="84">
        <v>135248258</v>
      </c>
      <c r="W28" s="85">
        <v>1.0493526439561812E-2</v>
      </c>
      <c r="X28" s="70">
        <v>135248258</v>
      </c>
      <c r="Y28" s="71">
        <v>1.0493526439561812E-2</v>
      </c>
      <c r="Z28" s="70">
        <v>135248258</v>
      </c>
      <c r="AA28" s="71">
        <v>1.0368223376169709E-2</v>
      </c>
      <c r="AB28" s="70">
        <v>135248258</v>
      </c>
      <c r="AC28" s="71">
        <v>1.0368223376169709E-2</v>
      </c>
      <c r="AD28" s="70">
        <v>135248258</v>
      </c>
      <c r="AE28" s="96">
        <v>1.0368223376169709E-2</v>
      </c>
      <c r="AF28" s="70">
        <v>135248258</v>
      </c>
      <c r="AG28" s="71">
        <v>1.0368223376169709E-2</v>
      </c>
      <c r="AH28" s="70">
        <v>135248258</v>
      </c>
      <c r="AI28" s="71">
        <v>1.0368223376169709E-2</v>
      </c>
      <c r="AJ28" s="70">
        <v>135248258</v>
      </c>
      <c r="AK28" s="71">
        <v>1.0368223376169709E-2</v>
      </c>
      <c r="AL28" s="70">
        <v>135248258</v>
      </c>
      <c r="AM28" s="71">
        <v>1.0368223376169709E-2</v>
      </c>
      <c r="AN28" s="84">
        <v>135248258</v>
      </c>
      <c r="AO28" s="85">
        <v>1.0368223376169709E-2</v>
      </c>
      <c r="AP28" s="84">
        <v>135248258</v>
      </c>
      <c r="AQ28" s="85">
        <v>1.0368223376169709E-2</v>
      </c>
      <c r="AR28" s="70">
        <v>135248258</v>
      </c>
      <c r="AS28" s="71">
        <v>1.0368223376169709E-2</v>
      </c>
      <c r="AT28" s="70">
        <v>135248258</v>
      </c>
      <c r="AU28" s="71">
        <v>1.0368223376169709E-2</v>
      </c>
      <c r="AV28" s="70">
        <v>135248258</v>
      </c>
      <c r="AW28" s="71">
        <v>1.0368223376169709E-2</v>
      </c>
      <c r="AX28" s="70">
        <v>135248258</v>
      </c>
      <c r="AY28" s="71">
        <v>1.0368223376169709E-2</v>
      </c>
      <c r="AZ28" s="70">
        <v>135248258</v>
      </c>
      <c r="BA28" s="71">
        <v>1.0368223376169709E-2</v>
      </c>
      <c r="BB28" s="70">
        <v>135248258</v>
      </c>
      <c r="BC28" s="71">
        <v>1.0368223376169709E-2</v>
      </c>
      <c r="BD28" s="70">
        <v>135248258</v>
      </c>
      <c r="BE28" s="71">
        <v>1.0368223376169709E-2</v>
      </c>
      <c r="BF28" s="70">
        <v>135248258</v>
      </c>
      <c r="BG28" s="71">
        <v>1.0368223376169709E-2</v>
      </c>
      <c r="BH28" s="70">
        <v>135248258</v>
      </c>
      <c r="BI28" s="71">
        <v>1.0368223376169709E-2</v>
      </c>
      <c r="BJ28" s="70">
        <v>135248258</v>
      </c>
      <c r="BK28" s="71">
        <v>1.0368223376169709E-2</v>
      </c>
      <c r="BL28" s="70">
        <v>135248258</v>
      </c>
      <c r="BM28" s="71">
        <v>1.0368223376169709E-2</v>
      </c>
      <c r="BN28" s="70">
        <v>135248258</v>
      </c>
      <c r="BO28" s="71">
        <v>1.0368223376169709E-2</v>
      </c>
      <c r="BP28" s="70">
        <v>135248258</v>
      </c>
      <c r="BQ28" s="71">
        <v>1.0368223376169709E-2</v>
      </c>
      <c r="BR28" s="70">
        <v>135248258</v>
      </c>
      <c r="BS28" s="71">
        <v>1.0368223376169709E-2</v>
      </c>
      <c r="BT28" s="70">
        <v>135248258</v>
      </c>
      <c r="BU28" s="71">
        <v>1.0368223376169709E-2</v>
      </c>
      <c r="BV28" s="70">
        <v>135248258</v>
      </c>
      <c r="BW28" s="71">
        <v>1.0368223376169709E-2</v>
      </c>
      <c r="BX28" s="70">
        <v>135248258</v>
      </c>
      <c r="BY28" s="71">
        <v>1.0368223376169709E-2</v>
      </c>
      <c r="BZ28" s="70">
        <v>135248258</v>
      </c>
      <c r="CA28" s="71">
        <v>1.0368223376169709E-2</v>
      </c>
      <c r="CB28" s="70">
        <v>135248258</v>
      </c>
      <c r="CC28" s="71">
        <v>1.0368223376169709E-2</v>
      </c>
      <c r="CD28" s="70">
        <v>135248258</v>
      </c>
      <c r="CE28" s="71">
        <v>1.0368223376169709E-2</v>
      </c>
      <c r="CF28" s="70">
        <v>135248258</v>
      </c>
      <c r="CG28" s="71">
        <v>1.0368223376169709E-2</v>
      </c>
      <c r="CH28" s="70">
        <v>135248258</v>
      </c>
      <c r="CI28" s="71">
        <v>1.0368223376169709E-2</v>
      </c>
      <c r="CJ28" s="70">
        <v>135248258</v>
      </c>
      <c r="CK28" s="71">
        <v>1.0368223376169709E-2</v>
      </c>
      <c r="CL28" s="70">
        <v>135248258</v>
      </c>
      <c r="CM28" s="71">
        <v>1.0368223376169709E-2</v>
      </c>
      <c r="CN28" s="70">
        <v>135248258</v>
      </c>
      <c r="CO28" s="71">
        <v>1.0368223376169709E-2</v>
      </c>
      <c r="CP28" s="70">
        <v>135248258</v>
      </c>
      <c r="CQ28" s="71">
        <v>1.0368223376169709E-2</v>
      </c>
      <c r="CR28" s="70">
        <v>135248258</v>
      </c>
      <c r="CS28" s="71">
        <v>1.0368223376169701E-2</v>
      </c>
      <c r="CT28" s="70">
        <v>135248258</v>
      </c>
      <c r="CU28" s="71">
        <v>1.0368223376169709E-2</v>
      </c>
      <c r="CV28" s="70">
        <v>135248258</v>
      </c>
      <c r="CW28" s="71">
        <v>1.0368223376169709E-2</v>
      </c>
      <c r="CX28" s="70">
        <v>135248258</v>
      </c>
      <c r="CY28" s="71">
        <v>1.0368223376169709E-2</v>
      </c>
      <c r="CZ28" s="70">
        <v>135248258</v>
      </c>
      <c r="DA28" s="71">
        <v>1.0368223376169709E-2</v>
      </c>
      <c r="DB28" s="70">
        <v>135248258</v>
      </c>
      <c r="DC28" s="71">
        <v>1.0368223376169709E-2</v>
      </c>
      <c r="DD28" s="70">
        <v>135248258</v>
      </c>
      <c r="DE28" s="71">
        <v>1.0368223376169709E-2</v>
      </c>
      <c r="DF28" s="70">
        <v>135248258</v>
      </c>
      <c r="DG28" s="71">
        <v>1.0368223376169709E-2</v>
      </c>
      <c r="DH28" s="70">
        <v>135248258</v>
      </c>
      <c r="DI28" s="71">
        <v>1.0368223376169709E-2</v>
      </c>
      <c r="DJ28" s="70">
        <v>135248258</v>
      </c>
      <c r="DK28" s="71">
        <v>1.0368223376169709E-2</v>
      </c>
      <c r="DL28" s="70">
        <v>135248258</v>
      </c>
      <c r="DM28" s="71">
        <v>1.0368223376169709E-2</v>
      </c>
      <c r="DN28" s="70">
        <v>135248258</v>
      </c>
      <c r="DO28" s="71">
        <f t="shared" si="2"/>
        <v>1.0368223376169709E-2</v>
      </c>
      <c r="DP28" s="70">
        <v>135248258</v>
      </c>
      <c r="DQ28" s="71">
        <v>1.0368223376169709E-2</v>
      </c>
      <c r="DR28" s="70">
        <v>135248258</v>
      </c>
      <c r="DS28" s="71">
        <v>1.0368223376169709E-2</v>
      </c>
      <c r="DT28" s="70">
        <v>135248258</v>
      </c>
      <c r="DU28" s="71">
        <v>1.0368223376169709E-2</v>
      </c>
      <c r="DV28" s="70">
        <v>135248258</v>
      </c>
      <c r="DW28" s="71">
        <v>1.0368223376169709E-2</v>
      </c>
      <c r="DX28" s="70">
        <v>135248258</v>
      </c>
      <c r="DY28" s="71">
        <v>1.0368223376169709E-2</v>
      </c>
      <c r="DZ28" s="70">
        <v>135248258</v>
      </c>
      <c r="EA28" s="71">
        <v>1.0368223376169709E-2</v>
      </c>
      <c r="EB28" s="70">
        <v>135248258</v>
      </c>
      <c r="EC28" s="71">
        <v>1.0368223376169709E-2</v>
      </c>
      <c r="ED28" s="70">
        <v>135248258</v>
      </c>
      <c r="EE28" s="71">
        <v>1.0368223376169709E-2</v>
      </c>
      <c r="EF28" s="70">
        <v>135248258</v>
      </c>
      <c r="EG28" s="71">
        <v>1.0368223376169709E-2</v>
      </c>
      <c r="EH28" s="70">
        <v>135248258</v>
      </c>
      <c r="EI28" s="71">
        <v>1.0368223376169709E-2</v>
      </c>
      <c r="EJ28" s="70">
        <v>135248258</v>
      </c>
      <c r="EK28" s="12">
        <v>1.0368223376169709E-2</v>
      </c>
      <c r="EL28" s="11">
        <v>135248258</v>
      </c>
      <c r="EM28" s="12">
        <v>1.0368223376169709E-2</v>
      </c>
      <c r="EN28" s="11">
        <v>869450957</v>
      </c>
      <c r="EO28" s="12">
        <v>6.6652701262891856E-2</v>
      </c>
      <c r="EP28" s="11">
        <v>895799657</v>
      </c>
      <c r="EQ28" s="12">
        <v>6.8672610512086604E-2</v>
      </c>
      <c r="ER28" s="11">
        <v>895799657</v>
      </c>
      <c r="ES28" s="12">
        <v>6.8672610512086646E-2</v>
      </c>
      <c r="ET28" s="11">
        <v>895799657</v>
      </c>
      <c r="EU28" s="12">
        <v>6.8672610512086646E-2</v>
      </c>
      <c r="EV28" s="11">
        <v>895799657</v>
      </c>
      <c r="EW28" s="12">
        <v>6.8672610512086646E-2</v>
      </c>
      <c r="EX28" s="11">
        <v>895799657</v>
      </c>
      <c r="EY28" s="12">
        <v>6.8672610512086646E-2</v>
      </c>
      <c r="EZ28" s="11">
        <v>895799657</v>
      </c>
      <c r="FA28" s="12">
        <v>6.8672610512086646E-2</v>
      </c>
      <c r="FB28" s="11">
        <v>895799657</v>
      </c>
      <c r="FC28" s="12">
        <v>6.8672610512086646E-2</v>
      </c>
      <c r="FD28" s="11">
        <v>895799657</v>
      </c>
      <c r="FE28" s="12">
        <v>6.8672610512086646E-2</v>
      </c>
      <c r="FF28" s="23">
        <v>895799657</v>
      </c>
      <c r="FG28" s="14">
        <v>6.8672610512086646E-2</v>
      </c>
      <c r="FH28" s="11">
        <v>895799657</v>
      </c>
      <c r="FI28" s="12">
        <v>6.8672610512086646E-2</v>
      </c>
      <c r="FJ28" s="11">
        <v>895799657</v>
      </c>
      <c r="FK28" s="12">
        <v>6.8672610512086646E-2</v>
      </c>
      <c r="FL28" s="11">
        <v>895799657</v>
      </c>
      <c r="FM28" s="12">
        <v>6.8672610512086646E-2</v>
      </c>
      <c r="FN28" s="11">
        <v>895799657</v>
      </c>
      <c r="FO28" s="12">
        <v>6.8672610512086646E-2</v>
      </c>
      <c r="FP28" s="11">
        <v>895799657</v>
      </c>
      <c r="FQ28" s="12">
        <v>6.8672610512086646E-2</v>
      </c>
      <c r="FR28" s="15">
        <v>895799657</v>
      </c>
      <c r="FS28" s="16">
        <v>6.8672610512086646E-2</v>
      </c>
      <c r="FT28" s="15">
        <v>895799657</v>
      </c>
      <c r="FU28" s="16">
        <v>6.8672610512086646E-2</v>
      </c>
      <c r="FV28" s="15">
        <v>895799657</v>
      </c>
      <c r="FW28" s="16">
        <v>6.8672610512086646E-2</v>
      </c>
      <c r="FX28" s="15" t="s">
        <v>318</v>
      </c>
      <c r="FY28" s="15" t="s">
        <v>319</v>
      </c>
      <c r="FZ28" s="15" t="s">
        <v>318</v>
      </c>
      <c r="GA28" s="15" t="s">
        <v>319</v>
      </c>
      <c r="GB28" s="15" t="s">
        <v>318</v>
      </c>
      <c r="GC28" s="15" t="s">
        <v>319</v>
      </c>
      <c r="GD28" s="15" t="s">
        <v>318</v>
      </c>
      <c r="GE28" s="15" t="s">
        <v>319</v>
      </c>
      <c r="GF28" s="15" t="s">
        <v>318</v>
      </c>
      <c r="GG28" s="15" t="s">
        <v>319</v>
      </c>
      <c r="GH28" s="17" t="s">
        <v>318</v>
      </c>
      <c r="GI28" s="19" t="s">
        <v>319</v>
      </c>
      <c r="GJ28" s="17" t="s">
        <v>318</v>
      </c>
      <c r="GK28" s="22" t="s">
        <v>319</v>
      </c>
      <c r="GL28" s="17" t="s">
        <v>318</v>
      </c>
      <c r="GM28" s="22">
        <v>7.0000000000000007E-2</v>
      </c>
      <c r="GN28" s="17" t="s">
        <v>318</v>
      </c>
      <c r="GO28" s="20" t="s">
        <v>319</v>
      </c>
      <c r="GP28" s="17" t="s">
        <v>318</v>
      </c>
      <c r="GQ28" s="20" t="s">
        <v>319</v>
      </c>
      <c r="GR28" s="17" t="s">
        <v>318</v>
      </c>
      <c r="GS28" s="20" t="s">
        <v>319</v>
      </c>
      <c r="GT28" s="17" t="s">
        <v>318</v>
      </c>
      <c r="GU28" s="21" t="s">
        <v>319</v>
      </c>
      <c r="GV28" s="17" t="s">
        <v>318</v>
      </c>
      <c r="GW28" s="21" t="s">
        <v>319</v>
      </c>
      <c r="GX28" s="17" t="s">
        <v>318</v>
      </c>
      <c r="GY28" s="21" t="s">
        <v>319</v>
      </c>
      <c r="GZ28" s="17" t="s">
        <v>318</v>
      </c>
      <c r="HA28" s="21" t="s">
        <v>319</v>
      </c>
      <c r="HB28" s="17" t="s">
        <v>318</v>
      </c>
      <c r="HC28" s="21" t="s">
        <v>319</v>
      </c>
      <c r="HD28" s="17" t="s">
        <v>318</v>
      </c>
      <c r="HE28" s="21" t="s">
        <v>319</v>
      </c>
      <c r="HF28" s="17" t="s">
        <v>318</v>
      </c>
      <c r="HG28" s="21" t="s">
        <v>319</v>
      </c>
      <c r="HH28" s="17" t="s">
        <v>318</v>
      </c>
      <c r="HI28" s="18" t="s">
        <v>320</v>
      </c>
    </row>
    <row r="29" spans="1:217">
      <c r="A29" s="69" t="s">
        <v>35</v>
      </c>
      <c r="B29" s="70"/>
      <c r="C29" s="71"/>
      <c r="D29" s="70"/>
      <c r="E29" s="71"/>
      <c r="F29" s="70"/>
      <c r="G29" s="96"/>
      <c r="H29" s="70"/>
      <c r="I29" s="71"/>
      <c r="J29" s="70"/>
      <c r="K29" s="71"/>
      <c r="L29" s="70"/>
      <c r="M29" s="71"/>
      <c r="N29" s="70"/>
      <c r="O29" s="71"/>
      <c r="P29" s="70"/>
      <c r="Q29" s="96"/>
      <c r="R29" s="70"/>
      <c r="S29" s="96"/>
      <c r="T29" s="70"/>
      <c r="U29" s="71"/>
      <c r="V29" s="84"/>
      <c r="W29" s="85"/>
      <c r="X29" s="70"/>
      <c r="Y29" s="71"/>
      <c r="Z29" s="70"/>
      <c r="AA29" s="71"/>
      <c r="AB29" s="70"/>
      <c r="AC29" s="71"/>
      <c r="AD29" s="70"/>
      <c r="AE29" s="96"/>
      <c r="AF29" s="70"/>
      <c r="AG29" s="71"/>
      <c r="AH29" s="70"/>
      <c r="AI29" s="71"/>
      <c r="AJ29" s="70"/>
      <c r="AK29" s="71"/>
      <c r="AL29" s="70"/>
      <c r="AM29" s="71"/>
      <c r="AN29" s="84"/>
      <c r="AO29" s="85"/>
      <c r="AP29" s="84"/>
      <c r="AQ29" s="85"/>
      <c r="AR29" s="70"/>
      <c r="AS29" s="71"/>
      <c r="AT29" s="70"/>
      <c r="AU29" s="71"/>
      <c r="AV29" s="70"/>
      <c r="AW29" s="71"/>
      <c r="AX29" s="70">
        <v>0</v>
      </c>
      <c r="AY29" s="71">
        <v>0</v>
      </c>
      <c r="AZ29" s="70">
        <v>0</v>
      </c>
      <c r="BA29" s="71">
        <v>0</v>
      </c>
      <c r="BB29" s="70">
        <v>0</v>
      </c>
      <c r="BC29" s="71">
        <v>0</v>
      </c>
      <c r="BD29" s="70">
        <v>0</v>
      </c>
      <c r="BE29" s="71">
        <v>0</v>
      </c>
      <c r="BF29" s="70">
        <v>0</v>
      </c>
      <c r="BG29" s="71">
        <v>0</v>
      </c>
      <c r="BH29" s="70">
        <v>0</v>
      </c>
      <c r="BI29" s="71">
        <v>0</v>
      </c>
      <c r="BJ29" s="70">
        <v>0</v>
      </c>
      <c r="BK29" s="71">
        <v>0</v>
      </c>
      <c r="BL29" s="70">
        <v>0</v>
      </c>
      <c r="BM29" s="71">
        <v>0</v>
      </c>
      <c r="BN29" s="70">
        <v>0</v>
      </c>
      <c r="BO29" s="71">
        <v>0</v>
      </c>
      <c r="BP29" s="70">
        <v>0</v>
      </c>
      <c r="BQ29" s="71">
        <v>0</v>
      </c>
      <c r="BR29" s="70">
        <v>0</v>
      </c>
      <c r="BS29" s="71">
        <v>0</v>
      </c>
      <c r="BT29" s="70">
        <v>0</v>
      </c>
      <c r="BU29" s="71">
        <v>0</v>
      </c>
      <c r="BV29" s="70">
        <v>0</v>
      </c>
      <c r="BW29" s="71">
        <v>0</v>
      </c>
      <c r="BX29" s="70">
        <v>0</v>
      </c>
      <c r="BY29" s="71">
        <v>0</v>
      </c>
      <c r="BZ29" s="70">
        <v>0</v>
      </c>
      <c r="CA29" s="71">
        <v>0</v>
      </c>
      <c r="CB29" s="70">
        <v>0</v>
      </c>
      <c r="CC29" s="71">
        <v>0</v>
      </c>
      <c r="CD29" s="70">
        <v>0</v>
      </c>
      <c r="CE29" s="71">
        <v>0</v>
      </c>
      <c r="CF29" s="70">
        <v>0</v>
      </c>
      <c r="CG29" s="71">
        <v>0</v>
      </c>
      <c r="CH29" s="70">
        <v>0</v>
      </c>
      <c r="CI29" s="71">
        <v>0</v>
      </c>
      <c r="CJ29" s="70">
        <v>0</v>
      </c>
      <c r="CK29" s="71">
        <v>0</v>
      </c>
      <c r="CL29" s="70">
        <v>0</v>
      </c>
      <c r="CM29" s="71">
        <v>0</v>
      </c>
      <c r="CN29" s="70">
        <v>0</v>
      </c>
      <c r="CO29" s="71">
        <v>0</v>
      </c>
      <c r="CP29" s="70">
        <v>0</v>
      </c>
      <c r="CQ29" s="71">
        <v>0</v>
      </c>
      <c r="CR29" s="70">
        <v>0</v>
      </c>
      <c r="CS29" s="71">
        <v>0</v>
      </c>
      <c r="CT29" s="70">
        <v>0</v>
      </c>
      <c r="CU29" s="71">
        <v>0</v>
      </c>
      <c r="CV29" s="70">
        <v>0</v>
      </c>
      <c r="CW29" s="71">
        <v>0</v>
      </c>
      <c r="CX29" s="70">
        <v>0</v>
      </c>
      <c r="CY29" s="71">
        <v>0</v>
      </c>
      <c r="CZ29" s="70">
        <v>0</v>
      </c>
      <c r="DA29" s="71">
        <v>0</v>
      </c>
      <c r="DB29" s="70">
        <v>0</v>
      </c>
      <c r="DC29" s="71">
        <v>0</v>
      </c>
      <c r="DD29" s="70">
        <v>0</v>
      </c>
      <c r="DE29" s="71">
        <v>0</v>
      </c>
      <c r="DF29" s="70">
        <v>0</v>
      </c>
      <c r="DG29" s="71">
        <v>0</v>
      </c>
      <c r="DH29" s="70">
        <v>0</v>
      </c>
      <c r="DI29" s="71">
        <v>0</v>
      </c>
      <c r="DJ29" s="70">
        <v>0</v>
      </c>
      <c r="DK29" s="71">
        <v>0</v>
      </c>
      <c r="DL29" s="70">
        <v>0</v>
      </c>
      <c r="DM29" s="71">
        <v>0</v>
      </c>
      <c r="DN29" s="70">
        <f>DN6+DN18</f>
        <v>0</v>
      </c>
      <c r="DO29" s="71">
        <f t="shared" si="2"/>
        <v>0</v>
      </c>
      <c r="DP29" s="70">
        <v>0</v>
      </c>
      <c r="DQ29" s="71">
        <v>0</v>
      </c>
      <c r="DR29" s="70">
        <v>0</v>
      </c>
      <c r="DS29" s="71">
        <v>0</v>
      </c>
      <c r="DT29" s="70">
        <v>0</v>
      </c>
      <c r="DU29" s="71">
        <v>0</v>
      </c>
      <c r="DV29" s="70">
        <v>0</v>
      </c>
      <c r="DW29" s="71">
        <v>0</v>
      </c>
      <c r="DX29" s="70">
        <v>0</v>
      </c>
      <c r="DY29" s="71">
        <v>0</v>
      </c>
      <c r="DZ29" s="70">
        <v>0</v>
      </c>
      <c r="EA29" s="71">
        <v>0</v>
      </c>
      <c r="EB29" s="70">
        <v>0</v>
      </c>
      <c r="EC29" s="71">
        <v>0</v>
      </c>
      <c r="ED29" s="70">
        <v>0</v>
      </c>
      <c r="EE29" s="71">
        <v>0</v>
      </c>
      <c r="EF29" s="70">
        <v>0</v>
      </c>
      <c r="EG29" s="71">
        <v>0</v>
      </c>
      <c r="EH29" s="70">
        <v>0</v>
      </c>
      <c r="EI29" s="71">
        <v>0</v>
      </c>
      <c r="EJ29" s="70">
        <v>0</v>
      </c>
      <c r="EK29" s="12">
        <v>0</v>
      </c>
      <c r="EL29" s="11">
        <v>0</v>
      </c>
      <c r="EM29" s="12">
        <v>0</v>
      </c>
      <c r="EN29" s="11">
        <v>0</v>
      </c>
      <c r="EO29" s="12">
        <v>0</v>
      </c>
      <c r="EP29" s="11">
        <v>0</v>
      </c>
      <c r="EQ29" s="12">
        <v>0</v>
      </c>
      <c r="ER29" s="11">
        <v>0</v>
      </c>
      <c r="ES29" s="12">
        <v>2.7813721138267001E-3</v>
      </c>
      <c r="ET29" s="11">
        <v>0</v>
      </c>
      <c r="EU29" s="12">
        <v>2.7813721138267001E-3</v>
      </c>
      <c r="EV29" s="11">
        <v>0</v>
      </c>
      <c r="EW29" s="12">
        <v>2.7813721138267001E-3</v>
      </c>
      <c r="EX29" s="11">
        <v>14453300</v>
      </c>
      <c r="EY29" s="12">
        <v>2.7813721138267001E-3</v>
      </c>
      <c r="EZ29" s="11">
        <v>14453300</v>
      </c>
      <c r="FA29" s="12">
        <v>2.7813721138267001E-3</v>
      </c>
      <c r="FB29" s="11">
        <v>36281600</v>
      </c>
      <c r="FC29" s="12">
        <v>2.7813721138267001E-3</v>
      </c>
      <c r="FD29" s="11">
        <v>277621971</v>
      </c>
      <c r="FE29" s="12">
        <v>2.1282688975265834E-2</v>
      </c>
      <c r="FF29" s="23">
        <v>277621971</v>
      </c>
      <c r="FG29" s="14">
        <v>2.1282688975265834E-2</v>
      </c>
      <c r="FH29" s="11">
        <v>284670371</v>
      </c>
      <c r="FI29" s="12">
        <v>2.1823024109523862E-2</v>
      </c>
      <c r="FJ29" s="11">
        <v>296829471</v>
      </c>
      <c r="FK29" s="12">
        <v>2.2755148979133534E-2</v>
      </c>
      <c r="FL29" s="11">
        <v>296829471</v>
      </c>
      <c r="FM29" s="12">
        <v>2.2755148979133534E-2</v>
      </c>
      <c r="FN29" s="11">
        <v>296829471</v>
      </c>
      <c r="FO29" s="12">
        <v>2.2755148979133534E-2</v>
      </c>
      <c r="FP29" s="11">
        <v>296829471</v>
      </c>
      <c r="FQ29" s="12">
        <v>2.2755148979133534E-2</v>
      </c>
      <c r="FR29" s="15">
        <v>298910853</v>
      </c>
      <c r="FS29" s="16">
        <v>2.2914709137809578E-2</v>
      </c>
      <c r="FT29" s="15">
        <v>301730253</v>
      </c>
      <c r="FU29" s="16">
        <v>2.3130846257939975E-2</v>
      </c>
      <c r="FV29" s="15">
        <v>301730253</v>
      </c>
      <c r="FW29" s="16">
        <v>2.3130846257939975E-2</v>
      </c>
      <c r="FX29" s="15" t="s">
        <v>321</v>
      </c>
      <c r="FY29" s="15" t="s">
        <v>322</v>
      </c>
      <c r="FZ29" s="15" t="s">
        <v>321</v>
      </c>
      <c r="GA29" s="15" t="s">
        <v>322</v>
      </c>
      <c r="GB29" s="15" t="s">
        <v>321</v>
      </c>
      <c r="GC29" s="15" t="s">
        <v>322</v>
      </c>
      <c r="GD29" s="15" t="s">
        <v>323</v>
      </c>
      <c r="GE29" s="15" t="s">
        <v>324</v>
      </c>
      <c r="GF29" s="15" t="s">
        <v>323</v>
      </c>
      <c r="GG29" s="15" t="s">
        <v>324</v>
      </c>
      <c r="GH29" s="17" t="s">
        <v>323</v>
      </c>
      <c r="GI29" s="18" t="s">
        <v>324</v>
      </c>
      <c r="GJ29" s="17" t="s">
        <v>323</v>
      </c>
      <c r="GK29" s="18" t="s">
        <v>324</v>
      </c>
      <c r="GL29" s="17" t="s">
        <v>323</v>
      </c>
      <c r="GM29" s="18" t="s">
        <v>324</v>
      </c>
      <c r="GN29" s="17" t="s">
        <v>323</v>
      </c>
      <c r="GO29" s="18" t="s">
        <v>324</v>
      </c>
      <c r="GP29" s="17" t="s">
        <v>323</v>
      </c>
      <c r="GQ29" s="18" t="s">
        <v>324</v>
      </c>
      <c r="GR29" s="17" t="s">
        <v>323</v>
      </c>
      <c r="GS29" s="18" t="s">
        <v>324</v>
      </c>
      <c r="GT29" s="17" t="s">
        <v>323</v>
      </c>
      <c r="GU29" s="18" t="s">
        <v>324</v>
      </c>
      <c r="GV29" s="17" t="s">
        <v>323</v>
      </c>
      <c r="GW29" s="18" t="s">
        <v>324</v>
      </c>
      <c r="GX29" s="17" t="s">
        <v>323</v>
      </c>
      <c r="GY29" s="18" t="s">
        <v>324</v>
      </c>
      <c r="GZ29" s="17" t="s">
        <v>323</v>
      </c>
      <c r="HA29" s="18" t="s">
        <v>324</v>
      </c>
      <c r="HB29" s="17" t="s">
        <v>323</v>
      </c>
      <c r="HC29" s="19" t="s">
        <v>324</v>
      </c>
      <c r="HD29" s="17" t="s">
        <v>323</v>
      </c>
      <c r="HE29" s="19" t="s">
        <v>324</v>
      </c>
      <c r="HF29" s="17" t="s">
        <v>323</v>
      </c>
      <c r="HG29" s="18" t="s">
        <v>324</v>
      </c>
      <c r="HH29" s="17" t="s">
        <v>323</v>
      </c>
      <c r="HI29" s="18" t="s">
        <v>325</v>
      </c>
    </row>
    <row r="30" spans="1:217">
      <c r="A30" s="69" t="s">
        <v>39</v>
      </c>
      <c r="B30" s="70"/>
      <c r="C30" s="71"/>
      <c r="D30" s="70"/>
      <c r="E30" s="71"/>
      <c r="F30" s="70"/>
      <c r="G30" s="96"/>
      <c r="H30" s="70"/>
      <c r="I30" s="71"/>
      <c r="J30" s="70"/>
      <c r="K30" s="71"/>
      <c r="L30" s="70"/>
      <c r="M30" s="71"/>
      <c r="N30" s="70"/>
      <c r="O30" s="71"/>
      <c r="P30" s="70"/>
      <c r="Q30" s="96"/>
      <c r="R30" s="70"/>
      <c r="S30" s="96"/>
      <c r="T30" s="70"/>
      <c r="U30" s="71"/>
      <c r="V30" s="84"/>
      <c r="W30" s="85"/>
      <c r="X30" s="70"/>
      <c r="Y30" s="71"/>
      <c r="Z30" s="70"/>
      <c r="AA30" s="71"/>
      <c r="AB30" s="70"/>
      <c r="AC30" s="71"/>
      <c r="AD30" s="70"/>
      <c r="AE30" s="96"/>
      <c r="AF30" s="70"/>
      <c r="AG30" s="71"/>
      <c r="AH30" s="70"/>
      <c r="AI30" s="71"/>
      <c r="AJ30" s="70"/>
      <c r="AK30" s="71"/>
      <c r="AL30" s="70"/>
      <c r="AM30" s="71"/>
      <c r="AN30" s="84"/>
      <c r="AO30" s="85"/>
      <c r="AP30" s="84"/>
      <c r="AQ30" s="85"/>
      <c r="AR30" s="70"/>
      <c r="AS30" s="71"/>
      <c r="AT30" s="70"/>
      <c r="AU30" s="71"/>
      <c r="AV30" s="70"/>
      <c r="AW30" s="71"/>
      <c r="AX30" s="70">
        <v>0</v>
      </c>
      <c r="AY30" s="71">
        <v>0</v>
      </c>
      <c r="AZ30" s="70">
        <v>0</v>
      </c>
      <c r="BA30" s="71">
        <v>0</v>
      </c>
      <c r="BB30" s="70">
        <v>0</v>
      </c>
      <c r="BC30" s="71">
        <v>0</v>
      </c>
      <c r="BD30" s="70">
        <v>0</v>
      </c>
      <c r="BE30" s="71">
        <v>0</v>
      </c>
      <c r="BF30" s="70">
        <v>0</v>
      </c>
      <c r="BG30" s="71">
        <v>0</v>
      </c>
      <c r="BH30" s="70">
        <v>0</v>
      </c>
      <c r="BI30" s="71">
        <v>0</v>
      </c>
      <c r="BJ30" s="70">
        <v>0</v>
      </c>
      <c r="BK30" s="71">
        <v>0</v>
      </c>
      <c r="BL30" s="70">
        <v>0</v>
      </c>
      <c r="BM30" s="71">
        <v>0</v>
      </c>
      <c r="BN30" s="70">
        <v>0</v>
      </c>
      <c r="BO30" s="71">
        <v>0</v>
      </c>
      <c r="BP30" s="70">
        <v>0</v>
      </c>
      <c r="BQ30" s="71">
        <v>0</v>
      </c>
      <c r="BR30" s="70">
        <v>0</v>
      </c>
      <c r="BS30" s="71">
        <v>0</v>
      </c>
      <c r="BT30" s="70">
        <v>0</v>
      </c>
      <c r="BU30" s="71">
        <v>0</v>
      </c>
      <c r="BV30" s="70">
        <v>0</v>
      </c>
      <c r="BW30" s="71">
        <v>0</v>
      </c>
      <c r="BX30" s="70">
        <v>0</v>
      </c>
      <c r="BY30" s="71">
        <v>0</v>
      </c>
      <c r="BZ30" s="70">
        <v>0</v>
      </c>
      <c r="CA30" s="71">
        <v>0</v>
      </c>
      <c r="CB30" s="70">
        <v>0</v>
      </c>
      <c r="CC30" s="71">
        <v>0</v>
      </c>
      <c r="CD30" s="70">
        <v>0</v>
      </c>
      <c r="CE30" s="71">
        <v>0</v>
      </c>
      <c r="CF30" s="70">
        <v>0</v>
      </c>
      <c r="CG30" s="71">
        <v>0</v>
      </c>
      <c r="CH30" s="70">
        <v>0</v>
      </c>
      <c r="CI30" s="71">
        <v>0</v>
      </c>
      <c r="CJ30" s="70">
        <v>0</v>
      </c>
      <c r="CK30" s="71">
        <v>0</v>
      </c>
      <c r="CL30" s="70">
        <v>0</v>
      </c>
      <c r="CM30" s="71">
        <v>0</v>
      </c>
      <c r="CN30" s="70">
        <v>0</v>
      </c>
      <c r="CO30" s="71">
        <v>0</v>
      </c>
      <c r="CP30" s="70">
        <v>0</v>
      </c>
      <c r="CQ30" s="71">
        <v>0</v>
      </c>
      <c r="CR30" s="70">
        <v>0</v>
      </c>
      <c r="CS30" s="71">
        <v>0</v>
      </c>
      <c r="CT30" s="70">
        <v>0</v>
      </c>
      <c r="CU30" s="71">
        <v>0</v>
      </c>
      <c r="CV30" s="70">
        <v>0</v>
      </c>
      <c r="CW30" s="71">
        <v>0</v>
      </c>
      <c r="CX30" s="70">
        <v>0</v>
      </c>
      <c r="CY30" s="71">
        <v>0</v>
      </c>
      <c r="CZ30" s="70">
        <v>0</v>
      </c>
      <c r="DA30" s="71">
        <v>0</v>
      </c>
      <c r="DB30" s="70">
        <v>0</v>
      </c>
      <c r="DC30" s="71">
        <v>0</v>
      </c>
      <c r="DD30" s="70">
        <v>0</v>
      </c>
      <c r="DE30" s="71">
        <v>0</v>
      </c>
      <c r="DF30" s="70">
        <v>0</v>
      </c>
      <c r="DG30" s="71">
        <v>0</v>
      </c>
      <c r="DH30" s="70">
        <v>0</v>
      </c>
      <c r="DI30" s="71">
        <v>0</v>
      </c>
      <c r="DJ30" s="70">
        <v>0</v>
      </c>
      <c r="DK30" s="71">
        <v>0</v>
      </c>
      <c r="DL30" s="70">
        <v>0</v>
      </c>
      <c r="DM30" s="71">
        <v>0</v>
      </c>
      <c r="DN30" s="70">
        <f>DN7+DN19</f>
        <v>0</v>
      </c>
      <c r="DO30" s="71">
        <f t="shared" si="2"/>
        <v>0</v>
      </c>
      <c r="DP30" s="70">
        <v>0</v>
      </c>
      <c r="DQ30" s="71">
        <v>0</v>
      </c>
      <c r="DR30" s="70">
        <v>0</v>
      </c>
      <c r="DS30" s="71">
        <v>0</v>
      </c>
      <c r="DT30" s="70">
        <v>0</v>
      </c>
      <c r="DU30" s="71">
        <v>0</v>
      </c>
      <c r="DV30" s="70">
        <v>0</v>
      </c>
      <c r="DW30" s="71">
        <v>0</v>
      </c>
      <c r="DX30" s="70">
        <v>0</v>
      </c>
      <c r="DY30" s="71">
        <v>0</v>
      </c>
      <c r="DZ30" s="70">
        <v>0</v>
      </c>
      <c r="EA30" s="71">
        <v>0</v>
      </c>
      <c r="EB30" s="70">
        <v>0</v>
      </c>
      <c r="EC30" s="71">
        <v>0</v>
      </c>
      <c r="ED30" s="70">
        <v>0</v>
      </c>
      <c r="EE30" s="71">
        <v>0</v>
      </c>
      <c r="EF30" s="70">
        <v>0</v>
      </c>
      <c r="EG30" s="71">
        <v>0</v>
      </c>
      <c r="EH30" s="70">
        <v>6000000</v>
      </c>
      <c r="EI30" s="71">
        <v>4.5996407774078873E-4</v>
      </c>
      <c r="EJ30" s="70">
        <v>6000000</v>
      </c>
      <c r="EK30" s="12">
        <v>4.5996407774078873E-4</v>
      </c>
      <c r="EL30" s="11">
        <v>6000000</v>
      </c>
      <c r="EM30" s="12">
        <v>4.5996407774078873E-4</v>
      </c>
      <c r="EN30" s="11">
        <v>6000000</v>
      </c>
      <c r="EO30" s="12">
        <v>4.5996407774078873E-4</v>
      </c>
      <c r="EP30" s="11">
        <v>6000000</v>
      </c>
      <c r="EQ30" s="12">
        <v>4.59964077740789E-4</v>
      </c>
      <c r="ER30" s="11">
        <v>6000000</v>
      </c>
      <c r="ES30" s="12">
        <v>4.5996407774078873E-4</v>
      </c>
      <c r="ET30" s="11">
        <v>6000000</v>
      </c>
      <c r="EU30" s="12">
        <v>4.5996407774078873E-4</v>
      </c>
      <c r="EV30" s="11">
        <v>6000000</v>
      </c>
      <c r="EW30" s="12">
        <v>4.5996407774078873E-4</v>
      </c>
      <c r="EX30" s="11">
        <v>6000000</v>
      </c>
      <c r="EY30" s="12">
        <v>4.5996407774078873E-4</v>
      </c>
      <c r="EZ30" s="11">
        <v>6000000</v>
      </c>
      <c r="FA30" s="12">
        <v>4.5996407774078873E-4</v>
      </c>
      <c r="FB30" s="11">
        <v>6000000</v>
      </c>
      <c r="FC30" s="12">
        <v>4.5996407774078873E-4</v>
      </c>
      <c r="FD30" s="11">
        <v>6000000</v>
      </c>
      <c r="FE30" s="12">
        <v>4.5996407774078873E-4</v>
      </c>
      <c r="FF30" s="23">
        <v>6000000</v>
      </c>
      <c r="FG30" s="14">
        <v>4.5996407774078873E-4</v>
      </c>
      <c r="FH30" s="11">
        <v>6000000</v>
      </c>
      <c r="FI30" s="12">
        <v>4.5996407774078873E-4</v>
      </c>
      <c r="FJ30" s="11">
        <v>6000000</v>
      </c>
      <c r="FK30" s="12">
        <v>4.5996407774078873E-4</v>
      </c>
      <c r="FL30" s="11">
        <v>6000000</v>
      </c>
      <c r="FM30" s="12">
        <v>4.5996407774078873E-4</v>
      </c>
      <c r="FN30" s="11">
        <v>6000000</v>
      </c>
      <c r="FO30" s="12">
        <v>4.5996407774078873E-4</v>
      </c>
      <c r="FP30" s="11">
        <v>6000000</v>
      </c>
      <c r="FQ30" s="12">
        <v>4.5996407774078873E-4</v>
      </c>
      <c r="FR30" s="15">
        <v>6000000</v>
      </c>
      <c r="FS30" s="16">
        <v>4.5996407774078873E-4</v>
      </c>
      <c r="FT30" s="15">
        <v>6000000</v>
      </c>
      <c r="FU30" s="16">
        <v>4.5996407774078873E-4</v>
      </c>
      <c r="FV30" s="15">
        <v>6000000</v>
      </c>
      <c r="FW30" s="16">
        <v>4.5996407774078873E-4</v>
      </c>
      <c r="FX30" s="15" t="s">
        <v>40</v>
      </c>
      <c r="FY30" s="15" t="s">
        <v>326</v>
      </c>
      <c r="FZ30" s="15" t="s">
        <v>40</v>
      </c>
      <c r="GA30" s="15" t="s">
        <v>326</v>
      </c>
      <c r="GB30" s="15" t="s">
        <v>40</v>
      </c>
      <c r="GC30" s="15" t="s">
        <v>326</v>
      </c>
      <c r="GD30" s="15" t="s">
        <v>40</v>
      </c>
      <c r="GE30" s="15" t="s">
        <v>326</v>
      </c>
      <c r="GF30" s="15" t="s">
        <v>40</v>
      </c>
      <c r="GG30" s="15" t="s">
        <v>326</v>
      </c>
      <c r="GH30" s="17" t="s">
        <v>40</v>
      </c>
      <c r="GI30" s="18" t="s">
        <v>326</v>
      </c>
      <c r="GJ30" s="17" t="s">
        <v>40</v>
      </c>
      <c r="GK30" s="18" t="s">
        <v>326</v>
      </c>
      <c r="GL30" s="17" t="s">
        <v>40</v>
      </c>
      <c r="GM30" s="18" t="s">
        <v>326</v>
      </c>
      <c r="GN30" s="17" t="s">
        <v>40</v>
      </c>
      <c r="GO30" s="18" t="s">
        <v>326</v>
      </c>
      <c r="GP30" s="17" t="s">
        <v>40</v>
      </c>
      <c r="GQ30" s="18" t="s">
        <v>326</v>
      </c>
      <c r="GR30" s="17" t="s">
        <v>40</v>
      </c>
      <c r="GS30" s="18" t="s">
        <v>326</v>
      </c>
      <c r="GT30" s="17" t="s">
        <v>40</v>
      </c>
      <c r="GU30" s="18" t="s">
        <v>326</v>
      </c>
      <c r="GV30" s="17" t="s">
        <v>40</v>
      </c>
      <c r="GW30" s="18" t="s">
        <v>326</v>
      </c>
      <c r="GX30" s="17" t="s">
        <v>40</v>
      </c>
      <c r="GY30" s="18" t="s">
        <v>326</v>
      </c>
      <c r="GZ30" s="17" t="s">
        <v>40</v>
      </c>
      <c r="HA30" s="18" t="s">
        <v>326</v>
      </c>
      <c r="HB30" s="17" t="s">
        <v>40</v>
      </c>
      <c r="HC30" s="19" t="s">
        <v>326</v>
      </c>
      <c r="HD30" s="17" t="s">
        <v>40</v>
      </c>
      <c r="HE30" s="19" t="s">
        <v>326</v>
      </c>
      <c r="HF30" s="17" t="s">
        <v>40</v>
      </c>
      <c r="HG30" s="18" t="s">
        <v>326</v>
      </c>
      <c r="HH30" s="17" t="s">
        <v>40</v>
      </c>
      <c r="HI30" s="18" t="s">
        <v>45</v>
      </c>
    </row>
    <row r="31" spans="1:217">
      <c r="A31" s="69" t="s">
        <v>43</v>
      </c>
      <c r="B31" s="70"/>
      <c r="C31" s="71"/>
      <c r="D31" s="70"/>
      <c r="E31" s="71"/>
      <c r="F31" s="70"/>
      <c r="G31" s="96"/>
      <c r="H31" s="70"/>
      <c r="I31" s="71"/>
      <c r="J31" s="70"/>
      <c r="K31" s="71"/>
      <c r="L31" s="70"/>
      <c r="M31" s="71"/>
      <c r="N31" s="70"/>
      <c r="O31" s="71"/>
      <c r="P31" s="70"/>
      <c r="Q31" s="96"/>
      <c r="R31" s="70"/>
      <c r="S31" s="96"/>
      <c r="T31" s="70"/>
      <c r="U31" s="71"/>
      <c r="V31" s="84"/>
      <c r="W31" s="85"/>
      <c r="X31" s="70"/>
      <c r="Y31" s="71"/>
      <c r="Z31" s="70"/>
      <c r="AA31" s="71"/>
      <c r="AB31" s="70"/>
      <c r="AC31" s="71"/>
      <c r="AD31" s="70"/>
      <c r="AE31" s="96"/>
      <c r="AF31" s="70"/>
      <c r="AG31" s="71"/>
      <c r="AH31" s="70"/>
      <c r="AI31" s="71"/>
      <c r="AJ31" s="70"/>
      <c r="AK31" s="71"/>
      <c r="AL31" s="70"/>
      <c r="AM31" s="71"/>
      <c r="AN31" s="84"/>
      <c r="AO31" s="85"/>
      <c r="AP31" s="84"/>
      <c r="AQ31" s="85"/>
      <c r="AR31" s="70"/>
      <c r="AS31" s="71"/>
      <c r="AT31" s="70"/>
      <c r="AU31" s="71"/>
      <c r="AV31" s="70"/>
      <c r="AW31" s="71"/>
      <c r="AX31" s="70">
        <v>0</v>
      </c>
      <c r="AY31" s="71">
        <v>0</v>
      </c>
      <c r="AZ31" s="70">
        <v>0</v>
      </c>
      <c r="BA31" s="71">
        <v>0</v>
      </c>
      <c r="BB31" s="70">
        <v>0</v>
      </c>
      <c r="BC31" s="71">
        <v>0</v>
      </c>
      <c r="BD31" s="70">
        <v>0</v>
      </c>
      <c r="BE31" s="71">
        <v>0</v>
      </c>
      <c r="BF31" s="70">
        <v>0</v>
      </c>
      <c r="BG31" s="71">
        <v>0</v>
      </c>
      <c r="BH31" s="70">
        <v>0</v>
      </c>
      <c r="BI31" s="71">
        <v>0</v>
      </c>
      <c r="BJ31" s="70">
        <v>0</v>
      </c>
      <c r="BK31" s="71">
        <v>0</v>
      </c>
      <c r="BL31" s="70">
        <v>0</v>
      </c>
      <c r="BM31" s="71">
        <v>0</v>
      </c>
      <c r="BN31" s="70">
        <v>0</v>
      </c>
      <c r="BO31" s="71">
        <v>0</v>
      </c>
      <c r="BP31" s="70">
        <v>0</v>
      </c>
      <c r="BQ31" s="71">
        <v>0</v>
      </c>
      <c r="BR31" s="70">
        <v>0</v>
      </c>
      <c r="BS31" s="71">
        <v>0</v>
      </c>
      <c r="BT31" s="70">
        <v>0</v>
      </c>
      <c r="BU31" s="71">
        <v>0</v>
      </c>
      <c r="BV31" s="70">
        <v>0</v>
      </c>
      <c r="BW31" s="71">
        <v>0</v>
      </c>
      <c r="BX31" s="70">
        <v>0</v>
      </c>
      <c r="BY31" s="71">
        <v>0</v>
      </c>
      <c r="BZ31" s="70">
        <v>0</v>
      </c>
      <c r="CA31" s="71">
        <v>0</v>
      </c>
      <c r="CB31" s="70">
        <v>0</v>
      </c>
      <c r="CC31" s="71">
        <v>0</v>
      </c>
      <c r="CD31" s="70">
        <v>0</v>
      </c>
      <c r="CE31" s="71">
        <v>0</v>
      </c>
      <c r="CF31" s="70">
        <v>0</v>
      </c>
      <c r="CG31" s="71">
        <v>0</v>
      </c>
      <c r="CH31" s="70">
        <v>0</v>
      </c>
      <c r="CI31" s="71">
        <v>0</v>
      </c>
      <c r="CJ31" s="70">
        <v>0</v>
      </c>
      <c r="CK31" s="71">
        <v>0</v>
      </c>
      <c r="CL31" s="70">
        <v>0</v>
      </c>
      <c r="CM31" s="71">
        <v>0</v>
      </c>
      <c r="CN31" s="70">
        <v>0</v>
      </c>
      <c r="CO31" s="71">
        <v>0</v>
      </c>
      <c r="CP31" s="70">
        <v>0</v>
      </c>
      <c r="CQ31" s="71">
        <v>0</v>
      </c>
      <c r="CR31" s="70">
        <v>0</v>
      </c>
      <c r="CS31" s="71">
        <v>0</v>
      </c>
      <c r="CT31" s="70">
        <v>0</v>
      </c>
      <c r="CU31" s="71">
        <v>0</v>
      </c>
      <c r="CV31" s="70">
        <v>0</v>
      </c>
      <c r="CW31" s="71">
        <v>0</v>
      </c>
      <c r="CX31" s="70">
        <v>0</v>
      </c>
      <c r="CY31" s="71">
        <v>0</v>
      </c>
      <c r="CZ31" s="70">
        <v>0</v>
      </c>
      <c r="DA31" s="71">
        <v>0</v>
      </c>
      <c r="DB31" s="70">
        <v>0</v>
      </c>
      <c r="DC31" s="71">
        <v>0</v>
      </c>
      <c r="DD31" s="70">
        <v>0</v>
      </c>
      <c r="DE31" s="71">
        <v>0</v>
      </c>
      <c r="DF31" s="70">
        <v>0</v>
      </c>
      <c r="DG31" s="71">
        <v>0</v>
      </c>
      <c r="DH31" s="70">
        <v>0</v>
      </c>
      <c r="DI31" s="71">
        <v>0</v>
      </c>
      <c r="DJ31" s="70">
        <v>0</v>
      </c>
      <c r="DK31" s="71">
        <v>0</v>
      </c>
      <c r="DL31" s="70">
        <v>0</v>
      </c>
      <c r="DM31" s="71">
        <v>0</v>
      </c>
      <c r="DN31" s="70">
        <f>DN8+DN20</f>
        <v>0</v>
      </c>
      <c r="DO31" s="71">
        <f t="shared" si="2"/>
        <v>0</v>
      </c>
      <c r="DP31" s="70">
        <v>0</v>
      </c>
      <c r="DQ31" s="71">
        <v>0</v>
      </c>
      <c r="DR31" s="70">
        <v>0</v>
      </c>
      <c r="DS31" s="71">
        <v>0</v>
      </c>
      <c r="DT31" s="70">
        <v>0</v>
      </c>
      <c r="DU31" s="71">
        <v>0</v>
      </c>
      <c r="DV31" s="70">
        <v>0</v>
      </c>
      <c r="DW31" s="71">
        <v>0</v>
      </c>
      <c r="DX31" s="70">
        <v>0</v>
      </c>
      <c r="DY31" s="71">
        <v>0</v>
      </c>
      <c r="DZ31" s="70">
        <v>0</v>
      </c>
      <c r="EA31" s="71">
        <v>0</v>
      </c>
      <c r="EB31" s="70">
        <v>0</v>
      </c>
      <c r="EC31" s="71">
        <v>0</v>
      </c>
      <c r="ED31" s="70">
        <v>0</v>
      </c>
      <c r="EE31" s="71">
        <v>0</v>
      </c>
      <c r="EF31" s="70">
        <v>0</v>
      </c>
      <c r="EG31" s="71">
        <v>0</v>
      </c>
      <c r="EH31" s="70">
        <v>0</v>
      </c>
      <c r="EI31" s="71">
        <v>0</v>
      </c>
      <c r="EJ31" s="70">
        <v>0</v>
      </c>
      <c r="EK31" s="12">
        <v>0</v>
      </c>
      <c r="EL31" s="11">
        <v>0</v>
      </c>
      <c r="EM31" s="12">
        <v>0</v>
      </c>
      <c r="EN31" s="11">
        <v>0</v>
      </c>
      <c r="EO31" s="12">
        <v>0</v>
      </c>
      <c r="EP31" s="11">
        <v>0</v>
      </c>
      <c r="EQ31" s="12">
        <v>0</v>
      </c>
      <c r="ER31" s="11">
        <v>0</v>
      </c>
      <c r="ES31" s="12">
        <v>0</v>
      </c>
      <c r="ET31" s="11">
        <v>0</v>
      </c>
      <c r="EU31" s="12">
        <v>0</v>
      </c>
      <c r="EV31" s="11">
        <v>0</v>
      </c>
      <c r="EW31" s="12">
        <v>0</v>
      </c>
      <c r="EX31" s="11">
        <v>0</v>
      </c>
      <c r="EY31" s="12">
        <v>0</v>
      </c>
      <c r="EZ31" s="11">
        <v>0</v>
      </c>
      <c r="FA31" s="12">
        <v>0</v>
      </c>
      <c r="FB31" s="11">
        <v>0</v>
      </c>
      <c r="FC31" s="12">
        <v>0</v>
      </c>
      <c r="FD31" s="11">
        <v>0</v>
      </c>
      <c r="FE31" s="12">
        <v>0</v>
      </c>
      <c r="FF31" s="23">
        <v>0</v>
      </c>
      <c r="FG31" s="14">
        <v>0</v>
      </c>
      <c r="FH31" s="11">
        <v>0</v>
      </c>
      <c r="FI31" s="12">
        <v>0</v>
      </c>
      <c r="FJ31" s="11">
        <v>0</v>
      </c>
      <c r="FK31" s="12">
        <v>0</v>
      </c>
      <c r="FL31" s="11">
        <v>0</v>
      </c>
      <c r="FM31" s="12">
        <v>0</v>
      </c>
      <c r="FN31" s="11">
        <v>0</v>
      </c>
      <c r="FO31" s="12">
        <v>0</v>
      </c>
      <c r="FP31" s="11">
        <v>0</v>
      </c>
      <c r="FQ31" s="12">
        <v>0</v>
      </c>
      <c r="FR31" s="15">
        <v>0</v>
      </c>
      <c r="FS31" s="16">
        <v>0</v>
      </c>
      <c r="FT31" s="15">
        <v>0</v>
      </c>
      <c r="FU31" s="16">
        <v>0</v>
      </c>
      <c r="FV31" s="15">
        <v>0</v>
      </c>
      <c r="FW31" s="16">
        <v>0</v>
      </c>
      <c r="FX31" s="15" t="s">
        <v>327</v>
      </c>
      <c r="FY31" s="15" t="s">
        <v>44</v>
      </c>
      <c r="FZ31" s="15" t="s">
        <v>327</v>
      </c>
      <c r="GA31" s="15" t="s">
        <v>44</v>
      </c>
      <c r="GB31" s="15" t="s">
        <v>327</v>
      </c>
      <c r="GC31" s="15" t="s">
        <v>44</v>
      </c>
      <c r="GD31" s="15" t="s">
        <v>327</v>
      </c>
      <c r="GE31" s="15" t="s">
        <v>44</v>
      </c>
      <c r="GF31" s="15" t="s">
        <v>327</v>
      </c>
      <c r="GG31" s="15" t="s">
        <v>44</v>
      </c>
      <c r="GH31" s="17">
        <v>0</v>
      </c>
      <c r="GI31" s="18" t="s">
        <v>44</v>
      </c>
      <c r="GJ31" s="17">
        <v>0</v>
      </c>
      <c r="GK31" s="18" t="s">
        <v>44</v>
      </c>
      <c r="GL31" s="17">
        <v>0</v>
      </c>
      <c r="GM31" s="18" t="s">
        <v>44</v>
      </c>
      <c r="GN31" s="17">
        <v>0</v>
      </c>
      <c r="GO31" s="18" t="s">
        <v>44</v>
      </c>
      <c r="GP31" s="17">
        <v>0</v>
      </c>
      <c r="GQ31" s="18" t="s">
        <v>44</v>
      </c>
      <c r="GR31" s="17">
        <v>0</v>
      </c>
      <c r="GS31" s="18" t="s">
        <v>44</v>
      </c>
      <c r="GT31" s="17">
        <v>0</v>
      </c>
      <c r="GU31" s="18" t="s">
        <v>44</v>
      </c>
      <c r="GV31" s="17">
        <v>0</v>
      </c>
      <c r="GW31" s="18" t="s">
        <v>44</v>
      </c>
      <c r="GX31" s="17">
        <v>0</v>
      </c>
      <c r="GY31" s="18" t="s">
        <v>44</v>
      </c>
      <c r="GZ31" s="17">
        <v>0</v>
      </c>
      <c r="HA31" s="18" t="s">
        <v>44</v>
      </c>
      <c r="HB31" s="17">
        <v>0</v>
      </c>
      <c r="HC31" s="19" t="s">
        <v>44</v>
      </c>
      <c r="HD31" s="17">
        <v>0</v>
      </c>
      <c r="HE31" s="19" t="s">
        <v>44</v>
      </c>
      <c r="HF31" s="17">
        <v>0</v>
      </c>
      <c r="HG31" s="18" t="s">
        <v>44</v>
      </c>
      <c r="HH31" s="17">
        <v>0</v>
      </c>
      <c r="HI31" s="18" t="s">
        <v>45</v>
      </c>
    </row>
    <row r="32" spans="1:217">
      <c r="A32" s="69" t="s">
        <v>328</v>
      </c>
      <c r="B32" s="70"/>
      <c r="C32" s="71"/>
      <c r="D32" s="70"/>
      <c r="E32" s="71"/>
      <c r="F32" s="70"/>
      <c r="G32" s="96"/>
      <c r="H32" s="70">
        <v>2743213734</v>
      </c>
      <c r="I32" s="71">
        <v>0.21293812651470956</v>
      </c>
      <c r="J32" s="70">
        <v>2736140934</v>
      </c>
      <c r="K32" s="71">
        <v>0.21238936814325807</v>
      </c>
      <c r="L32" s="70">
        <v>2727226418</v>
      </c>
      <c r="M32" s="71">
        <v>0.21169771628226405</v>
      </c>
      <c r="N32" s="70">
        <v>2725056818</v>
      </c>
      <c r="O32" s="71">
        <v>0.21152938320870038</v>
      </c>
      <c r="P32" s="70">
        <v>2725052618</v>
      </c>
      <c r="Q32" s="96">
        <v>0.21152905734268407</v>
      </c>
      <c r="R32" s="70">
        <v>2725052618</v>
      </c>
      <c r="S32" s="96">
        <v>0.21152905734268407</v>
      </c>
      <c r="T32" s="70">
        <v>2725049244</v>
      </c>
      <c r="U32" s="71">
        <v>0.21152879556365098</v>
      </c>
      <c r="V32" s="84">
        <v>2722918736</v>
      </c>
      <c r="W32" s="85">
        <v>0.21136349552682759</v>
      </c>
      <c r="X32" s="70">
        <v>2722918736</v>
      </c>
      <c r="Y32" s="71">
        <v>0.21136349552682759</v>
      </c>
      <c r="Z32" s="70">
        <v>2717717690</v>
      </c>
      <c r="AA32" s="71">
        <v>0.20844208514011278</v>
      </c>
      <c r="AB32" s="70">
        <v>2712496134</v>
      </c>
      <c r="AC32" s="71">
        <v>0.2080417971084608</v>
      </c>
      <c r="AD32" s="70">
        <v>2698160234</v>
      </c>
      <c r="AE32" s="96">
        <v>0.20694279727144677</v>
      </c>
      <c r="AF32" s="70">
        <v>2667824234</v>
      </c>
      <c r="AG32" s="71">
        <v>0.20461721889438936</v>
      </c>
      <c r="AH32" s="70">
        <v>2635259700</v>
      </c>
      <c r="AI32" s="71">
        <v>0.20212079958632792</v>
      </c>
      <c r="AJ32" s="70">
        <v>2655036980</v>
      </c>
      <c r="AK32" s="71">
        <v>0.20363693931223148</v>
      </c>
      <c r="AL32" s="70">
        <v>2651710980</v>
      </c>
      <c r="AM32" s="71">
        <v>0.20338196589180382</v>
      </c>
      <c r="AN32" s="84">
        <v>2661510980</v>
      </c>
      <c r="AO32" s="85">
        <v>0.20413324055211379</v>
      </c>
      <c r="AP32" s="84">
        <v>2718762472</v>
      </c>
      <c r="AQ32" s="85">
        <v>0.20852217883829116</v>
      </c>
      <c r="AR32" s="70">
        <v>2740862472</v>
      </c>
      <c r="AS32" s="71">
        <v>0.21021637985796973</v>
      </c>
      <c r="AT32" s="70">
        <v>2787862472</v>
      </c>
      <c r="AU32" s="71">
        <v>0.21381943180027257</v>
      </c>
      <c r="AV32" s="70">
        <v>2788031710</v>
      </c>
      <c r="AW32" s="71">
        <v>0.21383240570037068</v>
      </c>
      <c r="AX32" s="70">
        <v>2788031634</v>
      </c>
      <c r="AY32" s="71">
        <v>0.21383239987415903</v>
      </c>
      <c r="AZ32" s="70">
        <v>2788031634</v>
      </c>
      <c r="BA32" s="71">
        <v>0.21373239987415901</v>
      </c>
      <c r="BB32" s="70">
        <v>2783189344</v>
      </c>
      <c r="BC32" s="71">
        <v>0.21336118663182499</v>
      </c>
      <c r="BD32" s="70">
        <v>2767397744</v>
      </c>
      <c r="BE32" s="71">
        <v>0.21215059184348301</v>
      </c>
      <c r="BF32" s="70">
        <v>2767414294</v>
      </c>
      <c r="BG32" s="71">
        <v>0.212151860577731</v>
      </c>
      <c r="BH32" s="70">
        <f>+BH9+BH21</f>
        <v>2766013136</v>
      </c>
      <c r="BI32" s="71">
        <v>0.21204444685319099</v>
      </c>
      <c r="BJ32" s="70">
        <f>+BJ9+BJ21</f>
        <v>2749635136</v>
      </c>
      <c r="BK32" s="71">
        <f>+BJ32/BJ25</f>
        <v>0.21078889824231803</v>
      </c>
      <c r="BL32" s="70">
        <f>+BL9+BL21</f>
        <v>2740663414</v>
      </c>
      <c r="BM32" s="71">
        <f>+BL32/BL25</f>
        <v>0.21010111993640523</v>
      </c>
      <c r="BN32" s="70">
        <v>2748377380</v>
      </c>
      <c r="BO32" s="71">
        <v>0.21069247781255801</v>
      </c>
      <c r="BP32" s="70">
        <v>2769198056</v>
      </c>
      <c r="BQ32" s="71">
        <v>0.21228860498493801</v>
      </c>
      <c r="BR32" s="70">
        <v>2751954298</v>
      </c>
      <c r="BS32" s="71">
        <v>0.210966686777395</v>
      </c>
      <c r="BT32" s="70">
        <v>2737548298</v>
      </c>
      <c r="BU32" s="71">
        <v>0.20986231302673899</v>
      </c>
      <c r="BV32" s="70">
        <v>2719780254</v>
      </c>
      <c r="BW32" s="71">
        <v>0.20850020269812</v>
      </c>
      <c r="BX32" s="70">
        <f>+BX9+BX21</f>
        <v>2686219654</v>
      </c>
      <c r="BY32" s="71">
        <v>0.20592742429354799</v>
      </c>
      <c r="BZ32" s="70">
        <v>2656882654</v>
      </c>
      <c r="CA32" s="71">
        <v>0.203678429935435</v>
      </c>
      <c r="CB32" s="70">
        <v>2625346832</v>
      </c>
      <c r="CC32" s="71">
        <v>0.20126087238842999</v>
      </c>
      <c r="CD32" s="70">
        <v>2594752059</v>
      </c>
      <c r="CE32" s="71">
        <v>0.19891545629732499</v>
      </c>
      <c r="CF32" s="70">
        <v>2597022354</v>
      </c>
      <c r="CG32" s="71">
        <v>0.19908949865497</v>
      </c>
      <c r="CH32" s="70">
        <v>2603013706</v>
      </c>
      <c r="CI32" s="71">
        <v>0.199548799771154</v>
      </c>
      <c r="CJ32" s="70">
        <v>2607039790</v>
      </c>
      <c r="CK32" s="71">
        <v>0.199857442106815</v>
      </c>
      <c r="CL32" s="70">
        <v>2650409726</v>
      </c>
      <c r="CM32" s="71">
        <v>0.20318221087580099</v>
      </c>
      <c r="CN32" s="70">
        <v>2677897814</v>
      </c>
      <c r="CO32" s="71">
        <v>0.20528946638343071</v>
      </c>
      <c r="CP32" s="70">
        <v>2671907614</v>
      </c>
      <c r="CQ32" s="71">
        <v>0.20483025358035023</v>
      </c>
      <c r="CR32" s="70">
        <v>2653367066</v>
      </c>
      <c r="CS32" s="71">
        <v>0.203408922570079</v>
      </c>
      <c r="CT32" s="70">
        <v>2578195894</v>
      </c>
      <c r="CU32" s="71">
        <v>0.197646249436466</v>
      </c>
      <c r="CV32" s="70">
        <v>2561282894</v>
      </c>
      <c r="CW32" s="71">
        <v>0.19634968736199501</v>
      </c>
      <c r="CX32" s="70">
        <v>2601976048</v>
      </c>
      <c r="CY32" s="71">
        <v>0.19946925220365699</v>
      </c>
      <c r="CZ32" s="70">
        <v>2578467068</v>
      </c>
      <c r="DA32" s="71">
        <v>0.1976670378196026</v>
      </c>
      <c r="DB32" s="70">
        <v>2562478326</v>
      </c>
      <c r="DC32" s="71">
        <v>0.19644132999155836</v>
      </c>
      <c r="DD32" s="70">
        <v>2547289454</v>
      </c>
      <c r="DE32" s="71">
        <v>0.19527694074132454</v>
      </c>
      <c r="DF32" s="70">
        <v>2524102994</v>
      </c>
      <c r="DG32" s="71">
        <v>0.19349945095966226</v>
      </c>
      <c r="DH32" s="70">
        <v>2488548328</v>
      </c>
      <c r="DI32" s="71">
        <v>0.19077380610031697</v>
      </c>
      <c r="DJ32" s="70">
        <v>2488525904</v>
      </c>
      <c r="DK32" s="71">
        <v>0.19077208706123711</v>
      </c>
      <c r="DL32" s="70">
        <v>2536325904</v>
      </c>
      <c r="DM32" s="71">
        <v>0.1944364675472387</v>
      </c>
      <c r="DN32" s="70">
        <f>+DN9+DN21</f>
        <v>2536325138</v>
      </c>
      <c r="DO32" s="71">
        <f t="shared" si="2"/>
        <v>0.19443640882515811</v>
      </c>
      <c r="DP32" s="70">
        <v>2534137632</v>
      </c>
      <c r="DQ32" s="71">
        <v>0.19426871312851771</v>
      </c>
      <c r="DR32" s="70">
        <v>2512206172</v>
      </c>
      <c r="DS32" s="71">
        <v>0.19258743249978288</v>
      </c>
      <c r="DT32" s="70">
        <v>2484147972</v>
      </c>
      <c r="DU32" s="71">
        <v>0.19043647181877177</v>
      </c>
      <c r="DV32" s="70">
        <v>2460036572</v>
      </c>
      <c r="DW32" s="71">
        <v>0.18858807550809858</v>
      </c>
      <c r="DX32" s="70">
        <v>2457536572</v>
      </c>
      <c r="DY32" s="71">
        <v>0.1883964238090399</v>
      </c>
      <c r="DZ32" s="70">
        <v>2457275336</v>
      </c>
      <c r="EA32" s="71">
        <v>0.18837639727973779</v>
      </c>
      <c r="EB32" s="70">
        <v>2452117936</v>
      </c>
      <c r="EC32" s="71">
        <v>0.18798102749064774</v>
      </c>
      <c r="ED32" s="70">
        <v>2441662108</v>
      </c>
      <c r="EE32" s="71">
        <v>0.18717947661014167</v>
      </c>
      <c r="EF32" s="70">
        <v>2415438346</v>
      </c>
      <c r="EG32" s="71">
        <v>0.1851691451929377</v>
      </c>
      <c r="EH32" s="70">
        <v>2370629546</v>
      </c>
      <c r="EI32" s="71">
        <v>0.1817340721318258</v>
      </c>
      <c r="EJ32" s="70">
        <v>2318021146</v>
      </c>
      <c r="EK32" s="12">
        <v>0.17770107643392269</v>
      </c>
      <c r="EL32" s="11">
        <v>2217871838</v>
      </c>
      <c r="EM32" s="12">
        <v>0.17002356241882299</v>
      </c>
      <c r="EN32" s="11">
        <v>2062409088</v>
      </c>
      <c r="EO32" s="12">
        <v>0.15810568234769021</v>
      </c>
      <c r="EP32" s="11">
        <v>2095009088</v>
      </c>
      <c r="EQ32" s="12">
        <v>0.16060482050341501</v>
      </c>
      <c r="ER32" s="11">
        <v>2105933828</v>
      </c>
      <c r="ES32" s="12">
        <v>0.16144231849652499</v>
      </c>
      <c r="ET32" s="11">
        <v>2133740586</v>
      </c>
      <c r="EU32" s="12">
        <v>0.16357400346293</v>
      </c>
      <c r="EV32" s="11">
        <v>2152108864</v>
      </c>
      <c r="EW32" s="12">
        <v>0.16498212813792301</v>
      </c>
      <c r="EX32" s="11">
        <v>2154087132</v>
      </c>
      <c r="EY32" s="12">
        <v>0.16513378350728</v>
      </c>
      <c r="EZ32" s="11">
        <v>2165117032</v>
      </c>
      <c r="FA32" s="12">
        <v>0.16597934313745899</v>
      </c>
      <c r="FB32" s="11">
        <v>2179070088</v>
      </c>
      <c r="FC32" s="12">
        <v>0.16704899389324299</v>
      </c>
      <c r="FD32" s="11">
        <v>2109674934</v>
      </c>
      <c r="FE32" s="12">
        <v>0.16172911422502823</v>
      </c>
      <c r="FF32" s="23">
        <v>2109792728</v>
      </c>
      <c r="FG32" s="14">
        <v>0.16173814439312378</v>
      </c>
      <c r="FH32" s="11">
        <v>2109616068</v>
      </c>
      <c r="FI32" s="12">
        <v>0.16172460151746151</v>
      </c>
      <c r="FJ32" s="11">
        <v>2110322324</v>
      </c>
      <c r="FK32" s="12">
        <v>0.16177874358240965</v>
      </c>
      <c r="FL32" s="11">
        <v>2112998994</v>
      </c>
      <c r="FM32" s="12">
        <v>0.16198393892373739</v>
      </c>
      <c r="FN32" s="11">
        <v>2128129116</v>
      </c>
      <c r="FO32" s="12">
        <v>0.16314382435904334</v>
      </c>
      <c r="FP32" s="11">
        <v>2151074642</v>
      </c>
      <c r="FQ32" s="12">
        <v>0.16490284397652122</v>
      </c>
      <c r="FR32" s="15">
        <v>2181860634</v>
      </c>
      <c r="FS32" s="16">
        <v>0.16726291904612375</v>
      </c>
      <c r="FT32" s="15">
        <v>2245439920</v>
      </c>
      <c r="FU32" s="16">
        <v>0.17213695032085841</v>
      </c>
      <c r="FV32" s="15">
        <v>2244299440</v>
      </c>
      <c r="FW32" s="16">
        <v>0.17204952034896143</v>
      </c>
      <c r="FX32" s="15" t="s">
        <v>329</v>
      </c>
      <c r="FY32" s="15" t="s">
        <v>330</v>
      </c>
      <c r="FZ32" s="15" t="s">
        <v>331</v>
      </c>
      <c r="GA32" s="15" t="s">
        <v>332</v>
      </c>
      <c r="GB32" s="15" t="s">
        <v>333</v>
      </c>
      <c r="GC32" s="15" t="s">
        <v>330</v>
      </c>
      <c r="GD32" s="15" t="s">
        <v>334</v>
      </c>
      <c r="GE32" s="15" t="s">
        <v>335</v>
      </c>
      <c r="GF32" s="15" t="s">
        <v>336</v>
      </c>
      <c r="GG32" s="15" t="s">
        <v>335</v>
      </c>
      <c r="GH32" s="17" t="s">
        <v>337</v>
      </c>
      <c r="GI32" s="18" t="s">
        <v>338</v>
      </c>
      <c r="GJ32" s="17" t="s">
        <v>339</v>
      </c>
      <c r="GK32" s="18" t="s">
        <v>335</v>
      </c>
      <c r="GL32" s="17" t="s">
        <v>340</v>
      </c>
      <c r="GM32" s="18" t="s">
        <v>341</v>
      </c>
      <c r="GN32" s="17" t="s">
        <v>342</v>
      </c>
      <c r="GO32" s="18" t="s">
        <v>343</v>
      </c>
      <c r="GP32" s="17" t="s">
        <v>344</v>
      </c>
      <c r="GQ32" s="18" t="s">
        <v>345</v>
      </c>
      <c r="GR32" s="17" t="s">
        <v>346</v>
      </c>
      <c r="GS32" s="18" t="s">
        <v>345</v>
      </c>
      <c r="GT32" s="17" t="s">
        <v>347</v>
      </c>
      <c r="GU32" s="18" t="s">
        <v>348</v>
      </c>
      <c r="GV32" s="17" t="s">
        <v>349</v>
      </c>
      <c r="GW32" s="18" t="s">
        <v>348</v>
      </c>
      <c r="GX32" s="17" t="s">
        <v>350</v>
      </c>
      <c r="GY32" s="18" t="s">
        <v>345</v>
      </c>
      <c r="GZ32" s="17" t="s">
        <v>351</v>
      </c>
      <c r="HA32" s="18" t="s">
        <v>352</v>
      </c>
      <c r="HB32" s="17" t="s">
        <v>353</v>
      </c>
      <c r="HC32" s="19" t="s">
        <v>354</v>
      </c>
      <c r="HD32" s="17" t="s">
        <v>355</v>
      </c>
      <c r="HE32" s="19" t="s">
        <v>356</v>
      </c>
      <c r="HF32" s="17" t="s">
        <v>357</v>
      </c>
      <c r="HG32" s="18" t="s">
        <v>358</v>
      </c>
      <c r="HH32" s="17" t="s">
        <v>359</v>
      </c>
      <c r="HI32" s="18" t="s">
        <v>360</v>
      </c>
    </row>
    <row r="33" spans="1:217">
      <c r="A33" s="69" t="s">
        <v>80</v>
      </c>
      <c r="B33" s="70"/>
      <c r="C33" s="71"/>
      <c r="D33" s="70"/>
      <c r="E33" s="71"/>
      <c r="F33" s="70"/>
      <c r="G33" s="96"/>
      <c r="H33" s="70">
        <v>178902283</v>
      </c>
      <c r="I33" s="71">
        <v>1.3880517682959507E-2</v>
      </c>
      <c r="J33" s="70">
        <v>183269749</v>
      </c>
      <c r="K33" s="71">
        <v>1.4219376908376571E-2</v>
      </c>
      <c r="L33" s="70">
        <v>183674606</v>
      </c>
      <c r="M33" s="71">
        <v>1.4250788607843647E-2</v>
      </c>
      <c r="N33" s="70">
        <v>178572727</v>
      </c>
      <c r="O33" s="71">
        <v>1.385494837322898E-2</v>
      </c>
      <c r="P33" s="70">
        <v>190540724</v>
      </c>
      <c r="Q33" s="96">
        <v>1.4783511112632961E-2</v>
      </c>
      <c r="R33" s="70">
        <v>171185511</v>
      </c>
      <c r="S33" s="96">
        <v>1.3281795361448568E-2</v>
      </c>
      <c r="T33" s="70">
        <v>136127041</v>
      </c>
      <c r="U33" s="71">
        <v>1.0561708705134041E-2</v>
      </c>
      <c r="V33" s="84">
        <v>136031593</v>
      </c>
      <c r="W33" s="85">
        <v>1.0554303167152152E-2</v>
      </c>
      <c r="X33" s="70">
        <v>173996704</v>
      </c>
      <c r="Y33" s="71">
        <v>1.3499907805249589E-2</v>
      </c>
      <c r="Z33" s="70">
        <v>187136132</v>
      </c>
      <c r="AA33" s="71">
        <v>1.4345983061226418E-2</v>
      </c>
      <c r="AB33" s="70">
        <v>185032270</v>
      </c>
      <c r="AC33" s="71">
        <v>1.4184699570472435E-2</v>
      </c>
      <c r="AD33" s="70">
        <v>188729949</v>
      </c>
      <c r="AE33" s="96">
        <v>1.4468166155641849E-2</v>
      </c>
      <c r="AF33" s="70">
        <v>192677139</v>
      </c>
      <c r="AG33" s="71">
        <v>1.4770760423644794E-2</v>
      </c>
      <c r="AH33" s="70">
        <v>196284706</v>
      </c>
      <c r="AI33" s="71">
        <v>1.5047318961651977E-2</v>
      </c>
      <c r="AJ33" s="70">
        <v>196894293</v>
      </c>
      <c r="AK33" s="71">
        <v>1.5094050315361606E-2</v>
      </c>
      <c r="AL33" s="70">
        <v>196268323</v>
      </c>
      <c r="AM33" s="71">
        <v>1.5046063029737705E-2</v>
      </c>
      <c r="AN33" s="84">
        <v>192061048</v>
      </c>
      <c r="AO33" s="85">
        <v>1.4723530468874892E-2</v>
      </c>
      <c r="AP33" s="84">
        <v>178075209</v>
      </c>
      <c r="AQ33" s="85">
        <v>1.3651366546030533E-2</v>
      </c>
      <c r="AR33" s="70">
        <v>174190887</v>
      </c>
      <c r="AS33" s="71">
        <v>1.3353591781634158E-2</v>
      </c>
      <c r="AT33" s="70">
        <v>170445561</v>
      </c>
      <c r="AU33" s="71">
        <v>1.3066472545062725E-2</v>
      </c>
      <c r="AV33" s="70">
        <v>176679501</v>
      </c>
      <c r="AW33" s="71">
        <v>1.3544370622194627E-2</v>
      </c>
      <c r="AX33" s="70">
        <v>179540727</v>
      </c>
      <c r="AY33" s="71">
        <v>1.3763714151910954E-2</v>
      </c>
      <c r="AZ33" s="70">
        <v>180148202</v>
      </c>
      <c r="BA33" s="71">
        <v>1.3810283598265201E-2</v>
      </c>
      <c r="BB33" s="70">
        <v>178428551</v>
      </c>
      <c r="BC33" s="71">
        <v>1.3678453983890001E-2</v>
      </c>
      <c r="BD33" s="70">
        <v>180593779</v>
      </c>
      <c r="BE33" s="71">
        <v>1.38444418339098E-2</v>
      </c>
      <c r="BF33" s="70">
        <v>180494246</v>
      </c>
      <c r="BG33" s="71">
        <v>1.3836811566484799E-2</v>
      </c>
      <c r="BH33" s="70">
        <v>180287562</v>
      </c>
      <c r="BI33" s="71">
        <v>1.3780331657450901E-2</v>
      </c>
      <c r="BJ33" s="70">
        <f>+BJ39+BJ10</f>
        <v>186835023</v>
      </c>
      <c r="BK33" s="71">
        <f>+BJ33/BJ25</f>
        <v>1.4322899840645675E-2</v>
      </c>
      <c r="BL33" s="70">
        <f>+BL39+BL10</f>
        <v>177548810</v>
      </c>
      <c r="BM33" s="71">
        <f>+BL33/BL25</f>
        <v>1.3611012440937421E-2</v>
      </c>
      <c r="BN33" s="70">
        <v>169344529</v>
      </c>
      <c r="BO33" s="71">
        <v>1.2982066683655501E-2</v>
      </c>
      <c r="BP33" s="70">
        <v>174876110</v>
      </c>
      <c r="BQ33" s="71">
        <v>1.34061214425078E-2</v>
      </c>
      <c r="BR33" s="70">
        <v>178614986</v>
      </c>
      <c r="BS33" s="71">
        <v>1.36927462176956E-2</v>
      </c>
      <c r="BT33" s="70">
        <v>176152797</v>
      </c>
      <c r="BU33" s="71">
        <v>1.35039931355942E-2</v>
      </c>
      <c r="BV33" s="70">
        <v>170486020</v>
      </c>
      <c r="BW33" s="71">
        <v>1.30695741594996E-2</v>
      </c>
      <c r="BX33" s="70">
        <f>+BX39+BX10</f>
        <v>163954733</v>
      </c>
      <c r="BY33" s="71">
        <v>1.25688812592637E-2</v>
      </c>
      <c r="BZ33" s="70">
        <v>170024494</v>
      </c>
      <c r="CA33" s="71">
        <v>1.30341932626757E-2</v>
      </c>
      <c r="CB33" s="70">
        <v>176209766</v>
      </c>
      <c r="CC33" s="71">
        <v>1.35083604178517E-2</v>
      </c>
      <c r="CD33" s="70">
        <v>165704168</v>
      </c>
      <c r="CE33" s="71">
        <v>1.27029941353208E-2</v>
      </c>
      <c r="CF33" s="70">
        <v>168967184</v>
      </c>
      <c r="CG33" s="71">
        <v>1.2953139159503E-2</v>
      </c>
      <c r="CH33" s="70">
        <v>164120212</v>
      </c>
      <c r="CI33" s="71">
        <v>1.2581566991867099E-2</v>
      </c>
      <c r="CJ33" s="70">
        <v>159613071</v>
      </c>
      <c r="CK33" s="71">
        <v>1.2236046499648301E-2</v>
      </c>
      <c r="CL33" s="70">
        <v>148112351</v>
      </c>
      <c r="CM33" s="71">
        <v>1.13543934882892E-2</v>
      </c>
      <c r="CN33" s="70">
        <v>149516845</v>
      </c>
      <c r="CO33" s="71">
        <v>1.1462062952856244E-2</v>
      </c>
      <c r="CP33" s="70">
        <v>158536233</v>
      </c>
      <c r="CQ33" s="71">
        <v>1.2153495366723966E-2</v>
      </c>
      <c r="CR33" s="70">
        <v>160532040</v>
      </c>
      <c r="CS33" s="71">
        <v>1.23064952877412E-2</v>
      </c>
      <c r="CT33" s="70">
        <v>163245605</v>
      </c>
      <c r="CU33" s="71">
        <v>1.25145190248437E-2</v>
      </c>
      <c r="CV33" s="70">
        <v>161738035</v>
      </c>
      <c r="CW33" s="71">
        <v>1.23989476840637E-2</v>
      </c>
      <c r="CX33" s="70">
        <v>160623576</v>
      </c>
      <c r="CY33" s="71">
        <v>1.23135124997112E-2</v>
      </c>
      <c r="CZ33" s="70">
        <v>169587450</v>
      </c>
      <c r="DA33" s="71">
        <v>1.3000689172610354E-2</v>
      </c>
      <c r="DB33" s="70">
        <v>173789152</v>
      </c>
      <c r="DC33" s="71">
        <v>1.3322794503505625E-2</v>
      </c>
      <c r="DD33" s="70">
        <v>169377249</v>
      </c>
      <c r="DE33" s="71">
        <v>1.2984575021092822E-2</v>
      </c>
      <c r="DF33" s="70">
        <v>171426705</v>
      </c>
      <c r="DG33" s="71">
        <v>1.3141687710911209E-2</v>
      </c>
      <c r="DH33" s="70">
        <v>146490120</v>
      </c>
      <c r="DI33" s="71">
        <v>1.1230032157322913E-2</v>
      </c>
      <c r="DJ33" s="70">
        <v>152198282</v>
      </c>
      <c r="DK33" s="71">
        <v>1.1667623735643748E-2</v>
      </c>
      <c r="DL33" s="70">
        <v>134780834</v>
      </c>
      <c r="DM33" s="71">
        <v>1.0332390334657391E-2</v>
      </c>
      <c r="DN33" s="70">
        <f>+DN10</f>
        <v>135843601</v>
      </c>
      <c r="DO33" s="71">
        <f t="shared" si="2"/>
        <v>1.041386277515878E-2</v>
      </c>
      <c r="DP33" s="70">
        <v>150331690</v>
      </c>
      <c r="DQ33" s="71">
        <v>1.1524529524344025E-2</v>
      </c>
      <c r="DR33" s="70">
        <v>153143035</v>
      </c>
      <c r="DS33" s="71">
        <v>1.1740049142700056E-2</v>
      </c>
      <c r="DT33" s="70">
        <v>176851418</v>
      </c>
      <c r="DU33" s="71">
        <v>1.3557549896253454E-2</v>
      </c>
      <c r="DV33" s="70">
        <v>163781585</v>
      </c>
      <c r="DW33" s="71">
        <v>1.2555607615908267E-2</v>
      </c>
      <c r="DX33" s="70">
        <v>164352401</v>
      </c>
      <c r="DY33" s="71">
        <v>1.2599366758408214E-2</v>
      </c>
      <c r="DZ33" s="70">
        <v>167792490</v>
      </c>
      <c r="EA33" s="71">
        <v>1.2863086319113419E-2</v>
      </c>
      <c r="EB33" s="70">
        <v>169908201</v>
      </c>
      <c r="EC33" s="71">
        <v>1.302527816226026E-2</v>
      </c>
      <c r="ED33" s="70">
        <v>191029043</v>
      </c>
      <c r="EE33" s="71">
        <v>1.4644416264200079E-2</v>
      </c>
      <c r="EF33" s="70">
        <v>189989842</v>
      </c>
      <c r="EG33" s="71">
        <v>1.4564750409274695E-2</v>
      </c>
      <c r="EH33" s="70">
        <v>192802264</v>
      </c>
      <c r="EI33" s="71">
        <v>1.4780352591182679E-2</v>
      </c>
      <c r="EJ33" s="70">
        <v>186978884</v>
      </c>
      <c r="EK33" s="12">
        <v>1.4333928322676987E-2</v>
      </c>
      <c r="EL33" s="11">
        <v>172631064</v>
      </c>
      <c r="EM33" s="12">
        <v>1.3234014690361846E-2</v>
      </c>
      <c r="EN33" s="11">
        <v>153949644</v>
      </c>
      <c r="EO33" s="12">
        <v>1.1801884336830458E-2</v>
      </c>
      <c r="EP33" s="11">
        <v>180314089</v>
      </c>
      <c r="EQ33" s="12">
        <v>1.38230006084259E-2</v>
      </c>
      <c r="ER33" s="11">
        <v>184948465</v>
      </c>
      <c r="ES33" s="12">
        <v>1.4178275022216601E-2</v>
      </c>
      <c r="ET33" s="11">
        <v>182225439</v>
      </c>
      <c r="EU33" s="12">
        <v>1.3969525998424199E-2</v>
      </c>
      <c r="EV33" s="11">
        <v>190893491</v>
      </c>
      <c r="EW33" s="12">
        <v>1.4634024755755801E-2</v>
      </c>
      <c r="EX33" s="11">
        <v>189663263</v>
      </c>
      <c r="EY33" s="12">
        <v>1.45397146411839E-2</v>
      </c>
      <c r="EZ33" s="11">
        <v>196305489</v>
      </c>
      <c r="FA33" s="12">
        <v>1.50489122005566E-2</v>
      </c>
      <c r="FB33" s="11">
        <v>168567019</v>
      </c>
      <c r="FC33" s="12">
        <v>1.29224622386415E-2</v>
      </c>
      <c r="FD33" s="11">
        <v>171862018</v>
      </c>
      <c r="FE33" s="12">
        <v>1.3175059101340139E-2</v>
      </c>
      <c r="FF33" s="23">
        <v>170935805</v>
      </c>
      <c r="FG33" s="14">
        <v>1.310405498328405E-2</v>
      </c>
      <c r="FH33" s="11">
        <v>166611609</v>
      </c>
      <c r="FI33" s="12">
        <v>1.2772559179098983E-2</v>
      </c>
      <c r="FJ33" s="11">
        <v>161242225</v>
      </c>
      <c r="FK33" s="12">
        <v>1.2360938552499624E-2</v>
      </c>
      <c r="FL33" s="11">
        <v>164168276</v>
      </c>
      <c r="FM33" s="12">
        <v>1.2585251610772544E-2</v>
      </c>
      <c r="FN33" s="11">
        <v>169351348</v>
      </c>
      <c r="FO33" s="12">
        <v>1.2982589432829894E-2</v>
      </c>
      <c r="FP33" s="11">
        <v>169021292</v>
      </c>
      <c r="FQ33" s="12">
        <v>1.2957287115556092E-2</v>
      </c>
      <c r="FR33" s="15">
        <v>157421897</v>
      </c>
      <c r="FS33" s="16">
        <v>1.2068069611635073E-2</v>
      </c>
      <c r="FT33" s="15">
        <v>161050030</v>
      </c>
      <c r="FU33" s="16">
        <v>1.2346204753179393E-2</v>
      </c>
      <c r="FV33" s="15">
        <v>177875197</v>
      </c>
      <c r="FW33" s="16">
        <v>1.3636033490177685E-2</v>
      </c>
      <c r="FX33" s="15" t="s">
        <v>81</v>
      </c>
      <c r="FY33" s="15" t="s">
        <v>361</v>
      </c>
      <c r="FZ33" s="15" t="s">
        <v>83</v>
      </c>
      <c r="GA33" s="15" t="s">
        <v>362</v>
      </c>
      <c r="GB33" s="15" t="s">
        <v>85</v>
      </c>
      <c r="GC33" s="15" t="s">
        <v>363</v>
      </c>
      <c r="GD33" s="15" t="s">
        <v>87</v>
      </c>
      <c r="GE33" s="15" t="s">
        <v>364</v>
      </c>
      <c r="GF33" s="15" t="s">
        <v>89</v>
      </c>
      <c r="GG33" s="15" t="s">
        <v>364</v>
      </c>
      <c r="GH33" s="17" t="s">
        <v>90</v>
      </c>
      <c r="GI33" s="18" t="s">
        <v>365</v>
      </c>
      <c r="GJ33" s="17" t="s">
        <v>92</v>
      </c>
      <c r="GK33" s="18" t="s">
        <v>366</v>
      </c>
      <c r="GL33" s="17" t="s">
        <v>94</v>
      </c>
      <c r="GM33" s="18" t="s">
        <v>367</v>
      </c>
      <c r="GN33" s="17" t="s">
        <v>96</v>
      </c>
      <c r="GO33" s="18" t="s">
        <v>368</v>
      </c>
      <c r="GP33" s="17" t="s">
        <v>98</v>
      </c>
      <c r="GQ33" s="18" t="s">
        <v>369</v>
      </c>
      <c r="GR33" s="17" t="s">
        <v>100</v>
      </c>
      <c r="GS33" s="18" t="s">
        <v>370</v>
      </c>
      <c r="GT33" s="17" t="s">
        <v>102</v>
      </c>
      <c r="GU33" s="18" t="s">
        <v>371</v>
      </c>
      <c r="GV33" s="17" t="s">
        <v>104</v>
      </c>
      <c r="GW33" s="18" t="s">
        <v>372</v>
      </c>
      <c r="GX33" s="17" t="s">
        <v>106</v>
      </c>
      <c r="GY33" s="18" t="s">
        <v>373</v>
      </c>
      <c r="GZ33" s="17" t="s">
        <v>108</v>
      </c>
      <c r="HA33" s="18" t="s">
        <v>373</v>
      </c>
      <c r="HB33" s="17" t="s">
        <v>110</v>
      </c>
      <c r="HC33" s="19" t="s">
        <v>374</v>
      </c>
      <c r="HD33" s="17" t="s">
        <v>112</v>
      </c>
      <c r="HE33" s="19" t="s">
        <v>375</v>
      </c>
      <c r="HF33" s="17" t="s">
        <v>114</v>
      </c>
      <c r="HG33" s="18" t="s">
        <v>368</v>
      </c>
      <c r="HH33" s="17" t="s">
        <v>115</v>
      </c>
      <c r="HI33" s="18" t="s">
        <v>376</v>
      </c>
    </row>
    <row r="34" spans="1:217">
      <c r="A34" s="69" t="s">
        <v>455</v>
      </c>
      <c r="B34" s="70"/>
      <c r="C34" s="71"/>
      <c r="D34" s="70"/>
      <c r="E34" s="71"/>
      <c r="F34" s="70"/>
      <c r="G34" s="96"/>
      <c r="H34" s="70">
        <v>3162381480</v>
      </c>
      <c r="I34" s="71">
        <v>0.24536015593162472</v>
      </c>
      <c r="J34" s="70">
        <v>3163010142</v>
      </c>
      <c r="K34" s="71">
        <v>0.24540893202246758</v>
      </c>
      <c r="L34" s="70">
        <v>3187244351</v>
      </c>
      <c r="M34" s="71">
        <v>0.24728919515224015</v>
      </c>
      <c r="N34" s="70">
        <v>3175026751</v>
      </c>
      <c r="O34" s="71">
        <v>0.24634126642824883</v>
      </c>
      <c r="P34" s="70">
        <v>3072645701</v>
      </c>
      <c r="Q34" s="96">
        <v>0.23839781287866521</v>
      </c>
      <c r="R34" s="70">
        <v>3149188046</v>
      </c>
      <c r="S34" s="96">
        <v>0.24433651503188306</v>
      </c>
      <c r="T34" s="70">
        <v>3258189247</v>
      </c>
      <c r="U34" s="71">
        <v>0.25279360720853417</v>
      </c>
      <c r="V34" s="84">
        <v>3259723634</v>
      </c>
      <c r="W34" s="85">
        <v>0.25291265591785667</v>
      </c>
      <c r="X34" s="70">
        <v>3255205829</v>
      </c>
      <c r="Y34" s="71">
        <v>0.25256213231838609</v>
      </c>
      <c r="Z34" s="70">
        <v>3238199664</v>
      </c>
      <c r="AA34" s="71">
        <v>0.24824258699871532</v>
      </c>
      <c r="AB34" s="70">
        <v>3244653009</v>
      </c>
      <c r="AC34" s="71">
        <v>0.24873730481226003</v>
      </c>
      <c r="AD34" s="70">
        <v>3229392702</v>
      </c>
      <c r="AE34" s="96">
        <v>0.24756743930637728</v>
      </c>
      <c r="AF34" s="70">
        <v>3292962707</v>
      </c>
      <c r="AG34" s="71">
        <v>0.25244075909334435</v>
      </c>
      <c r="AH34" s="70">
        <v>3343879023</v>
      </c>
      <c r="AI34" s="71">
        <v>0.25634403848182746</v>
      </c>
      <c r="AJ34" s="70">
        <v>3353371659</v>
      </c>
      <c r="AK34" s="71">
        <v>0.25707175040900559</v>
      </c>
      <c r="AL34" s="70">
        <v>3337355151</v>
      </c>
      <c r="AM34" s="71">
        <v>0.25584391402053097</v>
      </c>
      <c r="AN34" s="84">
        <v>3317278228</v>
      </c>
      <c r="AO34" s="85">
        <v>0.25430480345860296</v>
      </c>
      <c r="AP34" s="84">
        <v>3366920688</v>
      </c>
      <c r="AQ34" s="85">
        <v>0.25811042818038366</v>
      </c>
      <c r="AR34" s="70">
        <v>3368647097</v>
      </c>
      <c r="AS34" s="71">
        <v>0.25824277586763172</v>
      </c>
      <c r="AT34" s="70">
        <v>3409785483</v>
      </c>
      <c r="AU34" s="71">
        <v>0.26139647249700415</v>
      </c>
      <c r="AV34" s="70">
        <v>3413583564</v>
      </c>
      <c r="AW34" s="71">
        <v>0.26168763596772909</v>
      </c>
      <c r="AX34" s="70">
        <v>3493903672</v>
      </c>
      <c r="AY34" s="71">
        <v>0.26784503003443921</v>
      </c>
      <c r="AZ34" s="70">
        <v>3291433500</v>
      </c>
      <c r="BA34" s="71">
        <v>0.25232352904543898</v>
      </c>
      <c r="BB34" s="70">
        <v>3443087171</v>
      </c>
      <c r="BC34" s="71">
        <v>0.26394940253169302</v>
      </c>
      <c r="BD34" s="70">
        <v>3457095164</v>
      </c>
      <c r="BE34" s="71">
        <v>0.26502326479523303</v>
      </c>
      <c r="BF34" s="70">
        <v>3425793340</v>
      </c>
      <c r="BG34" s="71">
        <v>0.26262364569393898</v>
      </c>
      <c r="BH34" s="70">
        <v>3424599523</v>
      </c>
      <c r="BI34" s="71">
        <v>0.26253212687137301</v>
      </c>
      <c r="BJ34" s="70">
        <f>+BJ11+BJ22</f>
        <v>3398170425</v>
      </c>
      <c r="BK34" s="71">
        <f>+BJ34/BJ25</f>
        <v>0.26050605425685819</v>
      </c>
      <c r="BL34" s="70">
        <f>+BL11+BL22</f>
        <v>3320458201</v>
      </c>
      <c r="BM34" s="71">
        <f>+BL34/BL25</f>
        <v>0.25454858234996725</v>
      </c>
      <c r="BN34" s="70">
        <v>3361237333</v>
      </c>
      <c r="BO34" s="71">
        <v>0.25767473832354199</v>
      </c>
      <c r="BP34" s="70">
        <v>3297490816</v>
      </c>
      <c r="BQ34" s="71">
        <v>0.25278788700669302</v>
      </c>
      <c r="BR34" s="70">
        <v>3297176376</v>
      </c>
      <c r="BS34" s="71">
        <v>0.25276378182259301</v>
      </c>
      <c r="BT34" s="70">
        <v>3303393395</v>
      </c>
      <c r="BU34" s="71">
        <v>0.253240382724365</v>
      </c>
      <c r="BV34" s="70">
        <v>3320159198</v>
      </c>
      <c r="BW34" s="71">
        <v>0.254525660576778</v>
      </c>
      <c r="BX34" s="70">
        <f>+BX11+BX22</f>
        <v>3323245648</v>
      </c>
      <c r="BY34" s="71">
        <v>0.254762269931402</v>
      </c>
      <c r="BZ34" s="70">
        <v>3309392990</v>
      </c>
      <c r="CA34" s="71">
        <v>0.25370031575453</v>
      </c>
      <c r="CB34" s="70">
        <v>3287931836</v>
      </c>
      <c r="CC34" s="71">
        <v>0.25205508910338598</v>
      </c>
      <c r="CD34" s="70">
        <v>3271068818</v>
      </c>
      <c r="CE34" s="71">
        <v>0.25076235868300401</v>
      </c>
      <c r="CF34" s="70">
        <f>+CF11+CF22</f>
        <v>3217706074</v>
      </c>
      <c r="CG34" s="71">
        <v>0.24667153446139101</v>
      </c>
      <c r="CH34" s="70">
        <v>3232316218</v>
      </c>
      <c r="CI34" s="71">
        <v>0.247791558029827</v>
      </c>
      <c r="CJ34" s="70">
        <v>3198666644</v>
      </c>
      <c r="CK34" s="71">
        <v>0.245211958817947</v>
      </c>
      <c r="CL34" s="70">
        <v>3153372703</v>
      </c>
      <c r="CM34" s="71">
        <v>0.24173969451806199</v>
      </c>
      <c r="CN34" s="70">
        <v>3207802809</v>
      </c>
      <c r="CO34" s="71">
        <v>0.24591234343599941</v>
      </c>
      <c r="CP34" s="70">
        <v>3222124565</v>
      </c>
      <c r="CQ34" s="71">
        <v>0.24701025898436085</v>
      </c>
      <c r="CR34" s="70">
        <v>3141111308</v>
      </c>
      <c r="CS34" s="71">
        <v>0.24079972764422999</v>
      </c>
      <c r="CT34" s="70">
        <v>3038959416</v>
      </c>
      <c r="CU34" s="71">
        <v>0.23296869417868801</v>
      </c>
      <c r="CV34" s="70">
        <v>2868812935</v>
      </c>
      <c r="CW34" s="71">
        <v>0.21992514930968701</v>
      </c>
      <c r="CX34" s="70">
        <v>3007949782</v>
      </c>
      <c r="CY34" s="71">
        <v>0.23059147456137299</v>
      </c>
      <c r="CZ34" s="70">
        <v>3003040356</v>
      </c>
      <c r="DA34" s="71">
        <v>0.23021511462765165</v>
      </c>
      <c r="DB34" s="70">
        <v>2939328696</v>
      </c>
      <c r="DC34" s="71">
        <v>0.22533093547211253</v>
      </c>
      <c r="DD34" s="70">
        <v>2885568612</v>
      </c>
      <c r="DE34" s="71">
        <v>0.22120965089605799</v>
      </c>
      <c r="DF34" s="70">
        <v>2901502216</v>
      </c>
      <c r="DG34" s="71">
        <v>0.22243113180754914</v>
      </c>
      <c r="DH34" s="70">
        <v>2801236985</v>
      </c>
      <c r="DI34" s="71">
        <v>0.21474473105648545</v>
      </c>
      <c r="DJ34" s="70">
        <v>2836184445</v>
      </c>
      <c r="DK34" s="71">
        <v>0.21742382709119928</v>
      </c>
      <c r="DL34" s="70">
        <v>2536004329</v>
      </c>
      <c r="DM34" s="71">
        <v>0.19441181538918881</v>
      </c>
      <c r="DN34" s="70">
        <f>DN11+DN22</f>
        <v>2907298111</v>
      </c>
      <c r="DO34" s="71">
        <f t="shared" si="2"/>
        <v>0.22287544905727538</v>
      </c>
      <c r="DP34" s="70">
        <v>3088878733</v>
      </c>
      <c r="DQ34" s="71">
        <v>0.23679554294624683</v>
      </c>
      <c r="DR34" s="70">
        <v>3065684118</v>
      </c>
      <c r="DS34" s="71">
        <v>0.23501742799674222</v>
      </c>
      <c r="DT34" s="70">
        <v>3006274648</v>
      </c>
      <c r="DU34" s="71">
        <v>0.23046305765047237</v>
      </c>
      <c r="DV34" s="70">
        <v>2864636130</v>
      </c>
      <c r="DW34" s="71">
        <v>0.21960495259973203</v>
      </c>
      <c r="DX34" s="70">
        <v>2973221839</v>
      </c>
      <c r="DY34" s="71">
        <v>0.22792920684906781</v>
      </c>
      <c r="DZ34" s="70">
        <v>2926048637</v>
      </c>
      <c r="EA34" s="71">
        <v>0.22431287712373282</v>
      </c>
      <c r="EB34" s="70">
        <v>2944339195</v>
      </c>
      <c r="EC34" s="71">
        <v>0.22571504373070522</v>
      </c>
      <c r="ED34" s="70">
        <v>2950063749</v>
      </c>
      <c r="EE34" s="71">
        <v>0.22615389193088645</v>
      </c>
      <c r="EF34" s="70">
        <v>2928203122</v>
      </c>
      <c r="EG34" s="71">
        <v>0.22447804140807137</v>
      </c>
      <c r="EH34" s="70">
        <v>3004392870</v>
      </c>
      <c r="EI34" s="71">
        <v>0.23031879927009188</v>
      </c>
      <c r="EJ34" s="70">
        <v>2976915883</v>
      </c>
      <c r="EK34" s="12">
        <v>0.2282123947726668</v>
      </c>
      <c r="EL34" s="11">
        <v>3090499582</v>
      </c>
      <c r="EM34" s="12">
        <v>0.23691979833215385</v>
      </c>
      <c r="EN34" s="11">
        <v>2951417209</v>
      </c>
      <c r="EO34" s="12">
        <v>0.22625764909432963</v>
      </c>
      <c r="EP34" s="11">
        <v>2913614551</v>
      </c>
      <c r="EQ34" s="12">
        <v>0.22335967164047599</v>
      </c>
      <c r="ER34" s="11">
        <v>2897727839</v>
      </c>
      <c r="ES34" s="12">
        <v>0.22214178550157401</v>
      </c>
      <c r="ET34" s="11">
        <v>2863658854</v>
      </c>
      <c r="EU34" s="12">
        <v>0.21953003395739201</v>
      </c>
      <c r="EV34" s="11">
        <v>2860997114</v>
      </c>
      <c r="EW34" s="12">
        <v>0.21932598316001101</v>
      </c>
      <c r="EX34" s="11">
        <v>2780767484</v>
      </c>
      <c r="EY34" s="12">
        <v>0.21317552519827199</v>
      </c>
      <c r="EZ34" s="11">
        <v>2785186790</v>
      </c>
      <c r="FA34" s="12">
        <v>0.21351431219969599</v>
      </c>
      <c r="FB34" s="11">
        <v>2731758565</v>
      </c>
      <c r="FC34" s="12">
        <v>0.209418468160121</v>
      </c>
      <c r="FD34" s="11">
        <v>2658465528</v>
      </c>
      <c r="FE34" s="12">
        <v>0.20379977413203315</v>
      </c>
      <c r="FF34" s="23">
        <v>2664693951</v>
      </c>
      <c r="FG34" s="14">
        <v>0.20427724927219559</v>
      </c>
      <c r="FH34" s="11">
        <v>2681822611</v>
      </c>
      <c r="FI34" s="12">
        <v>0.20559034398883483</v>
      </c>
      <c r="FJ34" s="11">
        <v>2628260872</v>
      </c>
      <c r="FK34" s="12">
        <v>0.20148426467528019</v>
      </c>
      <c r="FL34" s="11">
        <v>2585998746</v>
      </c>
      <c r="FM34" s="12">
        <v>0.1982444213737877</v>
      </c>
      <c r="FN34" s="11">
        <v>2518738192</v>
      </c>
      <c r="FO34" s="12">
        <v>0.19308818159229693</v>
      </c>
      <c r="FP34" s="11">
        <v>2564769653</v>
      </c>
      <c r="FQ34" s="12">
        <v>0.19661698467661795</v>
      </c>
      <c r="FR34" s="15">
        <v>2601777954</v>
      </c>
      <c r="FS34" s="16">
        <v>0.19945406618298772</v>
      </c>
      <c r="FT34" s="15">
        <v>2612361486</v>
      </c>
      <c r="FU34" s="16">
        <v>0.20026540693892439</v>
      </c>
      <c r="FV34" s="15">
        <v>2575728087</v>
      </c>
      <c r="FW34" s="16">
        <v>0.19745706567466684</v>
      </c>
      <c r="FX34" s="15" t="s">
        <v>377</v>
      </c>
      <c r="FY34" s="15" t="s">
        <v>378</v>
      </c>
      <c r="FZ34" s="15" t="s">
        <v>379</v>
      </c>
      <c r="GA34" s="15" t="s">
        <v>380</v>
      </c>
      <c r="GB34" s="15" t="s">
        <v>381</v>
      </c>
      <c r="GC34" s="15" t="s">
        <v>382</v>
      </c>
      <c r="GD34" s="15" t="s">
        <v>383</v>
      </c>
      <c r="GE34" s="15" t="s">
        <v>384</v>
      </c>
      <c r="GF34" s="15" t="s">
        <v>385</v>
      </c>
      <c r="GG34" s="15" t="s">
        <v>386</v>
      </c>
      <c r="GH34" s="17" t="s">
        <v>387</v>
      </c>
      <c r="GI34" s="18" t="s">
        <v>388</v>
      </c>
      <c r="GJ34" s="17" t="s">
        <v>389</v>
      </c>
      <c r="GK34" s="18" t="s">
        <v>390</v>
      </c>
      <c r="GL34" s="17" t="s">
        <v>391</v>
      </c>
      <c r="GM34" s="18" t="s">
        <v>392</v>
      </c>
      <c r="GN34" s="17" t="s">
        <v>393</v>
      </c>
      <c r="GO34" s="18" t="s">
        <v>394</v>
      </c>
      <c r="GP34" s="17" t="s">
        <v>395</v>
      </c>
      <c r="GQ34" s="18" t="s">
        <v>396</v>
      </c>
      <c r="GR34" s="17" t="s">
        <v>397</v>
      </c>
      <c r="GS34" s="18" t="s">
        <v>398</v>
      </c>
      <c r="GT34" s="17" t="s">
        <v>399</v>
      </c>
      <c r="GU34" s="18" t="s">
        <v>400</v>
      </c>
      <c r="GV34" s="17" t="s">
        <v>401</v>
      </c>
      <c r="GW34" s="18" t="s">
        <v>402</v>
      </c>
      <c r="GX34" s="17" t="s">
        <v>403</v>
      </c>
      <c r="GY34" s="18" t="s">
        <v>404</v>
      </c>
      <c r="GZ34" s="17" t="s">
        <v>405</v>
      </c>
      <c r="HA34" s="18" t="s">
        <v>406</v>
      </c>
      <c r="HB34" s="17" t="s">
        <v>407</v>
      </c>
      <c r="HC34" s="19" t="s">
        <v>408</v>
      </c>
      <c r="HD34" s="17" t="s">
        <v>409</v>
      </c>
      <c r="HE34" s="19" t="s">
        <v>410</v>
      </c>
      <c r="HF34" s="17" t="s">
        <v>411</v>
      </c>
      <c r="HG34" s="18" t="s">
        <v>412</v>
      </c>
      <c r="HH34" s="17" t="s">
        <v>413</v>
      </c>
      <c r="HI34" s="18" t="s">
        <v>414</v>
      </c>
    </row>
    <row r="35" spans="1:217">
      <c r="A35" s="69" t="s">
        <v>457</v>
      </c>
      <c r="B35" s="70"/>
      <c r="C35" s="71"/>
      <c r="D35" s="70"/>
      <c r="E35" s="71"/>
      <c r="F35" s="70"/>
      <c r="G35" s="96"/>
      <c r="H35" s="70">
        <v>2028305699</v>
      </c>
      <c r="I35" s="71">
        <v>0.15737045189868842</v>
      </c>
      <c r="J35" s="70">
        <v>2030382371</v>
      </c>
      <c r="K35" s="71">
        <v>0.15753157495387998</v>
      </c>
      <c r="L35" s="70">
        <v>2014657821</v>
      </c>
      <c r="M35" s="71">
        <v>0.15631155198563434</v>
      </c>
      <c r="N35" s="70">
        <v>2034146900</v>
      </c>
      <c r="O35" s="71">
        <v>0.15782365401780402</v>
      </c>
      <c r="P35" s="70">
        <v>2124564153</v>
      </c>
      <c r="Q35" s="96">
        <v>0.16483887069399994</v>
      </c>
      <c r="R35" s="70">
        <v>2067377021</v>
      </c>
      <c r="S35" s="96">
        <v>0.1604018842919665</v>
      </c>
      <c r="T35" s="70">
        <v>1993437664</v>
      </c>
      <c r="U35" s="71">
        <v>0.15466514055066302</v>
      </c>
      <c r="V35" s="84">
        <v>1994129233</v>
      </c>
      <c r="W35" s="85">
        <v>0.15471879741614575</v>
      </c>
      <c r="X35" s="70">
        <v>1960681927</v>
      </c>
      <c r="Y35" s="71">
        <v>0.1521237163775189</v>
      </c>
      <c r="Z35" s="70">
        <v>1969749710</v>
      </c>
      <c r="AA35" s="71">
        <v>0.15100235145672267</v>
      </c>
      <c r="AB35" s="70">
        <v>1970621783</v>
      </c>
      <c r="AC35" s="71">
        <v>0.15106920516558395</v>
      </c>
      <c r="AD35" s="70">
        <v>1996520311</v>
      </c>
      <c r="AE35" s="96">
        <v>0.15305460392331127</v>
      </c>
      <c r="AF35" s="70">
        <v>1959339116</v>
      </c>
      <c r="AG35" s="71">
        <v>0.15020426824539873</v>
      </c>
      <c r="AH35" s="70">
        <v>1937379767</v>
      </c>
      <c r="AI35" s="71">
        <v>0.14852084962696988</v>
      </c>
      <c r="AJ35" s="70">
        <v>1907500264</v>
      </c>
      <c r="AK35" s="71">
        <v>0.14623026662017852</v>
      </c>
      <c r="AL35" s="70">
        <v>1927468742</v>
      </c>
      <c r="AM35" s="71">
        <v>0.14776106371470471</v>
      </c>
      <c r="AN35" s="84">
        <v>1949113140</v>
      </c>
      <c r="AO35" s="85">
        <v>0.14942033797542548</v>
      </c>
      <c r="AP35" s="84">
        <v>1869216727</v>
      </c>
      <c r="AQ35" s="85">
        <v>0.14329542465536843</v>
      </c>
      <c r="AR35" s="70">
        <v>1849657640</v>
      </c>
      <c r="AS35" s="71">
        <v>0.14179601175313397</v>
      </c>
      <c r="AT35" s="70">
        <v>1780942780</v>
      </c>
      <c r="AU35" s="71">
        <v>0.13652828388530275</v>
      </c>
      <c r="AV35" s="70">
        <v>1770741521</v>
      </c>
      <c r="AW35" s="71">
        <v>0.13574624843734773</v>
      </c>
      <c r="AX35" s="70">
        <v>1702731663</v>
      </c>
      <c r="AY35" s="71">
        <v>0.13053256650197242</v>
      </c>
      <c r="AZ35" s="70">
        <v>1934846160</v>
      </c>
      <c r="BA35" s="71">
        <v>0.148326621592451</v>
      </c>
      <c r="BB35" s="70">
        <v>1807234330</v>
      </c>
      <c r="BC35" s="71">
        <v>0.13854381197665699</v>
      </c>
      <c r="BD35" s="70">
        <v>1834449309</v>
      </c>
      <c r="BE35" s="71">
        <v>0.14063013076273501</v>
      </c>
      <c r="BF35" s="70">
        <v>1894569816</v>
      </c>
      <c r="BG35" s="71">
        <v>0.14523900968866299</v>
      </c>
      <c r="BH35" s="70">
        <v>1897371475</v>
      </c>
      <c r="BI35" s="71">
        <v>0.14549442214480199</v>
      </c>
      <c r="BJ35" s="70">
        <v>1933631112</v>
      </c>
      <c r="BK35" s="71">
        <f>+BJ35/BJ25</f>
        <v>0.14823347518699595</v>
      </c>
      <c r="BL35" s="70">
        <f>+BL23+BL12-BL39</f>
        <v>2029601271</v>
      </c>
      <c r="BM35" s="71">
        <f>+BL35/BL25</f>
        <v>0.15559061279950795</v>
      </c>
      <c r="BN35" s="70">
        <f>+BN23+BN12-BN39</f>
        <v>1989312454</v>
      </c>
      <c r="BO35" s="71">
        <v>0.15250204470706299</v>
      </c>
      <c r="BP35" s="70">
        <v>2026706714</v>
      </c>
      <c r="BQ35" s="71">
        <f>+BP35/BP25</f>
        <v>0.15536871409267908</v>
      </c>
      <c r="BR35" s="70">
        <f>2040821705-BR36</f>
        <v>2040526036</v>
      </c>
      <c r="BS35" s="71">
        <f>+BR35/BR25</f>
        <v>0.15642811270913459</v>
      </c>
      <c r="BT35" s="70">
        <f>2051472875-BT36</f>
        <v>2051177206</v>
      </c>
      <c r="BU35" s="71">
        <f>+BT35/BT25</f>
        <v>0.15724463864011964</v>
      </c>
      <c r="BV35" s="70">
        <f>2058141893-BV36</f>
        <v>2057846224</v>
      </c>
      <c r="BW35" s="71">
        <f>+BV35/BV25</f>
        <v>0.15775589009242075</v>
      </c>
      <c r="BX35" s="70">
        <f>+BX25-BX26-BX27-BX28-BX32-BX33-BX34-BX36</f>
        <v>2094851661</v>
      </c>
      <c r="BY35" s="71">
        <f>+BX35/BX25</f>
        <v>0.16059275204260406</v>
      </c>
      <c r="BZ35" s="70">
        <f>+BZ25-BZ26-BZ27-BZ28-BZ32-BZ33-BZ34-BZ36</f>
        <v>2131971558</v>
      </c>
      <c r="CA35" s="71">
        <f>+BZ35/BZ25</f>
        <v>0.16343838857417708</v>
      </c>
      <c r="CB35" s="70">
        <f>2179078931-CB36</f>
        <v>2178783262</v>
      </c>
      <c r="CC35" s="71">
        <f>+CB35/CB25</f>
        <v>0.16702700561714953</v>
      </c>
      <c r="CD35" s="70">
        <f>2237042320-CD36</f>
        <v>2236746651</v>
      </c>
      <c r="CE35" s="71">
        <f>+CD35/CD25</f>
        <v>0.17147051841116881</v>
      </c>
      <c r="CF35" s="70">
        <f>+CF25-CF26-CF27-CF28-CF32-CF33-CF34-CF36</f>
        <v>2284576084</v>
      </c>
      <c r="CG35" s="71">
        <f>+CF35/CF25</f>
        <v>0.17513715525095377</v>
      </c>
      <c r="CH35" s="70">
        <f>2269117229-CH36</f>
        <v>2268821560</v>
      </c>
      <c r="CI35" s="71">
        <f>+CH35/CH25</f>
        <v>0.17392940273396959</v>
      </c>
      <c r="CJ35" s="70">
        <f>2303247860-CJ36</f>
        <v>2302952191</v>
      </c>
      <c r="CK35" s="71">
        <f>+CJ35/CJ25</f>
        <v>0.17654588010240729</v>
      </c>
      <c r="CL35" s="70">
        <f>2316672585-CL36</f>
        <v>2316376916</v>
      </c>
      <c r="CM35" s="71">
        <f>+CL35/CL25</f>
        <v>0.1775750286446654</v>
      </c>
      <c r="CN35" s="70">
        <f>2233349897-CN36</f>
        <v>2233054228</v>
      </c>
      <c r="CO35" s="71">
        <f>+CN35/CN25</f>
        <v>0.17118745475453151</v>
      </c>
      <c r="CP35" s="70">
        <f>2215998953-CP36</f>
        <v>2215703284</v>
      </c>
      <c r="CQ35" s="71">
        <f>+CP35/CP25</f>
        <v>0.16985731959538281</v>
      </c>
      <c r="CR35" s="70">
        <f>2296892159-CR36</f>
        <v>2296596490</v>
      </c>
      <c r="CS35" s="71">
        <f>+CR35/CR25</f>
        <v>0.17605864774426375</v>
      </c>
      <c r="CT35" s="70">
        <f>2470466058-CT36</f>
        <v>2470170389</v>
      </c>
      <c r="CU35" s="71">
        <f>+CT35/CT25</f>
        <v>0.18936494080649841</v>
      </c>
      <c r="CV35" s="70">
        <f>2659033109-CV36</f>
        <v>2658737440</v>
      </c>
      <c r="CW35" s="71">
        <f>+CV35/CV25</f>
        <v>0.20382061909075094</v>
      </c>
      <c r="CX35" s="70">
        <f>2480317567-CX36</f>
        <v>2480021898</v>
      </c>
      <c r="CY35" s="71">
        <f>+CX35/CX25</f>
        <v>0.19012016418175506</v>
      </c>
      <c r="CZ35" s="70">
        <f>2499772099-CZ36</f>
        <v>2499476430</v>
      </c>
      <c r="DA35" s="71">
        <f>+CZ35/CZ25</f>
        <v>0.19161156182663153</v>
      </c>
      <c r="DB35" s="70">
        <f>2575270799-DB36</f>
        <v>2574975130</v>
      </c>
      <c r="DC35" s="71">
        <f>+DB35/DB25</f>
        <v>0.19739934347931959</v>
      </c>
      <c r="DD35" s="70">
        <f>2648631658-DD36</f>
        <v>2648335989</v>
      </c>
      <c r="DE35" s="71">
        <f>+DD35/DD25</f>
        <v>0.20302323678802078</v>
      </c>
      <c r="DF35" s="70">
        <f>2653835058-DF36</f>
        <v>2653539389</v>
      </c>
      <c r="DG35" s="71">
        <f>+DF35/DF25</f>
        <v>0.2034221329683735</v>
      </c>
      <c r="DH35" s="70">
        <f>2814591540-DH36</f>
        <v>2814295871</v>
      </c>
      <c r="DI35" s="71">
        <f>+DH35/DH25</f>
        <v>0.21574583413237078</v>
      </c>
      <c r="DJ35" s="70">
        <f>2773958342-DJ36</f>
        <v>2773662673</v>
      </c>
      <c r="DK35" s="71">
        <f>+DJ35/DJ25</f>
        <v>0.21263086555841598</v>
      </c>
      <c r="DL35" s="70">
        <f>3043755906-DL36</f>
        <v>3043460237</v>
      </c>
      <c r="DM35" s="71">
        <f>+DL35/DL25</f>
        <v>0.23331373017541121</v>
      </c>
      <c r="DN35" s="70">
        <f>DN12+DN23</f>
        <v>2671104454</v>
      </c>
      <c r="DO35" s="71">
        <f>+DN35/DN25</f>
        <v>0.20476868278890384</v>
      </c>
      <c r="DP35" s="70">
        <f>2477518918-DP36</f>
        <v>2477223249</v>
      </c>
      <c r="DQ35" s="71">
        <f>+DP35/DP25</f>
        <v>0.18990561784738755</v>
      </c>
      <c r="DR35" s="70">
        <f>2519833648-DR36</f>
        <v>2519537979</v>
      </c>
      <c r="DS35" s="71">
        <f>+DR35/DR25</f>
        <v>0.19314949380727095</v>
      </c>
      <c r="DT35" s="70">
        <f>2583592935-DT36</f>
        <v>2583297266</v>
      </c>
      <c r="DU35" s="71">
        <f>+DT35/DT25</f>
        <v>0.1980373240809985</v>
      </c>
      <c r="DV35" s="70">
        <f>2762412686-DV36</f>
        <v>2762117017</v>
      </c>
      <c r="DW35" s="71">
        <f>+DV35/DV25</f>
        <v>0.21174576772275724</v>
      </c>
      <c r="DX35" s="70">
        <f>2655756161-DX36</f>
        <v>2655460492</v>
      </c>
      <c r="DY35" s="71">
        <f>+DX35/DX25</f>
        <v>0.20356940602998019</v>
      </c>
      <c r="DZ35" s="70">
        <f>2699750510-DZ36</f>
        <v>2699454841</v>
      </c>
      <c r="EA35" s="71">
        <f>+DZ35/DZ25</f>
        <v>0.20694204272391209</v>
      </c>
      <c r="EB35" s="70">
        <f>2684501641-EB36</f>
        <v>2684205972</v>
      </c>
      <c r="EC35" s="71">
        <f>+EB35/EB25</f>
        <v>0.2057730540628829</v>
      </c>
      <c r="ED35" s="70">
        <f>2668112073-ED36</f>
        <v>2667816404</v>
      </c>
      <c r="EE35" s="71">
        <f>+ED35/ED25</f>
        <v>0.20451661864126791</v>
      </c>
      <c r="EF35" s="70">
        <f>2717235663-EF36</f>
        <v>2716939994</v>
      </c>
      <c r="EG35" s="71">
        <f>+EF35/EF25</f>
        <v>0.20828246643621234</v>
      </c>
      <c r="EH35" s="70">
        <f>2683042293-EH36</f>
        <v>2682746624</v>
      </c>
      <c r="EI35" s="71">
        <f>+EH35/EH25</f>
        <v>0.20566117945339576</v>
      </c>
      <c r="EJ35" s="70">
        <f>2768951060-EJ36</f>
        <v>2768655391</v>
      </c>
      <c r="EK35" s="12">
        <f>+EJ35/EJ25</f>
        <v>0.21224700391722964</v>
      </c>
      <c r="EL35" s="11">
        <f>2769864489-EL36</f>
        <v>2769568820</v>
      </c>
      <c r="EM35" s="12">
        <f>+EL35/EL25</f>
        <v>0.21231702800515742</v>
      </c>
      <c r="EN35" s="11">
        <f>2348888333-EN36</f>
        <v>2348592664</v>
      </c>
      <c r="EO35" s="12">
        <f>+EN35/EN25</f>
        <v>0.18004470978092368</v>
      </c>
      <c r="EP35" s="25">
        <v>2295895346</v>
      </c>
      <c r="EQ35" s="26">
        <v>0.17600489756870999</v>
      </c>
      <c r="ER35" s="25">
        <v>2296222942</v>
      </c>
      <c r="ES35" s="26">
        <v>0.176030011300712</v>
      </c>
      <c r="ET35" s="25">
        <v>2305208195</v>
      </c>
      <c r="EU35" s="26">
        <v>0.176718826902281</v>
      </c>
      <c r="EV35" s="25">
        <v>2280833605</v>
      </c>
      <c r="EW35" s="26">
        <v>0.174850254267337</v>
      </c>
      <c r="EX35" s="25">
        <v>2345861895</v>
      </c>
      <c r="EY35" s="26">
        <v>0.179835367173489</v>
      </c>
      <c r="EZ35" s="25">
        <v>2323770463</v>
      </c>
      <c r="FA35" s="26">
        <v>0.17814182298251299</v>
      </c>
      <c r="FB35" s="25">
        <v>2369155802</v>
      </c>
      <c r="FC35" s="26">
        <v>0.18162109391519499</v>
      </c>
      <c r="FD35" s="25">
        <v>2267208623</v>
      </c>
      <c r="FE35" s="26">
        <v>0.17380575388735978</v>
      </c>
      <c r="FF35" s="25">
        <v>2261788619</v>
      </c>
      <c r="FG35" s="26">
        <v>0.17339025269715785</v>
      </c>
      <c r="FH35" s="25">
        <v>2242112415</v>
      </c>
      <c r="FI35" s="26">
        <v>0.17188186152610793</v>
      </c>
      <c r="FJ35" s="25">
        <v>2288178182</v>
      </c>
      <c r="FK35" s="26">
        <v>0.17541329453170409</v>
      </c>
      <c r="FL35" s="25">
        <v>2281375487</v>
      </c>
      <c r="FM35" s="26">
        <v>0.17489179530973295</v>
      </c>
      <c r="FN35" s="25">
        <v>2228690747</v>
      </c>
      <c r="FO35" s="26">
        <v>0.17085294733554743</v>
      </c>
      <c r="FP35" s="25">
        <v>2146469216</v>
      </c>
      <c r="FQ35" s="26">
        <v>0.16454978888940563</v>
      </c>
      <c r="FR35" s="27">
        <v>2070501236</v>
      </c>
      <c r="FS35" s="28">
        <v>0.15872603191298387</v>
      </c>
      <c r="FT35" s="27">
        <v>1989890885</v>
      </c>
      <c r="FU35" s="28">
        <v>0.15254638762063782</v>
      </c>
      <c r="FV35" s="27">
        <v>2010839597</v>
      </c>
      <c r="FW35" s="28">
        <v>0.15415233011979404</v>
      </c>
      <c r="FX35" s="27" t="s">
        <v>415</v>
      </c>
      <c r="FY35" s="27" t="s">
        <v>416</v>
      </c>
      <c r="FZ35" s="27" t="s">
        <v>417</v>
      </c>
      <c r="GA35" s="27" t="s">
        <v>418</v>
      </c>
      <c r="GB35" s="27" t="s">
        <v>419</v>
      </c>
      <c r="GC35" s="27" t="s">
        <v>420</v>
      </c>
      <c r="GD35" s="27" t="s">
        <v>421</v>
      </c>
      <c r="GE35" s="27" t="s">
        <v>422</v>
      </c>
      <c r="GF35" s="27" t="s">
        <v>423</v>
      </c>
      <c r="GG35" s="27" t="s">
        <v>424</v>
      </c>
      <c r="GH35" s="29" t="s">
        <v>425</v>
      </c>
      <c r="GI35" s="30" t="s">
        <v>426</v>
      </c>
      <c r="GJ35" s="29" t="s">
        <v>427</v>
      </c>
      <c r="GK35" s="30" t="s">
        <v>428</v>
      </c>
      <c r="GL35" s="29" t="s">
        <v>429</v>
      </c>
      <c r="GM35" s="30" t="s">
        <v>430</v>
      </c>
      <c r="GN35" s="29" t="s">
        <v>431</v>
      </c>
      <c r="GO35" s="30" t="s">
        <v>432</v>
      </c>
      <c r="GP35" s="29" t="s">
        <v>433</v>
      </c>
      <c r="GQ35" s="30" t="s">
        <v>434</v>
      </c>
      <c r="GR35" s="29" t="s">
        <v>435</v>
      </c>
      <c r="GS35" s="30" t="s">
        <v>436</v>
      </c>
      <c r="GT35" s="29" t="s">
        <v>437</v>
      </c>
      <c r="GU35" s="30" t="s">
        <v>438</v>
      </c>
      <c r="GV35" s="29" t="s">
        <v>439</v>
      </c>
      <c r="GW35" s="30" t="s">
        <v>440</v>
      </c>
      <c r="GX35" s="29" t="s">
        <v>441</v>
      </c>
      <c r="GY35" s="30" t="s">
        <v>442</v>
      </c>
      <c r="GZ35" s="29" t="s">
        <v>443</v>
      </c>
      <c r="HA35" s="30" t="s">
        <v>444</v>
      </c>
      <c r="HB35" s="29" t="s">
        <v>445</v>
      </c>
      <c r="HC35" s="31" t="s">
        <v>446</v>
      </c>
      <c r="HD35" s="29" t="s">
        <v>447</v>
      </c>
      <c r="HE35" s="31" t="s">
        <v>448</v>
      </c>
      <c r="HF35" s="29" t="s">
        <v>449</v>
      </c>
      <c r="HG35" s="30" t="s">
        <v>450</v>
      </c>
      <c r="HH35" s="29" t="s">
        <v>451</v>
      </c>
      <c r="HI35" s="30" t="s">
        <v>452</v>
      </c>
    </row>
    <row r="36" spans="1:217">
      <c r="A36" s="64" t="s">
        <v>458</v>
      </c>
      <c r="B36" s="64"/>
      <c r="C36" s="72"/>
      <c r="D36" s="64"/>
      <c r="E36" s="72"/>
      <c r="F36" s="64"/>
      <c r="G36" s="97"/>
      <c r="H36" s="64">
        <v>0</v>
      </c>
      <c r="I36" s="72">
        <v>0</v>
      </c>
      <c r="J36" s="64">
        <v>0</v>
      </c>
      <c r="K36" s="72">
        <v>0</v>
      </c>
      <c r="L36" s="64">
        <v>0</v>
      </c>
      <c r="M36" s="72">
        <v>0</v>
      </c>
      <c r="N36" s="64">
        <v>0</v>
      </c>
      <c r="O36" s="72">
        <v>0</v>
      </c>
      <c r="P36" s="64">
        <v>0</v>
      </c>
      <c r="Q36" s="97">
        <v>0</v>
      </c>
      <c r="R36" s="64">
        <v>0</v>
      </c>
      <c r="S36" s="97">
        <v>0</v>
      </c>
      <c r="T36" s="64">
        <v>0</v>
      </c>
      <c r="U36" s="72">
        <v>0</v>
      </c>
      <c r="V36" s="86">
        <v>0</v>
      </c>
      <c r="W36" s="87">
        <v>0</v>
      </c>
      <c r="X36" s="64">
        <v>0</v>
      </c>
      <c r="Y36" s="72">
        <v>0</v>
      </c>
      <c r="Z36" s="64">
        <v>155764169</v>
      </c>
      <c r="AA36" s="72">
        <v>1.1940987056524226E-2</v>
      </c>
      <c r="AB36" s="64">
        <v>155764169</v>
      </c>
      <c r="AC36" s="72">
        <v>1.1940987056524226E-2</v>
      </c>
      <c r="AD36" s="64">
        <v>155764169</v>
      </c>
      <c r="AE36" s="97">
        <v>1.1940987056524226E-2</v>
      </c>
      <c r="AF36" s="64">
        <v>155764169</v>
      </c>
      <c r="AG36" s="72">
        <v>1.1940987056524226E-2</v>
      </c>
      <c r="AH36" s="64">
        <v>155764169</v>
      </c>
      <c r="AI36" s="72">
        <v>1.1940987056524226E-2</v>
      </c>
      <c r="AJ36" s="64">
        <v>155764169</v>
      </c>
      <c r="AK36" s="72">
        <v>1.1940987056524226E-2</v>
      </c>
      <c r="AL36" s="64">
        <v>155764169</v>
      </c>
      <c r="AM36" s="72">
        <v>1.1940987056524226E-2</v>
      </c>
      <c r="AN36" s="86">
        <v>148603969</v>
      </c>
      <c r="AO36" s="87">
        <v>1.1392081258284293E-2</v>
      </c>
      <c r="AP36" s="86">
        <v>135592269</v>
      </c>
      <c r="AQ36" s="87">
        <v>1.0394595493227656E-2</v>
      </c>
      <c r="AR36" s="64">
        <v>135209269</v>
      </c>
      <c r="AS36" s="72">
        <v>1.036523445293187E-2</v>
      </c>
      <c r="AT36" s="64">
        <v>119531069</v>
      </c>
      <c r="AU36" s="72">
        <v>9.163332985659264E-3</v>
      </c>
      <c r="AV36" s="64">
        <v>119531069</v>
      </c>
      <c r="AW36" s="72">
        <v>9.163332985659264E-3</v>
      </c>
      <c r="AX36" s="64">
        <v>104359669</v>
      </c>
      <c r="AY36" s="72">
        <v>8.0002831508198292E-3</v>
      </c>
      <c r="AZ36" s="64">
        <v>74107869</v>
      </c>
      <c r="BA36" s="72">
        <v>5.6811596029867004E-3</v>
      </c>
      <c r="BB36" s="64">
        <v>56627969</v>
      </c>
      <c r="BC36" s="72">
        <v>4.3411385892365003E-3</v>
      </c>
      <c r="BD36" s="64">
        <v>29031369</v>
      </c>
      <c r="BE36" s="72">
        <v>2.22556447793959E-3</v>
      </c>
      <c r="BF36" s="64">
        <v>295669</v>
      </c>
      <c r="BG36" s="72">
        <v>2.26661864835902E-5</v>
      </c>
      <c r="BH36" s="64">
        <v>295669</v>
      </c>
      <c r="BI36" s="72">
        <v>2.26661864835902E-5</v>
      </c>
      <c r="BJ36" s="64">
        <v>295669</v>
      </c>
      <c r="BK36" s="72">
        <v>2.26661864835902E-5</v>
      </c>
      <c r="BL36" s="64">
        <v>295669</v>
      </c>
      <c r="BM36" s="72">
        <v>2.26661864835902E-5</v>
      </c>
      <c r="BN36" s="64">
        <v>295669</v>
      </c>
      <c r="BO36" s="72">
        <v>2.26661864835902E-5</v>
      </c>
      <c r="BP36" s="64">
        <v>295669</v>
      </c>
      <c r="BQ36" s="72">
        <f>+BP36/BP25</f>
        <v>2.266618648359021E-5</v>
      </c>
      <c r="BR36" s="64">
        <v>295669</v>
      </c>
      <c r="BS36" s="72">
        <v>2.26661864835902E-5</v>
      </c>
      <c r="BT36" s="64">
        <f>+BR36</f>
        <v>295669</v>
      </c>
      <c r="BU36" s="72">
        <v>2.26661864835902E-5</v>
      </c>
      <c r="BV36" s="64">
        <f>+BT36</f>
        <v>295669</v>
      </c>
      <c r="BW36" s="72">
        <v>2.26661864835902E-5</v>
      </c>
      <c r="BX36" s="64">
        <f>+BV36</f>
        <v>295669</v>
      </c>
      <c r="BY36" s="72">
        <v>2.26661864835902E-5</v>
      </c>
      <c r="BZ36" s="64">
        <f>+BX36</f>
        <v>295669</v>
      </c>
      <c r="CA36" s="72">
        <f>+BZ36/BZ25</f>
        <v>2.266618648359021E-5</v>
      </c>
      <c r="CB36" s="64">
        <f>+BZ36</f>
        <v>295669</v>
      </c>
      <c r="CC36" s="72">
        <f>+CB36/CB25</f>
        <v>2.266618648359021E-5</v>
      </c>
      <c r="CD36" s="64">
        <f>+CB36</f>
        <v>295669</v>
      </c>
      <c r="CE36" s="72">
        <f>+CD36/CD25</f>
        <v>2.266618648359021E-5</v>
      </c>
      <c r="CF36" s="64">
        <f>+CD36</f>
        <v>295669</v>
      </c>
      <c r="CG36" s="72">
        <f>+CF36/CF25</f>
        <v>2.266618648359021E-5</v>
      </c>
      <c r="CH36" s="64">
        <f>+CF36</f>
        <v>295669</v>
      </c>
      <c r="CI36" s="72">
        <f>+CH36/CH25</f>
        <v>2.266618648359021E-5</v>
      </c>
      <c r="CJ36" s="64">
        <f>+CH36</f>
        <v>295669</v>
      </c>
      <c r="CK36" s="72">
        <f>+CJ36/CJ25</f>
        <v>2.266618648359021E-5</v>
      </c>
      <c r="CL36" s="64">
        <f>+CJ36</f>
        <v>295669</v>
      </c>
      <c r="CM36" s="72">
        <f>+CL36/CL25</f>
        <v>2.266618648359021E-5</v>
      </c>
      <c r="CN36" s="64">
        <f>+CL36</f>
        <v>295669</v>
      </c>
      <c r="CO36" s="72">
        <f>+CN36/CN25</f>
        <v>2.266618648359021E-5</v>
      </c>
      <c r="CP36" s="64">
        <f>+CN36</f>
        <v>295669</v>
      </c>
      <c r="CQ36" s="72">
        <f>+CP36/CP25</f>
        <v>2.266618648359021E-5</v>
      </c>
      <c r="CR36" s="64">
        <f>+CP36</f>
        <v>295669</v>
      </c>
      <c r="CS36" s="72">
        <f>+CR36/CR25</f>
        <v>2.266618648359021E-5</v>
      </c>
      <c r="CT36" s="64">
        <f>+CR36</f>
        <v>295669</v>
      </c>
      <c r="CU36" s="72">
        <f>+CT36/CT25</f>
        <v>2.266618648359021E-5</v>
      </c>
      <c r="CV36" s="64">
        <f>+CT36</f>
        <v>295669</v>
      </c>
      <c r="CW36" s="72">
        <f>+CV36/CV25</f>
        <v>2.266618648359021E-5</v>
      </c>
      <c r="CX36" s="64">
        <f>+CV36</f>
        <v>295669</v>
      </c>
      <c r="CY36" s="72">
        <f>+CX36/CX25</f>
        <v>2.266618648359021E-5</v>
      </c>
      <c r="CZ36" s="64">
        <f>+CX36</f>
        <v>295669</v>
      </c>
      <c r="DA36" s="72">
        <f>+CZ36/CZ25</f>
        <v>2.266618648359021E-5</v>
      </c>
      <c r="DB36" s="64">
        <f>+CZ36</f>
        <v>295669</v>
      </c>
      <c r="DC36" s="72">
        <f>+DB36/DB25</f>
        <v>2.266618648359021E-5</v>
      </c>
      <c r="DD36" s="64">
        <f>+DB36</f>
        <v>295669</v>
      </c>
      <c r="DE36" s="72">
        <f>+DD36/DD25</f>
        <v>2.266618648359021E-5</v>
      </c>
      <c r="DF36" s="64">
        <f>+DD36</f>
        <v>295669</v>
      </c>
      <c r="DG36" s="72">
        <f>+DF36/DF25</f>
        <v>2.266618648359021E-5</v>
      </c>
      <c r="DH36" s="64">
        <f>+DF36</f>
        <v>295669</v>
      </c>
      <c r="DI36" s="72">
        <f>+DH36/DH25</f>
        <v>2.266618648359021E-5</v>
      </c>
      <c r="DJ36" s="64">
        <f>+DH36</f>
        <v>295669</v>
      </c>
      <c r="DK36" s="72">
        <f>+DJ36/DJ25</f>
        <v>2.266618648359021E-5</v>
      </c>
      <c r="DL36" s="64">
        <f>+DJ36</f>
        <v>295669</v>
      </c>
      <c r="DM36" s="72">
        <f>+DL36/DL25</f>
        <v>2.266618648359021E-5</v>
      </c>
      <c r="DN36" s="64">
        <f>+DL36</f>
        <v>295669</v>
      </c>
      <c r="DO36" s="72">
        <f>+DN36/DN25</f>
        <v>2.266618648359021E-5</v>
      </c>
      <c r="DP36" s="64">
        <f>+DN36</f>
        <v>295669</v>
      </c>
      <c r="DQ36" s="72">
        <f>+DP36/DP25</f>
        <v>2.266618648359021E-5</v>
      </c>
      <c r="DR36" s="64">
        <f>+DP36</f>
        <v>295669</v>
      </c>
      <c r="DS36" s="72">
        <f>+DR36/DR25</f>
        <v>2.266618648359021E-5</v>
      </c>
      <c r="DT36" s="64">
        <f>+DR36</f>
        <v>295669</v>
      </c>
      <c r="DU36" s="72">
        <f>+DT36/DT25</f>
        <v>2.266618648359021E-5</v>
      </c>
      <c r="DV36" s="64">
        <f>+DT36</f>
        <v>295669</v>
      </c>
      <c r="DW36" s="72">
        <f>+DV36/DV25</f>
        <v>2.266618648359021E-5</v>
      </c>
      <c r="DX36" s="64">
        <f>+DV36</f>
        <v>295669</v>
      </c>
      <c r="DY36" s="72">
        <f>+DX36/DX25</f>
        <v>2.266618648359021E-5</v>
      </c>
      <c r="DZ36" s="64">
        <f>+DX36</f>
        <v>295669</v>
      </c>
      <c r="EA36" s="72">
        <f>+DZ36/DZ25</f>
        <v>2.266618648359021E-5</v>
      </c>
      <c r="EB36" s="64">
        <f>+DZ36</f>
        <v>295669</v>
      </c>
      <c r="EC36" s="72">
        <f>+EB36/EB25</f>
        <v>2.266618648359021E-5</v>
      </c>
      <c r="ED36" s="64">
        <f>+EB36</f>
        <v>295669</v>
      </c>
      <c r="EE36" s="72">
        <f>+ED36/ED25</f>
        <v>2.266618648359021E-5</v>
      </c>
      <c r="EF36" s="64">
        <f>+ED36</f>
        <v>295669</v>
      </c>
      <c r="EG36" s="72">
        <f>+EF36/EF25</f>
        <v>2.266618648359021E-5</v>
      </c>
      <c r="EH36" s="64">
        <f>+EF36</f>
        <v>295669</v>
      </c>
      <c r="EI36" s="72">
        <f>+EH36/EH25</f>
        <v>2.266618648359021E-5</v>
      </c>
      <c r="EJ36" s="64">
        <f>+EH36</f>
        <v>295669</v>
      </c>
      <c r="EK36" s="65">
        <f>+EJ36/EJ25</f>
        <v>2.266618648359021E-5</v>
      </c>
      <c r="EL36" s="64">
        <f>+EJ36</f>
        <v>295669</v>
      </c>
      <c r="EM36" s="65">
        <f>+EL36/EL25</f>
        <v>2.266618648359021E-5</v>
      </c>
      <c r="EN36" s="64">
        <f>+EL36</f>
        <v>295669</v>
      </c>
      <c r="EO36" s="65">
        <f>+EN36/EN25</f>
        <v>2.266618648359021E-5</v>
      </c>
      <c r="GS36" s="1"/>
      <c r="GU36" s="1"/>
      <c r="GW36" s="1"/>
      <c r="GX36" s="1"/>
      <c r="GY36" s="1"/>
      <c r="GZ36" s="1"/>
      <c r="HA36" s="1"/>
      <c r="HB36" s="1"/>
      <c r="HC36" s="1"/>
      <c r="HD36" s="1"/>
      <c r="HE36" s="1"/>
    </row>
    <row r="37" spans="1:217">
      <c r="A37" s="32"/>
      <c r="B37" s="32"/>
      <c r="C37" s="32"/>
      <c r="D37" s="32"/>
      <c r="E37" s="32"/>
      <c r="F37" s="75"/>
      <c r="G37" s="73"/>
      <c r="H37" s="32"/>
      <c r="I37" s="32"/>
      <c r="J37" s="32"/>
      <c r="K37" s="32"/>
      <c r="L37" s="32"/>
      <c r="M37" s="32"/>
      <c r="N37" s="32"/>
      <c r="O37" s="32"/>
      <c r="P37" s="75"/>
      <c r="Q37" s="73"/>
      <c r="R37" s="75"/>
      <c r="S37" s="73"/>
      <c r="T37" s="32"/>
      <c r="U37" s="32"/>
      <c r="V37" s="88"/>
      <c r="W37" s="89"/>
      <c r="X37" s="32"/>
      <c r="Y37" s="32"/>
      <c r="Z37" s="32"/>
      <c r="AA37" s="32"/>
      <c r="AB37" s="32"/>
      <c r="AC37" s="32"/>
      <c r="AD37" s="75"/>
      <c r="AE37" s="73"/>
      <c r="AF37" s="32"/>
      <c r="AG37" s="32"/>
      <c r="AH37" s="32"/>
      <c r="AI37" s="32"/>
      <c r="AJ37" s="32"/>
      <c r="AK37" s="32"/>
      <c r="AL37" s="32"/>
      <c r="AM37" s="32"/>
      <c r="AN37" s="88"/>
      <c r="AO37" s="89"/>
      <c r="AP37" s="88"/>
      <c r="AQ37" s="89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3"/>
      <c r="HF37" s="32"/>
      <c r="HG37" s="33"/>
      <c r="HH37" s="32"/>
      <c r="HI37" s="34"/>
    </row>
    <row r="38" spans="1:217" ht="10.5">
      <c r="A38" s="73" t="s">
        <v>454</v>
      </c>
      <c r="B38" s="74"/>
      <c r="C38" s="73"/>
      <c r="D38" s="74"/>
      <c r="E38" s="73"/>
      <c r="F38" s="76"/>
      <c r="G38" s="77"/>
      <c r="H38" s="74"/>
      <c r="I38" s="73"/>
      <c r="J38" s="74"/>
      <c r="K38" s="73"/>
      <c r="L38" s="74"/>
      <c r="M38" s="73"/>
      <c r="N38" s="74"/>
      <c r="O38" s="73"/>
      <c r="P38" s="76"/>
      <c r="Q38" s="77"/>
      <c r="R38" s="76"/>
      <c r="S38" s="77"/>
      <c r="T38" s="74"/>
      <c r="U38" s="73"/>
      <c r="V38" s="90"/>
      <c r="W38" s="91"/>
      <c r="X38" s="75"/>
      <c r="Y38" s="73"/>
      <c r="Z38" s="74"/>
      <c r="AA38" s="73"/>
      <c r="AB38" s="74"/>
      <c r="AC38" s="73"/>
      <c r="AD38" s="76"/>
      <c r="AE38" s="77"/>
      <c r="AF38" s="74"/>
      <c r="AG38" s="73"/>
      <c r="AH38" s="74"/>
      <c r="AI38" s="73"/>
      <c r="AJ38" s="74"/>
      <c r="AK38" s="73"/>
      <c r="AL38" s="74"/>
      <c r="AM38" s="73"/>
      <c r="AN38" s="90"/>
      <c r="AO38" s="91"/>
      <c r="AP38" s="90"/>
      <c r="AQ38" s="91"/>
      <c r="AR38" s="74"/>
      <c r="AS38" s="73"/>
      <c r="AT38" s="75"/>
      <c r="AU38" s="73"/>
      <c r="AV38" s="75"/>
      <c r="AW38" s="73"/>
      <c r="AX38" s="74"/>
      <c r="AY38" s="73"/>
      <c r="AZ38" s="74"/>
      <c r="BA38" s="73"/>
      <c r="BB38" s="74"/>
      <c r="BC38" s="73"/>
      <c r="BD38" s="74"/>
      <c r="BE38" s="73"/>
      <c r="BF38" s="74"/>
      <c r="BG38" s="73"/>
      <c r="BH38" s="74"/>
      <c r="BI38" s="73"/>
      <c r="BJ38" s="74"/>
      <c r="BK38" s="73"/>
      <c r="BL38" s="74"/>
      <c r="BM38" s="73"/>
      <c r="BN38" s="74"/>
      <c r="BO38" s="73"/>
      <c r="BP38" s="74"/>
      <c r="BQ38" s="73"/>
      <c r="BR38" s="75"/>
      <c r="BS38" s="73"/>
      <c r="BT38" s="75"/>
      <c r="BU38" s="73"/>
      <c r="BV38" s="75"/>
      <c r="BW38" s="73"/>
      <c r="BX38" s="75"/>
      <c r="BY38" s="73"/>
      <c r="BZ38" s="75"/>
      <c r="CA38" s="73"/>
      <c r="CB38" s="75"/>
      <c r="CC38" s="73"/>
      <c r="CD38" s="75"/>
      <c r="CE38" s="73"/>
      <c r="CF38" s="75"/>
      <c r="CG38" s="73"/>
      <c r="CH38" s="75"/>
      <c r="CI38" s="73"/>
      <c r="CJ38" s="75"/>
      <c r="CK38" s="73"/>
      <c r="CL38" s="75"/>
      <c r="CM38" s="73"/>
      <c r="CN38" s="75"/>
      <c r="CO38" s="73"/>
      <c r="CP38" s="75"/>
      <c r="CQ38" s="73"/>
      <c r="CR38" s="75"/>
      <c r="CS38" s="73"/>
      <c r="CT38" s="75"/>
      <c r="CU38" s="73"/>
      <c r="CV38" s="75"/>
      <c r="CW38" s="73"/>
      <c r="CX38" s="75"/>
      <c r="CY38" s="73"/>
      <c r="CZ38" s="75"/>
      <c r="DA38" s="73"/>
      <c r="DB38" s="75"/>
      <c r="DC38" s="73"/>
      <c r="DD38" s="75"/>
      <c r="DE38" s="73"/>
      <c r="DF38" s="75"/>
      <c r="DG38" s="73"/>
      <c r="DH38" s="75"/>
      <c r="DI38" s="73"/>
      <c r="DJ38" s="75"/>
      <c r="DK38" s="73"/>
      <c r="DL38" s="75"/>
      <c r="DM38" s="73"/>
      <c r="DN38" s="75"/>
      <c r="DO38" s="73"/>
      <c r="DP38" s="75"/>
      <c r="DQ38" s="73"/>
      <c r="DR38" s="75"/>
      <c r="DS38" s="73"/>
      <c r="DT38" s="75"/>
      <c r="DU38" s="73"/>
      <c r="DV38" s="75"/>
      <c r="DW38" s="73"/>
      <c r="DX38" s="75"/>
      <c r="DY38" s="73"/>
      <c r="DZ38" s="75"/>
      <c r="EA38" s="73"/>
      <c r="EB38" s="75"/>
      <c r="EC38" s="73"/>
      <c r="ED38" s="75"/>
      <c r="EE38" s="73"/>
      <c r="EF38" s="75"/>
      <c r="EG38" s="73"/>
      <c r="EH38" s="75"/>
      <c r="EI38" s="73"/>
      <c r="EJ38" s="75"/>
      <c r="EK38" s="35"/>
      <c r="EL38" s="57"/>
      <c r="EM38" s="35"/>
      <c r="EN38" s="57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6"/>
      <c r="HF38" s="35"/>
      <c r="HG38" s="36"/>
      <c r="HH38" s="35"/>
      <c r="HI38" s="37"/>
    </row>
    <row r="39" spans="1:217" ht="10.5">
      <c r="A39" s="73" t="s">
        <v>456</v>
      </c>
      <c r="B39" s="76"/>
      <c r="C39" s="77"/>
      <c r="D39" s="76"/>
      <c r="E39" s="77"/>
      <c r="F39" s="76"/>
      <c r="G39" s="74"/>
      <c r="H39" s="76">
        <v>20446664</v>
      </c>
      <c r="I39" s="77"/>
      <c r="J39" s="76">
        <v>20995095</v>
      </c>
      <c r="K39" s="77"/>
      <c r="L39" s="76">
        <v>20507627</v>
      </c>
      <c r="M39" s="77"/>
      <c r="N39" s="76">
        <v>19473679</v>
      </c>
      <c r="O39" s="77"/>
      <c r="P39" s="75">
        <v>22080365</v>
      </c>
      <c r="Q39" s="74"/>
      <c r="R39" s="75">
        <v>18893923</v>
      </c>
      <c r="S39" s="74"/>
      <c r="T39" s="76">
        <v>10736468</v>
      </c>
      <c r="U39" s="77"/>
      <c r="V39" s="88">
        <v>13713850</v>
      </c>
      <c r="W39" s="92"/>
      <c r="X39" s="76">
        <v>19218152</v>
      </c>
      <c r="Y39" s="77"/>
      <c r="Z39" s="76">
        <v>22009243</v>
      </c>
      <c r="AA39" s="77"/>
      <c r="AB39" s="76">
        <v>21891388</v>
      </c>
      <c r="AC39" s="77"/>
      <c r="AD39" s="76">
        <v>22657252</v>
      </c>
      <c r="AE39" s="74"/>
      <c r="AF39" s="76">
        <v>22470925</v>
      </c>
      <c r="AG39" s="77"/>
      <c r="AH39" s="76">
        <v>22334958</v>
      </c>
      <c r="AI39" s="77"/>
      <c r="AJ39" s="76">
        <v>23012883</v>
      </c>
      <c r="AK39" s="77"/>
      <c r="AL39" s="76">
        <v>22521287</v>
      </c>
      <c r="AM39" s="77"/>
      <c r="AN39" s="88">
        <v>21970997</v>
      </c>
      <c r="AO39" s="92"/>
      <c r="AP39" s="88">
        <v>20035296</v>
      </c>
      <c r="AQ39" s="92"/>
      <c r="AR39" s="76">
        <v>19967217</v>
      </c>
      <c r="AS39" s="77"/>
      <c r="AT39" s="76">
        <v>19965327</v>
      </c>
      <c r="AU39" s="77"/>
      <c r="AV39" s="76">
        <v>18725677</v>
      </c>
      <c r="AW39" s="77"/>
      <c r="AX39" s="76">
        <v>18307856</v>
      </c>
      <c r="AY39" s="77"/>
      <c r="AZ39" s="76">
        <v>18561617</v>
      </c>
      <c r="BA39" s="77"/>
      <c r="BB39" s="76">
        <v>18442437</v>
      </c>
      <c r="BC39" s="77"/>
      <c r="BD39" s="76">
        <v>17582729</v>
      </c>
      <c r="BE39" s="77"/>
      <c r="BF39" s="76">
        <v>17220518</v>
      </c>
      <c r="BG39" s="77"/>
      <c r="BH39" s="76">
        <v>16885154</v>
      </c>
      <c r="BI39" s="77"/>
      <c r="BJ39" s="76">
        <v>16355086</v>
      </c>
      <c r="BK39" s="77"/>
      <c r="BL39" s="76">
        <v>16220712</v>
      </c>
      <c r="BM39" s="77"/>
      <c r="BN39" s="76">
        <v>12996529</v>
      </c>
      <c r="BO39" s="77"/>
      <c r="BP39" s="76">
        <v>16792974</v>
      </c>
      <c r="BQ39" s="77"/>
      <c r="BR39" s="76">
        <v>17152451</v>
      </c>
      <c r="BS39" s="77"/>
      <c r="BT39" s="76">
        <v>15921436</v>
      </c>
      <c r="BU39" s="77"/>
      <c r="BV39" s="76">
        <v>17515398</v>
      </c>
      <c r="BW39" s="77"/>
      <c r="BX39" s="76">
        <v>16526059</v>
      </c>
      <c r="BY39" s="77"/>
      <c r="BZ39" s="76">
        <v>17778531</v>
      </c>
      <c r="CA39" s="77"/>
      <c r="CB39" s="76">
        <v>18797728</v>
      </c>
      <c r="CC39" s="77"/>
      <c r="CD39" s="76">
        <v>16771986</v>
      </c>
      <c r="CE39" s="77"/>
      <c r="CF39" s="76">
        <v>17443784</v>
      </c>
      <c r="CG39" s="77"/>
      <c r="CH39" s="76">
        <v>16979686</v>
      </c>
      <c r="CI39" s="77"/>
      <c r="CJ39" s="76">
        <v>16268286</v>
      </c>
      <c r="CK39" s="77"/>
      <c r="CL39" s="76">
        <v>14946916</v>
      </c>
      <c r="CM39" s="77"/>
      <c r="CN39" s="76">
        <v>15196986</v>
      </c>
      <c r="CO39" s="77"/>
      <c r="CP39" s="76">
        <v>15569845</v>
      </c>
      <c r="CQ39" s="77"/>
      <c r="CR39" s="76">
        <v>15756486</v>
      </c>
      <c r="CS39" s="77"/>
      <c r="CT39" s="76">
        <v>16159086</v>
      </c>
      <c r="CU39" s="77"/>
      <c r="CV39" s="76">
        <v>15923083</v>
      </c>
      <c r="CW39" s="77"/>
      <c r="CX39" s="76">
        <v>16862086</v>
      </c>
      <c r="CY39" s="77"/>
      <c r="CZ39" s="76">
        <v>17430695</v>
      </c>
      <c r="DA39" s="77"/>
      <c r="DB39" s="76">
        <v>18058186</v>
      </c>
      <c r="DC39" s="77"/>
      <c r="DD39" s="76">
        <v>18380547</v>
      </c>
      <c r="DE39" s="77"/>
      <c r="DF39" s="76"/>
      <c r="DG39" s="77"/>
      <c r="DH39" s="78"/>
      <c r="DI39" s="77"/>
      <c r="DJ39" s="78"/>
      <c r="DK39" s="77"/>
      <c r="DL39" s="78"/>
      <c r="DM39" s="77"/>
      <c r="DN39" s="78"/>
      <c r="DO39" s="77"/>
      <c r="DP39" s="78"/>
      <c r="DQ39" s="77"/>
      <c r="DR39" s="78"/>
      <c r="DS39" s="77"/>
      <c r="DT39" s="78"/>
      <c r="DU39" s="77"/>
      <c r="DV39" s="78"/>
      <c r="DW39" s="77"/>
      <c r="DX39" s="78"/>
      <c r="DY39" s="77"/>
      <c r="DZ39" s="78"/>
      <c r="EA39" s="77"/>
      <c r="EB39" s="78"/>
      <c r="EC39" s="77"/>
      <c r="ED39" s="78"/>
      <c r="EE39" s="77"/>
      <c r="EF39" s="78"/>
      <c r="EG39" s="77"/>
      <c r="EH39" s="78"/>
      <c r="EI39" s="77"/>
      <c r="EJ39" s="78"/>
      <c r="EK39" s="38"/>
      <c r="EL39" s="56"/>
      <c r="EM39" s="38"/>
      <c r="EN39" s="56"/>
      <c r="EO39" s="38"/>
      <c r="EP39" s="56"/>
      <c r="EQ39" s="38"/>
      <c r="ER39" s="56"/>
      <c r="ES39" s="38"/>
      <c r="ET39" s="56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9"/>
      <c r="GT39" s="38"/>
      <c r="GU39" s="40"/>
      <c r="GV39" s="38"/>
      <c r="GW39" s="40"/>
      <c r="GX39" s="41"/>
      <c r="GY39" s="40"/>
      <c r="GZ39" s="41"/>
      <c r="HA39" s="40"/>
      <c r="HB39" s="41"/>
      <c r="HC39" s="40"/>
      <c r="HD39" s="42"/>
      <c r="HE39" s="40"/>
    </row>
    <row r="40" spans="1:217" ht="10.5" thickBot="1">
      <c r="A40" s="73" t="s">
        <v>459</v>
      </c>
      <c r="B40" s="75"/>
      <c r="C40" s="74"/>
      <c r="D40" s="75"/>
      <c r="E40" s="74"/>
      <c r="F40" s="61"/>
      <c r="G40" s="33"/>
      <c r="H40" s="75"/>
      <c r="I40" s="74"/>
      <c r="J40" s="75"/>
      <c r="K40" s="74"/>
      <c r="L40" s="75"/>
      <c r="M40" s="74"/>
      <c r="N40" s="75"/>
      <c r="O40" s="74"/>
      <c r="P40" s="61"/>
      <c r="Q40" s="33"/>
      <c r="R40" s="61"/>
      <c r="S40" s="33"/>
      <c r="T40" s="75"/>
      <c r="U40" s="74"/>
      <c r="V40" s="75"/>
      <c r="W40" s="74"/>
      <c r="X40" s="75"/>
      <c r="Y40" s="74"/>
      <c r="Z40" s="75"/>
      <c r="AA40" s="74"/>
      <c r="AB40" s="75"/>
      <c r="AC40" s="74"/>
      <c r="AD40" s="61"/>
      <c r="AE40" s="33"/>
      <c r="AF40" s="75"/>
      <c r="AG40" s="74"/>
      <c r="AH40" s="75"/>
      <c r="AI40" s="74"/>
      <c r="AJ40" s="75"/>
      <c r="AK40" s="74"/>
      <c r="AL40" s="75"/>
      <c r="AM40" s="74"/>
      <c r="AN40" s="93"/>
      <c r="AO40" s="94"/>
      <c r="AP40" s="93"/>
      <c r="AQ40" s="94"/>
      <c r="AR40" s="75"/>
      <c r="AS40" s="74"/>
      <c r="AT40" s="75"/>
      <c r="AU40" s="74"/>
      <c r="AV40" s="75"/>
      <c r="AW40" s="74"/>
      <c r="AX40" s="75"/>
      <c r="AY40" s="74"/>
      <c r="AZ40" s="75"/>
      <c r="BA40" s="74"/>
      <c r="BB40" s="75"/>
      <c r="BC40" s="74"/>
      <c r="BD40" s="75"/>
      <c r="BE40" s="74"/>
      <c r="BF40" s="75"/>
      <c r="BG40" s="74"/>
      <c r="BH40" s="75"/>
      <c r="BI40" s="74"/>
      <c r="BJ40" s="75"/>
      <c r="BK40" s="74"/>
      <c r="BL40" s="75"/>
      <c r="BM40" s="74"/>
      <c r="BN40" s="75"/>
      <c r="BO40" s="74"/>
      <c r="BP40" s="75"/>
      <c r="BQ40" s="74"/>
      <c r="BR40" s="75"/>
      <c r="BS40" s="74"/>
      <c r="BT40" s="75"/>
      <c r="BU40" s="74"/>
      <c r="BV40" s="75"/>
      <c r="BW40" s="74"/>
      <c r="BX40" s="75"/>
      <c r="BY40" s="74"/>
      <c r="BZ40" s="75"/>
      <c r="CA40" s="74"/>
      <c r="CB40" s="75"/>
      <c r="CC40" s="74"/>
      <c r="CD40" s="75"/>
      <c r="CE40" s="74"/>
      <c r="CF40" s="75"/>
      <c r="CG40" s="74"/>
      <c r="CH40" s="75"/>
      <c r="CI40" s="74"/>
      <c r="CJ40" s="75"/>
      <c r="CK40" s="74"/>
      <c r="CL40" s="75"/>
      <c r="CM40" s="74"/>
      <c r="CN40" s="75"/>
      <c r="CO40" s="74"/>
      <c r="CP40" s="75"/>
      <c r="CQ40" s="74"/>
      <c r="CR40" s="75"/>
      <c r="CS40" s="74"/>
      <c r="CT40" s="75"/>
      <c r="CU40" s="74"/>
      <c r="CV40" s="75"/>
      <c r="CW40" s="74"/>
      <c r="CX40" s="75"/>
      <c r="CY40" s="74"/>
      <c r="CZ40" s="75"/>
      <c r="DA40" s="74"/>
      <c r="DB40" s="75"/>
      <c r="DC40" s="74"/>
      <c r="DD40" s="75"/>
      <c r="DE40" s="74"/>
      <c r="DF40" s="75"/>
      <c r="DG40" s="74"/>
      <c r="DH40" s="75"/>
      <c r="DI40" s="74"/>
      <c r="DJ40" s="75"/>
      <c r="DK40" s="74"/>
      <c r="DL40" s="75"/>
      <c r="DM40" s="74"/>
      <c r="DN40" s="75"/>
      <c r="DO40" s="74"/>
      <c r="DP40" s="75"/>
      <c r="DQ40" s="74"/>
      <c r="DR40" s="75">
        <f>DR25-SUM(DR26:DR34)</f>
        <v>2519833648</v>
      </c>
      <c r="DS40" s="74"/>
      <c r="DT40" s="75">
        <f>DT25-SUM(DT26:DT34)</f>
        <v>2583592935</v>
      </c>
      <c r="DU40" s="74"/>
      <c r="DV40" s="75">
        <f>DV25-SUM(DV26:DV34)</f>
        <v>2762412686</v>
      </c>
      <c r="DW40" s="74"/>
      <c r="DX40" s="75">
        <f>DX25-SUM(DX26:DX34)</f>
        <v>2655756161</v>
      </c>
      <c r="DY40" s="74"/>
      <c r="DZ40" s="75">
        <f>DZ25-SUM(DZ26:DZ34)</f>
        <v>2699750510</v>
      </c>
      <c r="EA40" s="74"/>
      <c r="EB40" s="75">
        <f>EB25-SUM(EB26:EB34)</f>
        <v>2684501641</v>
      </c>
      <c r="EC40" s="74"/>
      <c r="ED40" s="75">
        <f>ED25-SUM(ED26:ED34)</f>
        <v>2668112073</v>
      </c>
      <c r="EE40" s="74"/>
      <c r="EF40" s="75">
        <f>EF25-SUM(EF26:EF34)</f>
        <v>2717235663</v>
      </c>
      <c r="EG40" s="74"/>
      <c r="EH40" s="75"/>
      <c r="EI40" s="74"/>
      <c r="EJ40" s="75"/>
      <c r="EL40" s="57"/>
      <c r="EN40" s="57"/>
      <c r="EP40" s="57"/>
      <c r="ER40" s="57"/>
      <c r="ET40" s="57"/>
    </row>
    <row r="41" spans="1:217">
      <c r="B41" s="61"/>
      <c r="C41" s="33"/>
      <c r="D41" s="61"/>
      <c r="E41" s="33"/>
      <c r="F41" s="61"/>
      <c r="G41" s="33"/>
      <c r="H41" s="61"/>
      <c r="I41" s="33"/>
      <c r="J41" s="61"/>
      <c r="K41" s="33"/>
      <c r="L41" s="61"/>
      <c r="M41" s="33"/>
      <c r="N41" s="61"/>
      <c r="O41" s="33"/>
      <c r="P41" s="61"/>
      <c r="Q41" s="33"/>
      <c r="R41" s="61"/>
      <c r="S41" s="33"/>
      <c r="T41" s="61"/>
      <c r="U41" s="33"/>
      <c r="V41" s="61"/>
      <c r="W41" s="33"/>
      <c r="X41" s="61"/>
      <c r="Y41" s="33"/>
      <c r="Z41" s="61"/>
      <c r="AA41" s="33"/>
      <c r="AB41" s="61"/>
      <c r="AC41" s="33"/>
      <c r="AD41" s="61"/>
      <c r="AE41" s="33"/>
      <c r="AF41" s="61"/>
      <c r="AG41" s="33"/>
      <c r="AH41" s="61"/>
      <c r="AI41" s="33"/>
      <c r="AJ41" s="61"/>
      <c r="AK41" s="33"/>
      <c r="AL41" s="61"/>
      <c r="AM41" s="33"/>
      <c r="AN41" s="61"/>
      <c r="AO41" s="33"/>
      <c r="AP41" s="61"/>
      <c r="AQ41" s="33"/>
      <c r="AR41" s="61"/>
      <c r="AS41" s="33"/>
      <c r="AT41" s="61"/>
      <c r="AU41" s="33"/>
      <c r="AV41" s="61"/>
      <c r="AW41" s="33"/>
      <c r="AX41" s="61"/>
      <c r="AY41" s="33"/>
      <c r="AZ41" s="61"/>
      <c r="BA41" s="33"/>
      <c r="BB41" s="61"/>
      <c r="BC41" s="33"/>
      <c r="BD41" s="61"/>
      <c r="BE41" s="33"/>
      <c r="BF41" s="61"/>
      <c r="BG41" s="33"/>
      <c r="BH41" s="61"/>
      <c r="BI41" s="33"/>
      <c r="BJ41" s="61"/>
      <c r="BK41" s="33"/>
      <c r="BL41" s="61"/>
      <c r="BM41" s="33"/>
      <c r="BN41" s="61"/>
      <c r="BO41" s="33"/>
      <c r="BP41" s="61"/>
      <c r="BQ41" s="33"/>
      <c r="BR41" s="61"/>
      <c r="BS41" s="33"/>
      <c r="BT41" s="61"/>
      <c r="BU41" s="33"/>
      <c r="BV41" s="61"/>
      <c r="BW41" s="33"/>
      <c r="BX41" s="61"/>
      <c r="BY41" s="33"/>
      <c r="BZ41" s="61"/>
      <c r="CA41" s="33"/>
      <c r="CB41" s="61"/>
      <c r="CC41" s="33"/>
      <c r="CD41" s="61"/>
      <c r="CE41" s="33"/>
      <c r="CF41" s="61"/>
      <c r="CG41" s="33"/>
      <c r="CH41" s="61"/>
      <c r="CI41" s="33"/>
      <c r="CJ41" s="61"/>
      <c r="CK41" s="33"/>
      <c r="CL41" s="61"/>
      <c r="CM41" s="33"/>
      <c r="CN41" s="61"/>
      <c r="CO41" s="33"/>
      <c r="CP41" s="61"/>
      <c r="CQ41" s="33"/>
      <c r="CR41" s="61"/>
      <c r="CS41" s="33"/>
      <c r="CT41" s="61"/>
      <c r="CU41" s="33"/>
      <c r="CV41" s="61"/>
      <c r="CW41" s="33"/>
      <c r="CX41" s="61"/>
      <c r="CY41" s="33"/>
      <c r="CZ41" s="61"/>
      <c r="DA41" s="33"/>
      <c r="DB41" s="61"/>
      <c r="DC41" s="33"/>
      <c r="DD41" s="61"/>
      <c r="DE41" s="33"/>
      <c r="DF41" s="61"/>
      <c r="DG41" s="33"/>
      <c r="DH41" s="61"/>
      <c r="DI41" s="33"/>
      <c r="DJ41" s="61"/>
      <c r="DK41" s="33"/>
      <c r="DL41" s="61"/>
      <c r="DM41" s="33"/>
      <c r="DN41" s="61"/>
      <c r="DO41" s="33"/>
      <c r="DP41" s="61"/>
      <c r="DQ41" s="33"/>
      <c r="DR41" s="61"/>
      <c r="DS41" s="33"/>
      <c r="DT41" s="61"/>
      <c r="DU41" s="33"/>
      <c r="DV41" s="61"/>
      <c r="DW41" s="33"/>
      <c r="DX41" s="61"/>
      <c r="DY41" s="33"/>
      <c r="DZ41" s="61"/>
      <c r="EA41" s="33"/>
      <c r="EB41" s="61"/>
      <c r="EC41" s="33"/>
      <c r="ED41" s="61"/>
      <c r="EE41" s="33"/>
      <c r="EF41" s="61"/>
      <c r="EG41" s="33"/>
      <c r="EH41" s="61"/>
      <c r="EI41" s="33"/>
      <c r="EJ41" s="61"/>
      <c r="EK41" s="33"/>
      <c r="EL41" s="61"/>
      <c r="EM41" s="33"/>
      <c r="EN41" s="61"/>
      <c r="EO41" s="33"/>
      <c r="EP41" s="61"/>
      <c r="EQ41" s="33"/>
      <c r="ER41" s="58"/>
    </row>
    <row r="42" spans="1:217">
      <c r="B42" s="57"/>
      <c r="C42" s="33"/>
      <c r="D42" s="57"/>
      <c r="E42" s="33"/>
      <c r="F42" s="57"/>
      <c r="G42" s="33"/>
      <c r="H42" s="57"/>
      <c r="I42" s="33"/>
      <c r="J42" s="57"/>
      <c r="K42" s="33"/>
      <c r="L42" s="57"/>
      <c r="M42" s="33"/>
      <c r="N42" s="57"/>
      <c r="O42" s="33"/>
      <c r="P42" s="57"/>
      <c r="Q42" s="33"/>
      <c r="R42" s="57"/>
      <c r="S42" s="33"/>
      <c r="T42" s="57"/>
      <c r="U42" s="33"/>
      <c r="V42" s="57"/>
      <c r="W42" s="33"/>
      <c r="X42" s="57"/>
      <c r="Y42" s="33"/>
      <c r="Z42" s="57"/>
      <c r="AA42" s="33"/>
      <c r="AB42" s="57"/>
      <c r="AC42" s="33"/>
      <c r="AD42" s="57"/>
      <c r="AE42" s="33"/>
      <c r="AF42" s="57"/>
      <c r="AG42" s="33"/>
      <c r="AH42" s="57"/>
      <c r="AI42" s="33"/>
      <c r="AJ42" s="57"/>
      <c r="AK42" s="33"/>
      <c r="AL42" s="57"/>
      <c r="AM42" s="33"/>
      <c r="AN42" s="57"/>
      <c r="AO42" s="33"/>
      <c r="AP42" s="57"/>
      <c r="AQ42" s="33"/>
      <c r="AR42" s="57"/>
      <c r="AS42" s="33"/>
      <c r="AT42" s="57"/>
      <c r="AU42" s="33"/>
      <c r="AV42" s="57"/>
      <c r="AW42" s="33"/>
      <c r="AX42" s="57"/>
      <c r="AY42" s="33"/>
      <c r="AZ42" s="57"/>
      <c r="BA42" s="33"/>
      <c r="BB42" s="57"/>
      <c r="BC42" s="33"/>
      <c r="BD42" s="57"/>
      <c r="BE42" s="33"/>
      <c r="BF42" s="57"/>
      <c r="BG42" s="33"/>
      <c r="BH42" s="57"/>
      <c r="BI42" s="33"/>
      <c r="BJ42" s="57"/>
      <c r="BK42" s="33"/>
      <c r="BL42" s="57"/>
      <c r="BM42" s="33"/>
      <c r="BN42" s="57"/>
      <c r="BO42" s="33"/>
      <c r="BP42" s="57"/>
      <c r="BQ42" s="33"/>
      <c r="BR42" s="57"/>
      <c r="BS42" s="33"/>
      <c r="BT42" s="57"/>
      <c r="BU42" s="33"/>
      <c r="BV42" s="57"/>
      <c r="BW42" s="33"/>
      <c r="BX42" s="57"/>
      <c r="BY42" s="33"/>
      <c r="BZ42" s="57"/>
      <c r="CA42" s="33"/>
      <c r="CB42" s="57"/>
      <c r="CC42" s="33"/>
      <c r="CD42" s="57"/>
      <c r="CE42" s="33"/>
      <c r="CF42" s="57"/>
      <c r="CG42" s="33"/>
      <c r="CH42" s="57"/>
      <c r="CI42" s="33"/>
      <c r="CJ42" s="57"/>
      <c r="CK42" s="33"/>
      <c r="CL42" s="57"/>
      <c r="CM42" s="33"/>
      <c r="CN42" s="57"/>
      <c r="CO42" s="33"/>
      <c r="CP42" s="57"/>
      <c r="CQ42" s="33"/>
      <c r="CR42" s="57"/>
      <c r="CS42" s="33"/>
      <c r="CT42" s="57"/>
      <c r="CU42" s="33"/>
      <c r="CV42" s="57"/>
      <c r="CW42" s="33"/>
      <c r="CX42" s="57"/>
      <c r="CY42" s="33"/>
      <c r="CZ42" s="57"/>
      <c r="DA42" s="33"/>
      <c r="DB42" s="57"/>
      <c r="DC42" s="33"/>
      <c r="DD42" s="57"/>
      <c r="DE42" s="33"/>
      <c r="DF42" s="57"/>
      <c r="DG42" s="33"/>
      <c r="DH42" s="57"/>
      <c r="DI42" s="33"/>
      <c r="DJ42" s="57"/>
      <c r="DK42" s="33"/>
      <c r="DL42" s="57"/>
      <c r="DM42" s="33"/>
      <c r="DN42" s="57"/>
      <c r="DO42" s="33"/>
      <c r="DP42" s="57"/>
      <c r="DQ42" s="33"/>
      <c r="DR42" s="57"/>
      <c r="DS42" s="33"/>
      <c r="DT42" s="57"/>
      <c r="DU42" s="33"/>
      <c r="DV42" s="57"/>
      <c r="DW42" s="33"/>
      <c r="DX42" s="57"/>
      <c r="DY42" s="33"/>
      <c r="DZ42" s="57"/>
      <c r="EA42" s="33"/>
      <c r="EB42" s="57"/>
      <c r="EC42" s="33"/>
      <c r="ED42" s="57"/>
      <c r="EE42" s="33"/>
      <c r="EF42" s="57"/>
      <c r="EG42" s="33"/>
      <c r="EH42" s="57"/>
      <c r="EI42" s="33"/>
      <c r="EJ42" s="57"/>
      <c r="EK42" s="33"/>
      <c r="EL42" s="57"/>
      <c r="EM42" s="33"/>
      <c r="EN42" s="57"/>
      <c r="EO42" s="33"/>
      <c r="EP42" s="57"/>
      <c r="EQ42" s="33"/>
    </row>
    <row r="43" spans="1:217">
      <c r="B43" s="58"/>
      <c r="C43" s="33"/>
      <c r="D43" s="58"/>
      <c r="E43" s="33"/>
      <c r="F43" s="58"/>
      <c r="G43" s="33"/>
      <c r="H43" s="58"/>
      <c r="I43" s="33"/>
      <c r="J43" s="58"/>
      <c r="K43" s="33"/>
      <c r="L43" s="58"/>
      <c r="M43" s="33"/>
      <c r="N43" s="58"/>
      <c r="O43" s="33"/>
      <c r="P43" s="58"/>
      <c r="Q43" s="33"/>
      <c r="R43" s="58"/>
      <c r="S43" s="33"/>
      <c r="T43" s="58"/>
      <c r="U43" s="33"/>
      <c r="V43" s="58"/>
      <c r="W43" s="33"/>
      <c r="X43" s="58"/>
      <c r="Z43" s="58"/>
      <c r="AA43" s="33"/>
      <c r="AB43" s="58"/>
      <c r="AC43" s="33"/>
      <c r="AD43" s="58"/>
      <c r="AE43" s="33"/>
      <c r="AF43" s="58"/>
      <c r="AG43" s="33"/>
      <c r="AH43" s="58"/>
      <c r="AI43" s="33"/>
      <c r="AJ43" s="58"/>
      <c r="AK43" s="33"/>
      <c r="AL43" s="58"/>
      <c r="AM43" s="33"/>
      <c r="AN43" s="58"/>
      <c r="AO43" s="33"/>
      <c r="AP43" s="58"/>
      <c r="AQ43" s="33"/>
      <c r="AR43" s="58"/>
      <c r="AS43" s="33"/>
      <c r="AT43" s="58"/>
      <c r="AU43" s="33"/>
      <c r="AV43" s="58"/>
      <c r="AX43" s="58">
        <v>205432</v>
      </c>
      <c r="AY43" s="33"/>
      <c r="AZ43" s="58"/>
      <c r="BA43" s="33"/>
      <c r="BB43" s="58"/>
      <c r="BC43" s="33"/>
      <c r="BD43" s="58"/>
      <c r="BE43" s="33"/>
      <c r="BF43" s="58"/>
      <c r="BG43" s="33"/>
      <c r="BH43" s="58"/>
      <c r="BI43" s="33"/>
      <c r="BJ43" s="58"/>
      <c r="BK43" s="33"/>
      <c r="BL43" s="58"/>
      <c r="BM43" s="33"/>
      <c r="BN43" s="58"/>
      <c r="BO43" s="33"/>
      <c r="BP43" s="58"/>
      <c r="BQ43" s="33"/>
      <c r="BR43" s="58"/>
      <c r="BS43" s="33"/>
      <c r="BT43" s="58"/>
      <c r="BU43" s="33"/>
      <c r="BV43" s="58"/>
      <c r="BW43" s="33"/>
      <c r="BX43" s="58"/>
      <c r="BY43" s="33"/>
      <c r="BZ43" s="58"/>
      <c r="CA43" s="33"/>
      <c r="CB43" s="58"/>
      <c r="CC43" s="33"/>
      <c r="CD43" s="58"/>
      <c r="CE43" s="33"/>
      <c r="CF43" s="58"/>
      <c r="CG43" s="33"/>
      <c r="CH43" s="58"/>
      <c r="CI43" s="33"/>
      <c r="CJ43" s="58"/>
      <c r="CK43" s="33"/>
      <c r="CL43" s="58"/>
      <c r="CM43" s="33"/>
      <c r="CN43" s="58"/>
      <c r="CO43" s="33"/>
      <c r="CP43" s="58"/>
      <c r="CQ43" s="33"/>
      <c r="CR43" s="58"/>
      <c r="CS43" s="33"/>
      <c r="CT43" s="58"/>
      <c r="CU43" s="33"/>
      <c r="CV43" s="58"/>
      <c r="CW43" s="33"/>
      <c r="CX43" s="58"/>
      <c r="CY43" s="33"/>
      <c r="CZ43" s="58"/>
      <c r="DA43" s="33"/>
      <c r="DB43" s="58"/>
      <c r="DC43" s="33"/>
      <c r="DD43" s="58"/>
      <c r="DE43" s="33"/>
      <c r="DF43" s="58"/>
      <c r="DG43" s="33"/>
      <c r="DH43" s="58"/>
      <c r="DI43" s="33"/>
      <c r="DJ43" s="58"/>
      <c r="DK43" s="33"/>
      <c r="DL43" s="58"/>
      <c r="DM43" s="33"/>
      <c r="DN43" s="58"/>
      <c r="DO43" s="33"/>
      <c r="DP43" s="58"/>
      <c r="DQ43" s="33"/>
      <c r="DR43" s="58"/>
      <c r="DS43" s="33"/>
      <c r="DT43" s="58"/>
      <c r="DU43" s="33"/>
      <c r="DV43" s="58"/>
      <c r="DW43" s="33"/>
      <c r="DX43" s="58"/>
      <c r="DY43" s="33"/>
      <c r="DZ43" s="58"/>
      <c r="EA43" s="33"/>
      <c r="EB43" s="58"/>
      <c r="EC43" s="33"/>
      <c r="ED43" s="58"/>
      <c r="EE43" s="33"/>
      <c r="EF43" s="58"/>
      <c r="EG43" s="33"/>
      <c r="EH43" s="58"/>
      <c r="EI43" s="33"/>
      <c r="EJ43" s="58"/>
      <c r="EK43" s="33"/>
      <c r="EL43" s="58"/>
      <c r="EM43" s="33"/>
      <c r="EN43" s="58"/>
      <c r="EO43" s="33"/>
      <c r="EP43" s="58"/>
      <c r="EQ43" s="33"/>
    </row>
    <row r="44" spans="1:217">
      <c r="Y44" s="81"/>
      <c r="AW44" s="81">
        <f>AX2/AX25</f>
        <v>0.57054359259219056</v>
      </c>
      <c r="AX44" s="58">
        <f>AW44*$AX$43</f>
        <v>117207.91131339889</v>
      </c>
    </row>
    <row r="45" spans="1:217">
      <c r="Y45" s="81"/>
      <c r="AW45" s="81">
        <f>AX14/AX25</f>
        <v>0.42945640740780949</v>
      </c>
      <c r="AX45" s="58">
        <f>AW45*$AX$43</f>
        <v>88224.088686601113</v>
      </c>
    </row>
    <row r="46" spans="1:217">
      <c r="Y46" s="81"/>
      <c r="AW46" s="81">
        <f>AX36/AX25</f>
        <v>8.0002831508198292E-3</v>
      </c>
      <c r="AX46" s="58">
        <f>AW46*$AX$43</f>
        <v>1643.5141682392191</v>
      </c>
      <c r="BU46" s="81">
        <f>BV36/BV25</f>
        <v>2.266618648359021E-5</v>
      </c>
      <c r="BV46" s="58">
        <f>BU46*$BV$43</f>
        <v>0</v>
      </c>
      <c r="BW46" s="58">
        <f>BV46*$AX$43</f>
        <v>0</v>
      </c>
    </row>
    <row r="48" spans="1:217">
      <c r="Y48" s="81"/>
      <c r="AW48" s="81">
        <v>2.266618648359021E-5</v>
      </c>
      <c r="AX48" s="58">
        <f>AW48*$AX$43</f>
        <v>4.6563600216969041</v>
      </c>
    </row>
  </sheetData>
  <pageMargins left="0.78740157499999996" right="0.78740157499999996" top="0.984251969" bottom="0.984251969" header="0.4921259845" footer="0.4921259845"/>
  <pageSetup paperSize="9" orientation="portrait" r:id="rId1"/>
  <headerFooter>
    <oddFooter>&amp;L_x000D_&amp;1#&amp;"Trebuchet MS"&amp;9&amp;K737373 PÚBLICA</oddFooter>
  </headerFooter>
  <customProperties>
    <customPr name="EpmWorksheetKeyString_GUID" r:id="rId2"/>
  </customProperties>
  <ignoredErrors>
    <ignoredError sqref="BP12:FK37 BM35 BK32:BK35 BL32:BL35 BJ32:BJ3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5" ma:contentTypeDescription="Crie um novo documento." ma:contentTypeScope="" ma:versionID="ed83ebb4066d9795d12264e057b729cf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50b2ef94aea8d3095b5f112eb8e74b38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cba1fa-c916-4888-8025-ab54e00f494e" xsi:nil="true"/>
    <lcf76f155ced4ddcb4097134ff3c332f xmlns="87cec1b9-bc0e-4c94-88a2-658576a3e2c6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CC520DD-6FDA-43E0-8A3D-1D136CBB05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AAE33D-814F-441A-96A9-86473B69A4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72BAB2-07E0-49B7-ABB5-8728259B699E}">
  <ds:schemaRefs>
    <ds:schemaRef ds:uri="3bcba1fa-c916-4888-8025-ab54e00f494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87cec1b9-bc0e-4c94-88a2-658576a3e2c6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AB157F2-70BA-4C15-B787-827F66FB7168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140b9f7d-8e3a-482f-9702-4b7ffc40985a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Capital_Social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Ricardo Monteiro Pinto e Silva</dc:creator>
  <cp:lastModifiedBy>Marco Provenzano</cp:lastModifiedBy>
  <cp:lastPrinted>2019-03-14T19:03:13Z</cp:lastPrinted>
  <dcterms:created xsi:type="dcterms:W3CDTF">2017-01-05T13:21:46Z</dcterms:created>
  <dcterms:modified xsi:type="dcterms:W3CDTF">2025-10-09T17:01:18Z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Status de liberação">
    <vt:lpwstr/>
  </property>
  <property fmtid="{D5CDD505-2E9C-101B-9397-08002B2CF9AE}" pid="4" name="xd_Signature">
    <vt:lpwstr/>
  </property>
  <property fmtid="{D5CDD505-2E9C-101B-9397-08002B2CF9AE}" pid="5" name="display_urn:schemas-microsoft-com:office:office#Editor">
    <vt:lpwstr>Marco Provenzano</vt:lpwstr>
  </property>
  <property fmtid="{D5CDD505-2E9C-101B-9397-08002B2CF9AE}" pid="6" name="Order">
    <vt:lpwstr>29285100.0000000</vt:lpwstr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display_urn:schemas-microsoft-com:office:office#Author">
    <vt:lpwstr>Marco Provenzano</vt:lpwstr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TriggerFlowInfo">
    <vt:lpwstr/>
  </property>
  <property fmtid="{D5CDD505-2E9C-101B-9397-08002B2CF9AE}" pid="13" name="MSIP_Label_140b9f7d-8e3a-482f-9702-4b7ffc40985a_Enabled">
    <vt:lpwstr>true</vt:lpwstr>
  </property>
  <property fmtid="{D5CDD505-2E9C-101B-9397-08002B2CF9AE}" pid="14" name="MSIP_Label_140b9f7d-8e3a-482f-9702-4b7ffc40985a_SetDate">
    <vt:lpwstr>2025-04-07T14:31:00Z</vt:lpwstr>
  </property>
  <property fmtid="{D5CDD505-2E9C-101B-9397-08002B2CF9AE}" pid="15" name="MSIP_Label_140b9f7d-8e3a-482f-9702-4b7ffc40985a_Method">
    <vt:lpwstr>Privileged</vt:lpwstr>
  </property>
  <property fmtid="{D5CDD505-2E9C-101B-9397-08002B2CF9AE}" pid="16" name="MSIP_Label_140b9f7d-8e3a-482f-9702-4b7ffc40985a_Name">
    <vt:lpwstr>Pública</vt:lpwstr>
  </property>
  <property fmtid="{D5CDD505-2E9C-101B-9397-08002B2CF9AE}" pid="17" name="MSIP_Label_140b9f7d-8e3a-482f-9702-4b7ffc40985a_SiteId">
    <vt:lpwstr>5b6f6241-9a57-4be4-8e50-1dfa72e79a57</vt:lpwstr>
  </property>
  <property fmtid="{D5CDD505-2E9C-101B-9397-08002B2CF9AE}" pid="18" name="MSIP_Label_140b9f7d-8e3a-482f-9702-4b7ffc40985a_ActionId">
    <vt:lpwstr>de2cf3c8-f0cd-41b2-b91b-50379666c771</vt:lpwstr>
  </property>
  <property fmtid="{D5CDD505-2E9C-101B-9397-08002B2CF9AE}" pid="19" name="MSIP_Label_140b9f7d-8e3a-482f-9702-4b7ffc40985a_ContentBits">
    <vt:lpwstr>2</vt:lpwstr>
  </property>
  <property fmtid="{D5CDD505-2E9C-101B-9397-08002B2CF9AE}" pid="20" name="MSIP_Label_140b9f7d-8e3a-482f-9702-4b7ffc40985a_Tag">
    <vt:lpwstr>10, 0, 1, 1</vt:lpwstr>
  </property>
  <property fmtid="{D5CDD505-2E9C-101B-9397-08002B2CF9AE}" pid="21" name="MediaServiceImageTags">
    <vt:lpwstr/>
  </property>
</Properties>
</file>