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INVESTIDORES-IN/Documentos Compartilhados/CONTROLE ACIONARIO/RELATÓRIO INVESTIDOR INDIVIDUAL/2024/03-2024/"/>
    </mc:Choice>
  </mc:AlternateContent>
  <xr:revisionPtr revIDLastSave="1" documentId="13_ncr:1_{B16CAE60-E073-48F4-A2F3-F1BD7C90EBEA}" xr6:coauthVersionLast="47" xr6:coauthVersionMax="47" xr10:uidLastSave="{73F85E67-C2C1-4D0D-9AAC-64F323470730}"/>
  <bookViews>
    <workbookView xWindow="-110" yWindow="-110" windowWidth="19420" windowHeight="10300" xr2:uid="{DE7A2230-12E9-4414-ADB7-2AA7C2582047}"/>
  </bookViews>
  <sheets>
    <sheet name="Shareholding Structu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36" i="2" l="1"/>
  <c r="AX36" i="2" s="1"/>
  <c r="AS36" i="2"/>
  <c r="AT35" i="2"/>
  <c r="AU35" i="2" s="1"/>
  <c r="AS35" i="2"/>
  <c r="CP34" i="2"/>
  <c r="CQ34" i="2" s="1"/>
  <c r="BH34" i="2"/>
  <c r="AZ34" i="2"/>
  <c r="CP33" i="2"/>
  <c r="CQ33" i="2" s="1"/>
  <c r="AZ33" i="2"/>
  <c r="CP32" i="2"/>
  <c r="CQ32" i="2" s="1"/>
  <c r="AZ32" i="2"/>
  <c r="CP31" i="2"/>
  <c r="CQ31" i="2" s="1"/>
  <c r="CP30" i="2"/>
  <c r="CQ30" i="2" s="1"/>
  <c r="CP29" i="2"/>
  <c r="CQ29" i="2" s="1"/>
  <c r="CQ28" i="2"/>
  <c r="CQ27" i="2"/>
  <c r="CQ26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BN23" i="2"/>
  <c r="BO23" i="2" s="1"/>
  <c r="BL23" i="2"/>
  <c r="BM23" i="2" s="1"/>
  <c r="BJ23" i="2"/>
  <c r="BK23" i="2" s="1"/>
  <c r="BH23" i="2"/>
  <c r="BI23" i="2" s="1"/>
  <c r="BF23" i="2"/>
  <c r="BG23" i="2" s="1"/>
  <c r="BD23" i="2"/>
  <c r="BE23" i="2" s="1"/>
  <c r="BB23" i="2"/>
  <c r="BC23" i="2" s="1"/>
  <c r="AZ23" i="2"/>
  <c r="BA23" i="2" s="1"/>
  <c r="AX23" i="2"/>
  <c r="AY23" i="2" s="1"/>
  <c r="AV23" i="2"/>
  <c r="AW23" i="2" s="1"/>
  <c r="AT23" i="2"/>
  <c r="AU23" i="2" s="1"/>
  <c r="AR23" i="2"/>
  <c r="AS23" i="2" s="1"/>
  <c r="CQ22" i="2"/>
  <c r="BW22" i="2"/>
  <c r="CQ21" i="2"/>
  <c r="BW21" i="2"/>
  <c r="CQ20" i="2"/>
  <c r="CQ19" i="2"/>
  <c r="CQ18" i="2"/>
  <c r="CQ17" i="2"/>
  <c r="CQ16" i="2"/>
  <c r="CQ15" i="2"/>
  <c r="DP12" i="2"/>
  <c r="DQ12" i="2" s="1"/>
  <c r="DN12" i="2"/>
  <c r="DO12" i="2" s="1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BN12" i="2"/>
  <c r="BO12" i="2" s="1"/>
  <c r="BL12" i="2"/>
  <c r="BM12" i="2" s="1"/>
  <c r="BJ12" i="2"/>
  <c r="BK12" i="2" s="1"/>
  <c r="BH12" i="2"/>
  <c r="BI12" i="2" s="1"/>
  <c r="BF12" i="2"/>
  <c r="BG12" i="2" s="1"/>
  <c r="BD12" i="2"/>
  <c r="BE12" i="2" s="1"/>
  <c r="BB12" i="2"/>
  <c r="BC12" i="2" s="1"/>
  <c r="AZ12" i="2"/>
  <c r="BA12" i="2" s="1"/>
  <c r="AX12" i="2"/>
  <c r="AY12" i="2" s="1"/>
  <c r="AV12" i="2"/>
  <c r="AW12" i="2" s="1"/>
  <c r="AT12" i="2"/>
  <c r="AU12" i="2" s="1"/>
  <c r="AR12" i="2"/>
  <c r="AS12" i="2" s="1"/>
  <c r="CQ11" i="2"/>
  <c r="CQ10" i="2"/>
  <c r="CQ9" i="2"/>
  <c r="CQ8" i="2"/>
  <c r="CQ7" i="2"/>
  <c r="CQ6" i="2"/>
  <c r="CQ5" i="2"/>
  <c r="CQ4" i="2"/>
  <c r="CQ3" i="2"/>
  <c r="DJ40" i="2"/>
  <c r="DH40" i="2"/>
  <c r="DF40" i="2"/>
  <c r="DD40" i="2"/>
  <c r="DB40" i="2"/>
  <c r="CZ40" i="2"/>
  <c r="CX40" i="2"/>
  <c r="CV40" i="2"/>
  <c r="CT40" i="2"/>
  <c r="AV35" i="2" l="1"/>
  <c r="AW35" i="2" s="1"/>
  <c r="AZ36" i="2"/>
  <c r="BB36" i="2" s="1"/>
  <c r="BB35" i="2" s="1"/>
  <c r="BC35" i="2" s="1"/>
  <c r="AX35" i="2"/>
  <c r="AY35" i="2" s="1"/>
  <c r="CP35" i="2"/>
  <c r="CQ35" i="2" s="1"/>
  <c r="CQ25" i="2" s="1"/>
  <c r="CQ14" i="2"/>
  <c r="CQ12" i="2"/>
  <c r="CQ2" i="2" s="1"/>
  <c r="BC36" i="2" l="1"/>
  <c r="BD36" i="2"/>
  <c r="BE36" i="2" s="1"/>
  <c r="AZ35" i="2"/>
  <c r="BA35" i="2" s="1"/>
  <c r="BF36" i="2" l="1"/>
  <c r="BF35" i="2" s="1"/>
  <c r="BG35" i="2" s="1"/>
  <c r="BD35" i="2"/>
  <c r="BE35" i="2" s="1"/>
  <c r="BH36" i="2" l="1"/>
  <c r="BJ36" i="2" s="1"/>
  <c r="BG36" i="2"/>
  <c r="BH35" i="2" l="1"/>
  <c r="BI35" i="2" s="1"/>
  <c r="BI36" i="2"/>
  <c r="BJ35" i="2"/>
  <c r="BK35" i="2" s="1"/>
  <c r="BL36" i="2"/>
  <c r="BK36" i="2"/>
  <c r="BM36" i="2" l="1"/>
  <c r="BL35" i="2"/>
  <c r="BM35" i="2" s="1"/>
  <c r="BN36" i="2"/>
  <c r="BN35" i="2" l="1"/>
  <c r="BO35" i="2" s="1"/>
  <c r="BP36" i="2"/>
  <c r="BO36" i="2"/>
  <c r="BQ36" i="2" l="1"/>
  <c r="BP35" i="2"/>
  <c r="BQ35" i="2" s="1"/>
  <c r="BR36" i="2"/>
  <c r="BR35" i="2" l="1"/>
  <c r="BS35" i="2" s="1"/>
  <c r="BT36" i="2"/>
  <c r="BS36" i="2"/>
  <c r="BU36" i="2" l="1"/>
  <c r="BT35" i="2"/>
  <c r="BU35" i="2" s="1"/>
  <c r="BV36" i="2"/>
  <c r="BV35" i="2" l="1"/>
  <c r="BW35" i="2" s="1"/>
  <c r="BX36" i="2"/>
  <c r="BW36" i="2"/>
  <c r="BY36" i="2" l="1"/>
  <c r="BX35" i="2"/>
  <c r="BY35" i="2" s="1"/>
  <c r="BZ36" i="2"/>
  <c r="BZ35" i="2" l="1"/>
  <c r="CA35" i="2" s="1"/>
  <c r="CB36" i="2"/>
  <c r="CA36" i="2"/>
  <c r="CC36" i="2" l="1"/>
  <c r="CB35" i="2"/>
  <c r="CC35" i="2" s="1"/>
  <c r="CD36" i="2"/>
  <c r="CD35" i="2" l="1"/>
  <c r="CE35" i="2" s="1"/>
  <c r="CF36" i="2"/>
  <c r="CE36" i="2"/>
  <c r="CG36" i="2" l="1"/>
  <c r="CF35" i="2"/>
  <c r="CG35" i="2" s="1"/>
  <c r="CH36" i="2"/>
  <c r="CH35" i="2" l="1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R36" i="2" l="1"/>
  <c r="CQ36" i="2"/>
  <c r="CS36" i="2" l="1"/>
  <c r="CR35" i="2"/>
  <c r="CS35" i="2" s="1"/>
  <c r="CT36" i="2"/>
  <c r="CT35" i="2" l="1"/>
  <c r="CU35" i="2" s="1"/>
  <c r="CV36" i="2"/>
  <c r="CU36" i="2"/>
  <c r="CT41" i="2"/>
  <c r="CW36" i="2" l="1"/>
  <c r="CV35" i="2"/>
  <c r="CW35" i="2" s="1"/>
  <c r="CX36" i="2"/>
  <c r="CV41" i="2"/>
  <c r="CX35" i="2" l="1"/>
  <c r="CY35" i="2" s="1"/>
  <c r="CZ36" i="2"/>
  <c r="CY36" i="2"/>
  <c r="CX41" i="2"/>
  <c r="DA36" i="2" l="1"/>
  <c r="CZ35" i="2"/>
  <c r="DA35" i="2" s="1"/>
  <c r="DB36" i="2"/>
  <c r="CZ41" i="2"/>
  <c r="DB35" i="2" l="1"/>
  <c r="DC35" i="2" s="1"/>
  <c r="DD36" i="2"/>
  <c r="DC36" i="2"/>
  <c r="DB41" i="2"/>
  <c r="DE36" i="2" l="1"/>
  <c r="DD35" i="2"/>
  <c r="DE35" i="2" s="1"/>
  <c r="DF36" i="2"/>
  <c r="DD41" i="2"/>
  <c r="DF35" i="2" l="1"/>
  <c r="DG35" i="2" s="1"/>
  <c r="DH36" i="2"/>
  <c r="DG36" i="2"/>
  <c r="DF41" i="2"/>
  <c r="DI36" i="2" l="1"/>
  <c r="DH35" i="2"/>
  <c r="DI35" i="2" s="1"/>
  <c r="DJ36" i="2"/>
  <c r="DH41" i="2"/>
  <c r="DJ35" i="2" l="1"/>
  <c r="DK35" i="2" s="1"/>
  <c r="DL36" i="2"/>
  <c r="DK36" i="2"/>
  <c r="DJ41" i="2"/>
  <c r="DM36" i="2" l="1"/>
  <c r="DL35" i="2"/>
  <c r="DM35" i="2" s="1"/>
  <c r="DN36" i="2"/>
  <c r="DN35" i="2" l="1"/>
  <c r="DO35" i="2" s="1"/>
  <c r="DP36" i="2"/>
  <c r="DO36" i="2"/>
  <c r="DQ36" i="2" l="1"/>
  <c r="DP35" i="2"/>
  <c r="DQ35" i="2" s="1"/>
</calcChain>
</file>

<file path=xl/sharedStrings.xml><?xml version="1.0" encoding="utf-8"?>
<sst xmlns="http://schemas.openxmlformats.org/spreadsheetml/2006/main" count="1300" uniqueCount="506">
  <si>
    <t>Shareholding Structure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</si>
  <si>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</si>
  <si>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</si>
  <si>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</si>
  <si>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</si>
  <si>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</si>
  <si>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</si>
  <si>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</si>
  <si>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</si>
  <si>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</si>
  <si>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</si>
  <si>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</si>
  <si>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</si>
  <si>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</si>
  <si>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</si>
  <si>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</si>
  <si>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</si>
  <si>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</si>
  <si>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</si>
  <si>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</si>
  <si>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</si>
  <si>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</si>
  <si>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</si>
  <si>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</si>
  <si>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</si>
  <si>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</si>
  <si>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</si>
  <si>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</si>
  <si>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</si>
  <si>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</si>
  <si>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</si>
  <si>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</si>
  <si>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</si>
  <si>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</si>
  <si>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</si>
  <si>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</si>
  <si>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</si>
  <si>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</si>
  <si>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</si>
  <si>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</si>
  <si>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</si>
  <si>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</si>
  <si>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</si>
  <si>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</si>
  <si>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</si>
  <si>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</si>
  <si>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</si>
  <si>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</si>
  <si>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</si>
  <si>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</si>
  <si>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</si>
  <si>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</si>
  <si>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</si>
  <si>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</si>
  <si>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</si>
  <si>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</si>
  <si>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</si>
  <si>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</si>
  <si>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</si>
  <si>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</si>
  <si>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</si>
  <si>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</si>
  <si>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</si>
  <si>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</si>
  <si>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</si>
  <si>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</si>
  <si>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</si>
  <si>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</si>
  <si>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</si>
  <si>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</si>
  <si>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</si>
  <si>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</si>
  <si>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</si>
  <si>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</si>
  <si>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</si>
  <si>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</si>
  <si>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</si>
  <si>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</si>
  <si>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</si>
  <si>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</si>
  <si>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</si>
  <si>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</si>
  <si>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</si>
  <si>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</si>
  <si>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</si>
  <si>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</si>
  <si>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</si>
  <si>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</si>
  <si>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</si>
  <si>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</si>
  <si>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</si>
  <si>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</si>
  <si>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</si>
  <si>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</si>
  <si>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</si>
  <si>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</si>
  <si>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</si>
  <si>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</si>
  <si>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</si>
  <si>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</si>
  <si>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</si>
  <si>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</si>
  <si>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</si>
  <si>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</si>
  <si>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</si>
  <si>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</si>
  <si>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</si>
  <si>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</si>
  <si>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</si>
  <si>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</si>
  <si>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</si>
  <si>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</si>
  <si>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</si>
  <si>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</si>
  <si>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</si>
  <si>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</si>
  <si>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</si>
  <si>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</si>
  <si>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</si>
  <si>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</si>
  <si>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</si>
  <si>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</si>
  <si>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</si>
  <si>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</si>
  <si>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</si>
  <si>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</si>
  <si>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</si>
  <si>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</si>
  <si>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</si>
  <si>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</si>
  <si>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</si>
  <si>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</si>
  <si>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</si>
  <si>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</si>
  <si>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</si>
  <si>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</si>
  <si>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</si>
  <si>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</si>
  <si>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</si>
  <si>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</si>
  <si>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</si>
  <si>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</si>
  <si>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</si>
  <si>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</si>
  <si>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</si>
  <si>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</si>
  <si>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</si>
  <si>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</si>
  <si>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</si>
  <si>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</si>
  <si>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</si>
  <si>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</si>
  <si>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</si>
  <si>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</si>
  <si>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</si>
  <si>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</si>
  <si>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</si>
  <si>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</si>
  <si>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</si>
  <si>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</si>
  <si>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</si>
  <si>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</si>
  <si>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</si>
  <si>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</si>
  <si>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</si>
  <si>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</si>
  <si>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</si>
  <si>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</si>
  <si>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</si>
  <si>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</si>
  <si>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</si>
  <si>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</si>
  <si>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</si>
  <si>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</si>
  <si>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</si>
  <si>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</si>
  <si>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</si>
  <si>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</si>
  <si>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</si>
  <si>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</si>
  <si>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</si>
  <si>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</si>
  <si>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</si>
  <si>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</si>
  <si>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</si>
  <si>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</si>
  <si>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</si>
  <si>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</si>
  <si>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</si>
  <si>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</si>
  <si>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</si>
  <si>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</si>
  <si>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</si>
  <si>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</si>
  <si>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</si>
  <si>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</si>
  <si>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</si>
  <si>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</si>
  <si>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</si>
  <si>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</si>
  <si>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</si>
  <si>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</si>
  <si>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</si>
  <si>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</si>
  <si>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</si>
  <si>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</si>
  <si>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</si>
  <si>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</si>
  <si>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</si>
  <si>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</si>
  <si>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</si>
  <si>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</si>
  <si>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</si>
  <si>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</si>
  <si>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</si>
  <si>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</si>
  <si>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</si>
  <si>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</si>
  <si>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</si>
  <si>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</si>
  <si>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</si>
  <si>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</si>
  <si>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</si>
  <si>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</si>
  <si>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</si>
  <si>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</si>
  <si>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</si>
  <si>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</si>
  <si>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</si>
  <si>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</si>
  <si>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</si>
  <si>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</si>
  <si>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</si>
  <si>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</si>
  <si>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</si>
  <si>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</si>
  <si>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</si>
  <si>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</si>
  <si>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</si>
  <si>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</si>
  <si>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</si>
  <si>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</si>
  <si>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</si>
  <si>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</si>
  <si>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</si>
  <si>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</si>
  <si>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</si>
  <si>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</si>
  <si>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</si>
  <si>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</si>
  <si>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</si>
  <si>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</si>
  <si>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</si>
  <si>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</si>
  <si>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</si>
  <si>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</si>
  <si>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</si>
  <si>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</si>
  <si>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</si>
  <si>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</si>
  <si>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</si>
  <si>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</si>
  <si>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</si>
  <si>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</si>
  <si>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</si>
  <si>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</si>
  <si>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</si>
  <si>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</si>
  <si>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</si>
  <si>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</si>
  <si>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</si>
  <si>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</si>
  <si>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</si>
  <si>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</si>
  <si>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</si>
  <si>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</si>
  <si>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</si>
  <si>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</si>
  <si>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</si>
  <si>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</si>
  <si>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</si>
  <si>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</si>
  <si>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</si>
  <si>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</si>
  <si>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</si>
  <si>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</si>
  <si>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</si>
  <si>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</si>
  <si>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</si>
  <si>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</si>
  <si>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</si>
  <si>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</si>
  <si>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</si>
  <si>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</si>
  <si>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</si>
  <si>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</si>
  <si>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</si>
  <si>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</si>
  <si>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</si>
  <si>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</si>
  <si>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</si>
  <si>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</si>
  <si>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</si>
  <si>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</si>
  <si>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</si>
  <si>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</si>
  <si>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</si>
  <si>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</si>
  <si>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</si>
  <si>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</si>
  <si>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</si>
  <si>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</si>
  <si>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</si>
  <si>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</si>
  <si>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</si>
  <si>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</si>
  <si>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</si>
  <si>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</si>
  <si>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</si>
  <si>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</si>
  <si>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</si>
  <si>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</si>
  <si>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</si>
  <si>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</si>
  <si>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</si>
  <si>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</si>
  <si>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</si>
  <si>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</si>
  <si>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</si>
  <si>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</si>
  <si>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</si>
  <si>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</si>
  <si>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</si>
  <si>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</si>
  <si>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</si>
  <si>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</si>
  <si>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</si>
  <si>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</si>
  <si>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</si>
  <si>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</si>
  <si>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</si>
  <si>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</si>
  <si>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</si>
  <si>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</si>
  <si>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</si>
  <si>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</si>
  <si>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</si>
  <si>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</si>
  <si>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</si>
  <si>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</si>
  <si>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</si>
  <si>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</si>
  <si>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</si>
  <si>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</si>
  <si>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</si>
  <si>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</si>
  <si>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</si>
  <si>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</si>
  <si>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</si>
  <si>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</si>
  <si>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</si>
  <si>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</si>
  <si>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</si>
  <si>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</si>
  <si>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</si>
  <si>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</si>
  <si>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</si>
  <si>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</si>
  <si>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</si>
  <si>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</si>
  <si>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</si>
  <si>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</si>
  <si>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</si>
  <si>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</si>
  <si>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</si>
  <si>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</si>
  <si>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</si>
  <si>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</si>
  <si>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</si>
  <si>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</si>
  <si>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</si>
  <si>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</si>
  <si>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</si>
  <si>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</si>
  <si>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</si>
  <si>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</si>
  <si>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</si>
  <si>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</si>
  <si>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</si>
  <si>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</si>
  <si>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</si>
  <si>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</si>
  <si>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</si>
  <si>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</si>
  <si>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</si>
  <si>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</si>
  <si>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</si>
  <si>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</si>
  <si>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</si>
  <si>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</si>
  <si>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</si>
  <si>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</si>
  <si>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</si>
  <si>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</si>
  <si>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</si>
  <si>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</si>
  <si>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</si>
  <si>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</si>
  <si>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</si>
  <si>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</si>
  <si>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</si>
  <si>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</si>
  <si>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</si>
  <si>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</si>
  <si>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</si>
  <si>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</si>
  <si>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</si>
  <si>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</si>
  <si>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</si>
  <si>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</si>
  <si>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</si>
  <si>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</si>
  <si>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</si>
  <si>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</si>
  <si>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</si>
  <si>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</si>
  <si>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</si>
  <si>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</si>
  <si>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</si>
  <si>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</si>
  <si>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</si>
  <si>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</si>
  <si>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</si>
  <si>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</si>
  <si>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</si>
  <si>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</si>
  <si>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</si>
  <si>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</si>
  <si>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</si>
  <si>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</si>
  <si>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</si>
  <si>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</si>
  <si>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</si>
  <si>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</si>
  <si>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</si>
  <si>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</si>
  <si>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</si>
  <si>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</si>
  <si>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</si>
  <si>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</si>
  <si>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</si>
  <si>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</si>
  <si>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</si>
  <si>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</si>
  <si>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</si>
  <si>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  NYSE - ADRs (PBR)</t>
  </si>
  <si>
    <t xml:space="preserve">  NYSE - ADRs (PBR/A)</t>
  </si>
  <si>
    <t xml:space="preserve">  Non-Brazilian investors </t>
  </si>
  <si>
    <t xml:space="preserve">(1) - Includes BOVESPA (B[3]) custody and other entities </t>
  </si>
  <si>
    <t>07/31/21</t>
  </si>
  <si>
    <t>08/31/21</t>
  </si>
  <si>
    <t>12/31/21</t>
  </si>
  <si>
    <t>11/30/21</t>
  </si>
  <si>
    <t>10/31/21</t>
  </si>
  <si>
    <t>09/30/21</t>
  </si>
  <si>
    <t>01/31/22</t>
  </si>
  <si>
    <t>02/28/22</t>
  </si>
  <si>
    <t>03/31/22</t>
  </si>
  <si>
    <t>04/30/22</t>
  </si>
  <si>
    <t>05/31/22</t>
  </si>
  <si>
    <t>06/30/22</t>
  </si>
  <si>
    <t>07/31/22</t>
  </si>
  <si>
    <t>08/31/22</t>
  </si>
  <si>
    <t>09/30/22</t>
  </si>
  <si>
    <t>10/31/22</t>
  </si>
  <si>
    <t>11/30/22</t>
  </si>
  <si>
    <t>(2) -FMP-FGTS/FIA Funds PETR4, PBR/A-ADR:</t>
  </si>
  <si>
    <t>12/31/22</t>
  </si>
  <si>
    <t>01/31/23</t>
  </si>
  <si>
    <t>02/28/23</t>
  </si>
  <si>
    <t>03/31/23</t>
  </si>
  <si>
    <t>Shares in treasury (3)</t>
  </si>
  <si>
    <t>(3) Available from 2020</t>
  </si>
  <si>
    <t>04/30/23</t>
  </si>
  <si>
    <t xml:space="preserve">Institutional and others investors (1) </t>
  </si>
  <si>
    <t xml:space="preserve"> Institutional and others investors (1) (2)</t>
  </si>
  <si>
    <t>05/31/23</t>
  </si>
  <si>
    <t>06/30/23</t>
  </si>
  <si>
    <t>07/31/23</t>
  </si>
  <si>
    <t>08/31/23</t>
  </si>
  <si>
    <t>09/30/23</t>
  </si>
  <si>
    <t>10/31/23</t>
  </si>
  <si>
    <t>11/30/23</t>
  </si>
  <si>
    <t>12/31/23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</si>
  <si>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</si>
  <si>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</si>
  <si>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</si>
  <si>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</si>
  <si>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</si>
  <si>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</si>
  <si>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</si>
  <si>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</si>
  <si>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</si>
  <si>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</si>
  <si>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01/31/24</t>
  </si>
  <si>
    <t>02/29/24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</si>
</sst>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m/dd/yy;@"/>
  </numFmts>
  <fonts count="17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GK41"/>
  <sheetViews>
    <sheetView showGridLines="0" tabSelected="1" zoomScaleNormal="100" workbookViewId="0">
      <pane xSplit="1" ySplit="1" topLeftCell="N26" activePane="bottomRight" state="frozen"/>
      <selection pane="topRight" activeCell="B1" sqref="B1"/>
      <selection pane="bottomLeft" activeCell="A2" sqref="A2"/>
      <selection pane="bottomRight" activeCell="T2" sqref="T2:U40"/>
    </sheetView>
  </sheetViews>
  <sheetFormatPr defaultRowHeight="10.5" x14ac:dyDescent="0.25"/>
  <cols>
    <col min="1" max="1" width="35.54296875" style="3" customWidth="1"/>
    <col min="2" max="2" width="11.7265625" style="3" customWidth="1"/>
    <col min="3" max="3" width="5.453125" style="3" bestFit="1" customWidth="1"/>
    <col min="4" max="4" width="11.7265625" style="3" customWidth="1"/>
    <col min="5" max="5" width="5.453125" style="3" bestFit="1" customWidth="1"/>
    <col min="6" max="6" width="11.7265625" style="3" customWidth="1"/>
    <col min="7" max="7" width="5.453125" style="3" bestFit="1" customWidth="1"/>
    <col min="8" max="8" width="11.7265625" style="3" customWidth="1"/>
    <col min="9" max="9" width="5.453125" style="3" bestFit="1" customWidth="1"/>
    <col min="10" max="10" width="11.7265625" style="3" customWidth="1"/>
    <col min="11" max="11" width="5.453125" style="3" bestFit="1" customWidth="1"/>
    <col min="12" max="12" width="11.7265625" style="3" customWidth="1"/>
    <col min="13" max="13" width="5.453125" style="3" bestFit="1" customWidth="1"/>
    <col min="14" max="14" width="11.7265625" style="3" customWidth="1"/>
    <col min="15" max="15" width="5.1796875" style="3" bestFit="1" customWidth="1"/>
    <col min="16" max="16" width="11.7265625" style="3" customWidth="1"/>
    <col min="17" max="17" width="5.1796875" style="3" bestFit="1" customWidth="1"/>
    <col min="18" max="18" width="11.7265625" style="3" customWidth="1"/>
    <col min="19" max="19" width="5.1796875" style="3" bestFit="1" customWidth="1"/>
    <col min="20" max="20" width="11.7265625" style="3" customWidth="1"/>
    <col min="21" max="21" width="5.1796875" style="3" bestFit="1" customWidth="1"/>
    <col min="22" max="22" width="11.7265625" style="3" customWidth="1"/>
    <col min="23" max="23" width="5.1796875" style="3" bestFit="1" customWidth="1"/>
    <col min="24" max="24" width="11.7265625" style="3" customWidth="1"/>
    <col min="25" max="25" width="5.1796875" style="3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179687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1796875" style="3" bestFit="1" customWidth="1"/>
    <col min="52" max="52" width="11.7265625" style="3" customWidth="1"/>
    <col min="53" max="53" width="5.1796875" style="3" bestFit="1" customWidth="1"/>
    <col min="54" max="54" width="11.7265625" style="3" customWidth="1"/>
    <col min="55" max="55" width="5.1796875" style="3" bestFit="1" customWidth="1"/>
    <col min="56" max="56" width="11.7265625" style="3" customWidth="1"/>
    <col min="57" max="57" width="5.1796875" style="3" bestFit="1" customWidth="1"/>
    <col min="58" max="58" width="11.7265625" style="3" customWidth="1"/>
    <col min="59" max="59" width="5.1796875" style="3" bestFit="1" customWidth="1"/>
    <col min="60" max="60" width="11.7265625" style="3" customWidth="1"/>
    <col min="61" max="61" width="5.179687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bestFit="1" customWidth="1"/>
    <col min="97" max="97" width="6" style="3" bestFit="1" customWidth="1"/>
    <col min="98" max="98" width="11.7265625" style="3" bestFit="1" customWidth="1"/>
    <col min="99" max="99" width="6" style="3" bestFit="1" customWidth="1"/>
    <col min="100" max="100" width="11.7265625" style="3" bestFit="1" customWidth="1"/>
    <col min="101" max="101" width="6" style="3" bestFit="1" customWidth="1"/>
    <col min="102" max="102" width="11.7265625" style="3" bestFit="1" customWidth="1"/>
    <col min="103" max="103" width="6" style="3" bestFit="1" customWidth="1"/>
    <col min="104" max="104" width="11.7265625" style="3" bestFit="1" customWidth="1"/>
    <col min="105" max="105" width="5.1796875" style="3" bestFit="1" customWidth="1"/>
    <col min="106" max="106" width="11.7265625" style="3" bestFit="1" customWidth="1"/>
    <col min="107" max="107" width="5.1796875" style="3" bestFit="1" customWidth="1"/>
    <col min="108" max="108" width="11.7265625" style="3" bestFit="1" customWidth="1"/>
    <col min="109" max="109" width="5.1796875" style="3" bestFit="1" customWidth="1"/>
    <col min="110" max="110" width="11.7265625" style="3" bestFit="1" customWidth="1"/>
    <col min="111" max="111" width="5.1796875" style="3" bestFit="1" customWidth="1"/>
    <col min="112" max="112" width="11.7265625" style="3" bestFit="1" customWidth="1"/>
    <col min="113" max="113" width="5.1796875" style="3" bestFit="1" customWidth="1"/>
    <col min="114" max="114" width="11.7265625" style="3" bestFit="1" customWidth="1"/>
    <col min="115" max="115" width="5.1796875" style="3" bestFit="1" customWidth="1"/>
    <col min="116" max="116" width="11.7265625" style="3" bestFit="1" customWidth="1"/>
    <col min="117" max="117" width="5.1796875" style="3" bestFit="1" customWidth="1"/>
    <col min="118" max="118" width="11.7265625" style="3" bestFit="1" customWidth="1"/>
    <col min="119" max="119" width="5.1796875" style="3" bestFit="1" customWidth="1"/>
    <col min="120" max="120" width="11.7265625" style="3" bestFit="1" customWidth="1"/>
    <col min="121" max="121" width="5.1796875" style="3" bestFit="1" customWidth="1"/>
    <col min="122" max="122" width="11.7265625" style="3" bestFit="1" customWidth="1"/>
    <col min="123" max="123" width="5.1796875" style="3" bestFit="1" customWidth="1"/>
    <col min="124" max="124" width="11.7265625" style="3" bestFit="1" customWidth="1"/>
    <col min="125" max="125" width="5.1796875" style="3" bestFit="1" customWidth="1"/>
    <col min="126" max="126" width="11.7265625" style="3" bestFit="1" customWidth="1"/>
    <col min="127" max="127" width="5.1796875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18" bestFit="1" customWidth="1"/>
    <col min="157" max="157" width="5.1796875" style="18" bestFit="1" customWidth="1"/>
    <col min="158" max="158" width="11.7265625" style="18" bestFit="1" customWidth="1"/>
    <col min="159" max="159" width="5.1796875" style="18" bestFit="1" customWidth="1"/>
    <col min="160" max="160" width="11.7265625" style="18" bestFit="1" customWidth="1"/>
    <col min="161" max="161" width="5.1796875" style="18" bestFit="1" customWidth="1"/>
    <col min="162" max="162" width="11.7265625" style="18" bestFit="1" customWidth="1"/>
    <col min="163" max="163" width="5.1796875" style="18" bestFit="1" customWidth="1"/>
    <col min="164" max="164" width="11.7265625" style="18" bestFit="1" customWidth="1"/>
    <col min="165" max="165" width="5.1796875" style="18" bestFit="1" customWidth="1"/>
    <col min="166" max="166" width="11.7265625" style="18" bestFit="1" customWidth="1"/>
    <col min="167" max="167" width="5.1796875" style="18" bestFit="1" customWidth="1"/>
    <col min="168" max="168" width="11.7265625" style="18" bestFit="1" customWidth="1"/>
    <col min="169" max="169" width="5.1796875" style="18" bestFit="1" customWidth="1"/>
    <col min="170" max="170" width="11.7265625" style="18" bestFit="1" customWidth="1"/>
    <col min="171" max="171" width="5.1796875" style="18" bestFit="1" customWidth="1"/>
    <col min="172" max="172" width="11.7265625" style="18" bestFit="1" customWidth="1"/>
    <col min="173" max="173" width="5.1796875" style="18" bestFit="1" customWidth="1"/>
    <col min="174" max="174" width="11.7265625" style="18" bestFit="1" customWidth="1"/>
    <col min="175" max="175" width="5.1796875" style="18" bestFit="1" customWidth="1"/>
    <col min="176" max="176" width="11.7265625" style="18" bestFit="1" customWidth="1"/>
    <col min="177" max="177" width="5.1796875" style="18" bestFit="1" customWidth="1"/>
    <col min="178" max="178" width="11.7265625" style="18" bestFit="1" customWidth="1"/>
    <col min="179" max="179" width="5.1796875" style="18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23.54296875" style="3" bestFit="1" customWidth="1"/>
    <col min="195" max="195" width="6.81640625" style="3" bestFit="1" customWidth="1"/>
    <col min="196" max="196" width="23.54296875" style="3" bestFit="1" customWidth="1"/>
    <col min="197" max="197" width="6.81640625" style="3" bestFit="1" customWidth="1"/>
    <col min="198" max="198" width="23.54296875" style="3" bestFit="1" customWidth="1"/>
    <col min="199" max="199" width="6.453125" style="3" bestFit="1" customWidth="1"/>
    <col min="200" max="200" width="23.54296875" style="3" bestFit="1" customWidth="1"/>
    <col min="201" max="201" width="6.453125" style="3" bestFit="1" customWidth="1"/>
    <col min="202" max="202" width="23.54296875" style="3" bestFit="1" customWidth="1"/>
    <col min="203" max="203" width="6.81640625" style="3" bestFit="1" customWidth="1"/>
    <col min="204" max="204" width="23.54296875" style="3" bestFit="1" customWidth="1"/>
    <col min="205" max="205" width="6.81640625" style="3" bestFit="1" customWidth="1"/>
    <col min="206" max="206" width="23.54296875" style="3" bestFit="1" customWidth="1"/>
    <col min="207" max="207" width="6.81640625" style="3" bestFit="1" customWidth="1"/>
    <col min="208" max="208" width="23.54296875" style="3" bestFit="1" customWidth="1"/>
    <col min="209" max="209" width="6.81640625" style="3" bestFit="1" customWidth="1"/>
    <col min="210" max="210" width="23.54296875" style="3" bestFit="1" customWidth="1"/>
    <col min="211" max="211" width="6.81640625" style="3" bestFit="1" customWidth="1"/>
    <col min="212" max="212" width="23.54296875" style="3" bestFit="1" customWidth="1"/>
    <col min="213" max="213" width="11.54296875" style="3" bestFit="1" customWidth="1"/>
    <col min="214" max="214" width="23.54296875" style="3" bestFit="1" customWidth="1"/>
    <col min="215" max="215" width="6.81640625" style="3" bestFit="1" customWidth="1"/>
    <col min="216" max="216" width="23.54296875" style="3" bestFit="1" customWidth="1"/>
    <col min="217" max="217" width="6.81640625" style="3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81640625" style="3" bestFit="1" customWidth="1"/>
    <col min="224" max="224" width="23.54296875" style="3" bestFit="1" customWidth="1"/>
    <col min="225" max="225" width="6.816406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6.8164062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453125" style="3" bestFit="1" customWidth="1"/>
    <col min="294" max="294" width="23.54296875" style="3" bestFit="1" customWidth="1"/>
    <col min="295" max="295" width="6.4531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81640625" style="3" bestFit="1" customWidth="1"/>
    <col min="318" max="318" width="23.54296875" style="3" bestFit="1" customWidth="1"/>
    <col min="319" max="319" width="6.816406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64" width="9.1796875" style="3"/>
    <col min="365" max="365" width="33.54296875" style="3" customWidth="1"/>
    <col min="366" max="366" width="11.7265625" style="3" customWidth="1"/>
    <col min="367" max="367" width="6.7265625" style="3" customWidth="1"/>
    <col min="368" max="368" width="11.7265625" style="3" customWidth="1"/>
    <col min="369" max="369" width="6.7265625" style="3" customWidth="1"/>
    <col min="370" max="370" width="11.7265625" style="3" customWidth="1"/>
    <col min="371" max="371" width="6.7265625" style="3" customWidth="1"/>
    <col min="372" max="372" width="11.7265625" style="3" customWidth="1"/>
    <col min="373" max="373" width="6.7265625" style="3" customWidth="1"/>
    <col min="374" max="374" width="12.26953125" style="3" bestFit="1" customWidth="1"/>
    <col min="375" max="375" width="6.7265625" style="3" bestFit="1" customWidth="1"/>
    <col min="376" max="376" width="12.26953125" style="3" bestFit="1" customWidth="1"/>
    <col min="377" max="377" width="6.7265625" style="3" bestFit="1" customWidth="1"/>
    <col min="378" max="378" width="11.7265625" style="3" bestFit="1" customWidth="1"/>
    <col min="379" max="379" width="6" style="3" bestFit="1" customWidth="1"/>
    <col min="380" max="380" width="11.7265625" style="3" bestFit="1" customWidth="1"/>
    <col min="381" max="381" width="6" style="3" bestFit="1" customWidth="1"/>
    <col min="382" max="382" width="11.7265625" style="3" bestFit="1" customWidth="1"/>
    <col min="383" max="383" width="6" style="3" bestFit="1" customWidth="1"/>
    <col min="384" max="384" width="11.7265625" style="3" bestFit="1" customWidth="1"/>
    <col min="385" max="385" width="6" style="3" bestFit="1" customWidth="1"/>
    <col min="386" max="386" width="11.7265625" style="3" bestFit="1" customWidth="1"/>
    <col min="387" max="387" width="6" style="3" bestFit="1" customWidth="1"/>
    <col min="388" max="388" width="11.7265625" style="3" bestFit="1" customWidth="1"/>
    <col min="389" max="389" width="6" style="3" bestFit="1" customWidth="1"/>
    <col min="390" max="390" width="11.7265625" style="3" bestFit="1" customWidth="1"/>
    <col min="391" max="391" width="6" style="3" bestFit="1" customWidth="1"/>
    <col min="392" max="392" width="11.7265625" style="3" bestFit="1" customWidth="1"/>
    <col min="393" max="393" width="5.26953125" style="3" bestFit="1" customWidth="1"/>
    <col min="394" max="394" width="16.453125" style="3" bestFit="1" customWidth="1"/>
    <col min="395" max="395" width="6.453125" style="3" customWidth="1"/>
    <col min="396" max="396" width="15" style="3" customWidth="1"/>
    <col min="397" max="397" width="8" style="3" customWidth="1"/>
    <col min="398" max="398" width="15.453125" style="3" customWidth="1"/>
    <col min="399" max="399" width="8.453125" style="3" customWidth="1"/>
    <col min="400" max="400" width="17.54296875" style="3" customWidth="1"/>
    <col min="401" max="401" width="6" style="3" bestFit="1" customWidth="1"/>
    <col min="402" max="402" width="15.81640625" style="3" bestFit="1" customWidth="1"/>
    <col min="403" max="403" width="6" style="3" bestFit="1" customWidth="1"/>
    <col min="404" max="404" width="16.81640625" style="3" bestFit="1" customWidth="1"/>
    <col min="405" max="405" width="6" style="3" bestFit="1" customWidth="1"/>
    <col min="406" max="406" width="17.453125" style="3" customWidth="1"/>
    <col min="407" max="407" width="7.7265625" style="3" bestFit="1" customWidth="1"/>
    <col min="408" max="408" width="17.453125" style="3" customWidth="1"/>
    <col min="409" max="409" width="7.7265625" style="3" bestFit="1" customWidth="1"/>
    <col min="410" max="410" width="17.453125" style="3" customWidth="1"/>
    <col min="411" max="411" width="9" style="3" customWidth="1"/>
    <col min="412" max="412" width="22.54296875" style="3" customWidth="1"/>
    <col min="413" max="413" width="8.1796875" style="3" customWidth="1"/>
    <col min="414" max="414" width="22.54296875" style="3" customWidth="1"/>
    <col min="415" max="415" width="8.1796875" style="3" customWidth="1"/>
    <col min="416" max="416" width="23.54296875" style="3" customWidth="1"/>
    <col min="417" max="417" width="8.1796875" style="3" customWidth="1"/>
    <col min="418" max="418" width="22.54296875" style="3" customWidth="1"/>
    <col min="419" max="419" width="8.1796875" style="3" bestFit="1" customWidth="1"/>
    <col min="420" max="420" width="22.54296875" style="3" customWidth="1"/>
    <col min="421" max="421" width="9.54296875" style="3" customWidth="1"/>
    <col min="422" max="422" width="22.54296875" style="3" customWidth="1"/>
    <col min="423" max="423" width="9.54296875" style="3" customWidth="1"/>
    <col min="424" max="424" width="22.54296875" style="3" customWidth="1"/>
    <col min="425" max="425" width="12.453125" style="3" customWidth="1"/>
    <col min="426" max="426" width="22.54296875" style="3" customWidth="1"/>
    <col min="427" max="427" width="8.7265625" style="3" bestFit="1" customWidth="1"/>
    <col min="428" max="428" width="21" style="3" customWidth="1"/>
    <col min="429" max="429" width="8.7265625" style="3" bestFit="1" customWidth="1"/>
    <col min="430" max="430" width="23.54296875" style="3" bestFit="1" customWidth="1"/>
    <col min="431" max="431" width="11.81640625" style="3" customWidth="1"/>
    <col min="432" max="432" width="23.54296875" style="3" bestFit="1" customWidth="1"/>
    <col min="433" max="433" width="11.26953125" style="3" customWidth="1"/>
    <col min="434" max="434" width="23.1796875" style="3" customWidth="1"/>
    <col min="435" max="435" width="11.453125" style="3" bestFit="1" customWidth="1"/>
    <col min="436" max="436" width="23.54296875" style="3" bestFit="1" customWidth="1"/>
    <col min="437" max="437" width="10.1796875" style="3" customWidth="1"/>
    <col min="438" max="438" width="23.54296875" style="3" bestFit="1" customWidth="1"/>
    <col min="439" max="439" width="10.1796875" style="3" customWidth="1"/>
    <col min="440" max="440" width="23.54296875" style="3" bestFit="1" customWidth="1"/>
    <col min="441" max="441" width="11.453125" style="3" bestFit="1" customWidth="1"/>
    <col min="442" max="442" width="23.54296875" style="3" bestFit="1" customWidth="1"/>
    <col min="443" max="443" width="11.453125" style="3" bestFit="1" customWidth="1"/>
    <col min="444" max="444" width="23.54296875" style="3" bestFit="1" customWidth="1"/>
    <col min="445" max="445" width="7.7265625" style="3" bestFit="1" customWidth="1"/>
    <col min="446" max="446" width="23.54296875" style="3" bestFit="1" customWidth="1"/>
    <col min="447" max="447" width="6.81640625" style="3" bestFit="1" customWidth="1"/>
    <col min="448" max="448" width="23.54296875" style="3" bestFit="1" customWidth="1"/>
    <col min="449" max="449" width="6.81640625" style="3" bestFit="1" customWidth="1"/>
    <col min="450" max="450" width="23.54296875" style="3" bestFit="1" customWidth="1"/>
    <col min="451" max="451" width="6.81640625" style="3" bestFit="1" customWidth="1"/>
    <col min="452" max="452" width="23.54296875" style="3" bestFit="1" customWidth="1"/>
    <col min="453" max="453" width="6.81640625" style="3" bestFit="1" customWidth="1"/>
    <col min="454" max="454" width="23.54296875" style="3" bestFit="1" customWidth="1"/>
    <col min="455" max="455" width="6.453125" style="3" bestFit="1" customWidth="1"/>
    <col min="456" max="456" width="23.54296875" style="3" bestFit="1" customWidth="1"/>
    <col min="457" max="457" width="6.453125" style="3" bestFit="1" customWidth="1"/>
    <col min="458" max="458" width="23.54296875" style="3" bestFit="1" customWidth="1"/>
    <col min="459" max="459" width="6.81640625" style="3" bestFit="1" customWidth="1"/>
    <col min="460" max="460" width="23.54296875" style="3" bestFit="1" customWidth="1"/>
    <col min="461" max="461" width="6.81640625" style="3" bestFit="1" customWidth="1"/>
    <col min="462" max="462" width="23.54296875" style="3" bestFit="1" customWidth="1"/>
    <col min="463" max="463" width="6.81640625" style="3" bestFit="1" customWidth="1"/>
    <col min="464" max="464" width="23.54296875" style="3" bestFit="1" customWidth="1"/>
    <col min="465" max="465" width="6.81640625" style="3" bestFit="1" customWidth="1"/>
    <col min="466" max="466" width="23.54296875" style="3" bestFit="1" customWidth="1"/>
    <col min="467" max="467" width="6.81640625" style="3" bestFit="1" customWidth="1"/>
    <col min="468" max="468" width="23.54296875" style="3" bestFit="1" customWidth="1"/>
    <col min="469" max="469" width="11.5429687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81640625" style="3" bestFit="1" customWidth="1"/>
    <col min="480" max="480" width="23.54296875" style="3" bestFit="1" customWidth="1"/>
    <col min="481" max="481" width="6.816406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6.8164062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453125" style="3" bestFit="1" customWidth="1"/>
    <col min="550" max="550" width="23.54296875" style="3" bestFit="1" customWidth="1"/>
    <col min="551" max="551" width="6.4531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81640625" style="3" bestFit="1" customWidth="1"/>
    <col min="574" max="574" width="23.54296875" style="3" bestFit="1" customWidth="1"/>
    <col min="575" max="575" width="6.816406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620" width="9.1796875" style="3"/>
    <col min="621" max="621" width="33.54296875" style="3" customWidth="1"/>
    <col min="622" max="622" width="11.7265625" style="3" customWidth="1"/>
    <col min="623" max="623" width="6.7265625" style="3" customWidth="1"/>
    <col min="624" max="624" width="11.7265625" style="3" customWidth="1"/>
    <col min="625" max="625" width="6.7265625" style="3" customWidth="1"/>
    <col min="626" max="626" width="11.7265625" style="3" customWidth="1"/>
    <col min="627" max="627" width="6.7265625" style="3" customWidth="1"/>
    <col min="628" max="628" width="11.7265625" style="3" customWidth="1"/>
    <col min="629" max="629" width="6.7265625" style="3" customWidth="1"/>
    <col min="630" max="630" width="12.26953125" style="3" bestFit="1" customWidth="1"/>
    <col min="631" max="631" width="6.7265625" style="3" bestFit="1" customWidth="1"/>
    <col min="632" max="632" width="12.26953125" style="3" bestFit="1" customWidth="1"/>
    <col min="633" max="633" width="6.7265625" style="3" bestFit="1" customWidth="1"/>
    <col min="634" max="634" width="11.7265625" style="3" bestFit="1" customWidth="1"/>
    <col min="635" max="635" width="6" style="3" bestFit="1" customWidth="1"/>
    <col min="636" max="636" width="11.7265625" style="3" bestFit="1" customWidth="1"/>
    <col min="637" max="637" width="6" style="3" bestFit="1" customWidth="1"/>
    <col min="638" max="638" width="11.7265625" style="3" bestFit="1" customWidth="1"/>
    <col min="639" max="639" width="6" style="3" bestFit="1" customWidth="1"/>
    <col min="640" max="640" width="11.7265625" style="3" bestFit="1" customWidth="1"/>
    <col min="641" max="641" width="6" style="3" bestFit="1" customWidth="1"/>
    <col min="642" max="642" width="11.7265625" style="3" bestFit="1" customWidth="1"/>
    <col min="643" max="643" width="6" style="3" bestFit="1" customWidth="1"/>
    <col min="644" max="644" width="11.7265625" style="3" bestFit="1" customWidth="1"/>
    <col min="645" max="645" width="6" style="3" bestFit="1" customWidth="1"/>
    <col min="646" max="646" width="11.7265625" style="3" bestFit="1" customWidth="1"/>
    <col min="647" max="647" width="6" style="3" bestFit="1" customWidth="1"/>
    <col min="648" max="648" width="11.7265625" style="3" bestFit="1" customWidth="1"/>
    <col min="649" max="649" width="5.26953125" style="3" bestFit="1" customWidth="1"/>
    <col min="650" max="650" width="16.453125" style="3" bestFit="1" customWidth="1"/>
    <col min="651" max="651" width="6.453125" style="3" customWidth="1"/>
    <col min="652" max="652" width="15" style="3" customWidth="1"/>
    <col min="653" max="653" width="8" style="3" customWidth="1"/>
    <col min="654" max="654" width="15.453125" style="3" customWidth="1"/>
    <col min="655" max="655" width="8.453125" style="3" customWidth="1"/>
    <col min="656" max="656" width="17.54296875" style="3" customWidth="1"/>
    <col min="657" max="657" width="6" style="3" bestFit="1" customWidth="1"/>
    <col min="658" max="658" width="15.81640625" style="3" bestFit="1" customWidth="1"/>
    <col min="659" max="659" width="6" style="3" bestFit="1" customWidth="1"/>
    <col min="660" max="660" width="16.81640625" style="3" bestFit="1" customWidth="1"/>
    <col min="661" max="661" width="6" style="3" bestFit="1" customWidth="1"/>
    <col min="662" max="662" width="17.453125" style="3" customWidth="1"/>
    <col min="663" max="663" width="7.7265625" style="3" bestFit="1" customWidth="1"/>
    <col min="664" max="664" width="17.453125" style="3" customWidth="1"/>
    <col min="665" max="665" width="7.7265625" style="3" bestFit="1" customWidth="1"/>
    <col min="666" max="666" width="17.453125" style="3" customWidth="1"/>
    <col min="667" max="667" width="9" style="3" customWidth="1"/>
    <col min="668" max="668" width="22.54296875" style="3" customWidth="1"/>
    <col min="669" max="669" width="8.1796875" style="3" customWidth="1"/>
    <col min="670" max="670" width="22.54296875" style="3" customWidth="1"/>
    <col min="671" max="671" width="8.1796875" style="3" customWidth="1"/>
    <col min="672" max="672" width="23.54296875" style="3" customWidth="1"/>
    <col min="673" max="673" width="8.1796875" style="3" customWidth="1"/>
    <col min="674" max="674" width="22.54296875" style="3" customWidth="1"/>
    <col min="675" max="675" width="8.1796875" style="3" bestFit="1" customWidth="1"/>
    <col min="676" max="676" width="22.54296875" style="3" customWidth="1"/>
    <col min="677" max="677" width="9.54296875" style="3" customWidth="1"/>
    <col min="678" max="678" width="22.54296875" style="3" customWidth="1"/>
    <col min="679" max="679" width="9.54296875" style="3" customWidth="1"/>
    <col min="680" max="680" width="22.54296875" style="3" customWidth="1"/>
    <col min="681" max="681" width="12.453125" style="3" customWidth="1"/>
    <col min="682" max="682" width="22.54296875" style="3" customWidth="1"/>
    <col min="683" max="683" width="8.7265625" style="3" bestFit="1" customWidth="1"/>
    <col min="684" max="684" width="21" style="3" customWidth="1"/>
    <col min="685" max="685" width="8.7265625" style="3" bestFit="1" customWidth="1"/>
    <col min="686" max="686" width="23.54296875" style="3" bestFit="1" customWidth="1"/>
    <col min="687" max="687" width="11.81640625" style="3" customWidth="1"/>
    <col min="688" max="688" width="23.54296875" style="3" bestFit="1" customWidth="1"/>
    <col min="689" max="689" width="11.26953125" style="3" customWidth="1"/>
    <col min="690" max="690" width="23.1796875" style="3" customWidth="1"/>
    <col min="691" max="691" width="11.453125" style="3" bestFit="1" customWidth="1"/>
    <col min="692" max="692" width="23.54296875" style="3" bestFit="1" customWidth="1"/>
    <col min="693" max="693" width="10.1796875" style="3" customWidth="1"/>
    <col min="694" max="694" width="23.54296875" style="3" bestFit="1" customWidth="1"/>
    <col min="695" max="695" width="10.1796875" style="3" customWidth="1"/>
    <col min="696" max="696" width="23.54296875" style="3" bestFit="1" customWidth="1"/>
    <col min="697" max="697" width="11.453125" style="3" bestFit="1" customWidth="1"/>
    <col min="698" max="698" width="23.54296875" style="3" bestFit="1" customWidth="1"/>
    <col min="699" max="699" width="11.453125" style="3" bestFit="1" customWidth="1"/>
    <col min="700" max="700" width="23.54296875" style="3" bestFit="1" customWidth="1"/>
    <col min="701" max="701" width="7.7265625" style="3" bestFit="1" customWidth="1"/>
    <col min="702" max="702" width="23.54296875" style="3" bestFit="1" customWidth="1"/>
    <col min="703" max="703" width="6.81640625" style="3" bestFit="1" customWidth="1"/>
    <col min="704" max="704" width="23.54296875" style="3" bestFit="1" customWidth="1"/>
    <col min="705" max="705" width="6.81640625" style="3" bestFit="1" customWidth="1"/>
    <col min="706" max="706" width="23.54296875" style="3" bestFit="1" customWidth="1"/>
    <col min="707" max="707" width="6.81640625" style="3" bestFit="1" customWidth="1"/>
    <col min="708" max="708" width="23.54296875" style="3" bestFit="1" customWidth="1"/>
    <col min="709" max="709" width="6.81640625" style="3" bestFit="1" customWidth="1"/>
    <col min="710" max="710" width="23.54296875" style="3" bestFit="1" customWidth="1"/>
    <col min="711" max="711" width="6.453125" style="3" bestFit="1" customWidth="1"/>
    <col min="712" max="712" width="23.54296875" style="3" bestFit="1" customWidth="1"/>
    <col min="713" max="713" width="6.453125" style="3" bestFit="1" customWidth="1"/>
    <col min="714" max="714" width="23.54296875" style="3" bestFit="1" customWidth="1"/>
    <col min="715" max="715" width="6.81640625" style="3" bestFit="1" customWidth="1"/>
    <col min="716" max="716" width="23.54296875" style="3" bestFit="1" customWidth="1"/>
    <col min="717" max="717" width="6.81640625" style="3" bestFit="1" customWidth="1"/>
    <col min="718" max="718" width="23.54296875" style="3" bestFit="1" customWidth="1"/>
    <col min="719" max="719" width="6.81640625" style="3" bestFit="1" customWidth="1"/>
    <col min="720" max="720" width="23.54296875" style="3" bestFit="1" customWidth="1"/>
    <col min="721" max="721" width="6.81640625" style="3" bestFit="1" customWidth="1"/>
    <col min="722" max="722" width="23.54296875" style="3" bestFit="1" customWidth="1"/>
    <col min="723" max="723" width="6.81640625" style="3" bestFit="1" customWidth="1"/>
    <col min="724" max="724" width="23.54296875" style="3" bestFit="1" customWidth="1"/>
    <col min="725" max="725" width="11.5429687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81640625" style="3" bestFit="1" customWidth="1"/>
    <col min="736" max="736" width="23.54296875" style="3" bestFit="1" customWidth="1"/>
    <col min="737" max="737" width="6.816406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6.8164062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453125" style="3" bestFit="1" customWidth="1"/>
    <col min="806" max="806" width="23.54296875" style="3" bestFit="1" customWidth="1"/>
    <col min="807" max="807" width="6.4531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81640625" style="3" bestFit="1" customWidth="1"/>
    <col min="830" max="830" width="23.54296875" style="3" bestFit="1" customWidth="1"/>
    <col min="831" max="831" width="6.816406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76" width="9.1796875" style="3"/>
    <col min="877" max="877" width="33.54296875" style="3" customWidth="1"/>
    <col min="878" max="878" width="11.7265625" style="3" customWidth="1"/>
    <col min="879" max="879" width="6.7265625" style="3" customWidth="1"/>
    <col min="880" max="880" width="11.7265625" style="3" customWidth="1"/>
    <col min="881" max="881" width="6.7265625" style="3" customWidth="1"/>
    <col min="882" max="882" width="11.7265625" style="3" customWidth="1"/>
    <col min="883" max="883" width="6.7265625" style="3" customWidth="1"/>
    <col min="884" max="884" width="11.7265625" style="3" customWidth="1"/>
    <col min="885" max="885" width="6.7265625" style="3" customWidth="1"/>
    <col min="886" max="886" width="12.26953125" style="3" bestFit="1" customWidth="1"/>
    <col min="887" max="887" width="6.7265625" style="3" bestFit="1" customWidth="1"/>
    <col min="888" max="888" width="12.26953125" style="3" bestFit="1" customWidth="1"/>
    <col min="889" max="889" width="6.7265625" style="3" bestFit="1" customWidth="1"/>
    <col min="890" max="890" width="11.7265625" style="3" bestFit="1" customWidth="1"/>
    <col min="891" max="891" width="6" style="3" bestFit="1" customWidth="1"/>
    <col min="892" max="892" width="11.7265625" style="3" bestFit="1" customWidth="1"/>
    <col min="893" max="893" width="6" style="3" bestFit="1" customWidth="1"/>
    <col min="894" max="894" width="11.7265625" style="3" bestFit="1" customWidth="1"/>
    <col min="895" max="895" width="6" style="3" bestFit="1" customWidth="1"/>
    <col min="896" max="896" width="11.7265625" style="3" bestFit="1" customWidth="1"/>
    <col min="897" max="897" width="6" style="3" bestFit="1" customWidth="1"/>
    <col min="898" max="898" width="11.7265625" style="3" bestFit="1" customWidth="1"/>
    <col min="899" max="899" width="6" style="3" bestFit="1" customWidth="1"/>
    <col min="900" max="900" width="11.7265625" style="3" bestFit="1" customWidth="1"/>
    <col min="901" max="901" width="6" style="3" bestFit="1" customWidth="1"/>
    <col min="902" max="902" width="11.7265625" style="3" bestFit="1" customWidth="1"/>
    <col min="903" max="903" width="6" style="3" bestFit="1" customWidth="1"/>
    <col min="904" max="904" width="11.7265625" style="3" bestFit="1" customWidth="1"/>
    <col min="905" max="905" width="5.26953125" style="3" bestFit="1" customWidth="1"/>
    <col min="906" max="906" width="16.453125" style="3" bestFit="1" customWidth="1"/>
    <col min="907" max="907" width="6.453125" style="3" customWidth="1"/>
    <col min="908" max="908" width="15" style="3" customWidth="1"/>
    <col min="909" max="909" width="8" style="3" customWidth="1"/>
    <col min="910" max="910" width="15.453125" style="3" customWidth="1"/>
    <col min="911" max="911" width="8.453125" style="3" customWidth="1"/>
    <col min="912" max="912" width="17.54296875" style="3" customWidth="1"/>
    <col min="913" max="913" width="6" style="3" bestFit="1" customWidth="1"/>
    <col min="914" max="914" width="15.81640625" style="3" bestFit="1" customWidth="1"/>
    <col min="915" max="915" width="6" style="3" bestFit="1" customWidth="1"/>
    <col min="916" max="916" width="16.81640625" style="3" bestFit="1" customWidth="1"/>
    <col min="917" max="917" width="6" style="3" bestFit="1" customWidth="1"/>
    <col min="918" max="918" width="17.453125" style="3" customWidth="1"/>
    <col min="919" max="919" width="7.7265625" style="3" bestFit="1" customWidth="1"/>
    <col min="920" max="920" width="17.453125" style="3" customWidth="1"/>
    <col min="921" max="921" width="7.7265625" style="3" bestFit="1" customWidth="1"/>
    <col min="922" max="922" width="17.453125" style="3" customWidth="1"/>
    <col min="923" max="923" width="9" style="3" customWidth="1"/>
    <col min="924" max="924" width="22.54296875" style="3" customWidth="1"/>
    <col min="925" max="925" width="8.1796875" style="3" customWidth="1"/>
    <col min="926" max="926" width="22.54296875" style="3" customWidth="1"/>
    <col min="927" max="927" width="8.1796875" style="3" customWidth="1"/>
    <col min="928" max="928" width="23.54296875" style="3" customWidth="1"/>
    <col min="929" max="929" width="8.1796875" style="3" customWidth="1"/>
    <col min="930" max="930" width="22.54296875" style="3" customWidth="1"/>
    <col min="931" max="931" width="8.1796875" style="3" bestFit="1" customWidth="1"/>
    <col min="932" max="932" width="22.54296875" style="3" customWidth="1"/>
    <col min="933" max="933" width="9.54296875" style="3" customWidth="1"/>
    <col min="934" max="934" width="22.54296875" style="3" customWidth="1"/>
    <col min="935" max="935" width="9.54296875" style="3" customWidth="1"/>
    <col min="936" max="936" width="22.54296875" style="3" customWidth="1"/>
    <col min="937" max="937" width="12.453125" style="3" customWidth="1"/>
    <col min="938" max="938" width="22.54296875" style="3" customWidth="1"/>
    <col min="939" max="939" width="8.7265625" style="3" bestFit="1" customWidth="1"/>
    <col min="940" max="940" width="21" style="3" customWidth="1"/>
    <col min="941" max="941" width="8.7265625" style="3" bestFit="1" customWidth="1"/>
    <col min="942" max="942" width="23.54296875" style="3" bestFit="1" customWidth="1"/>
    <col min="943" max="943" width="11.81640625" style="3" customWidth="1"/>
    <col min="944" max="944" width="23.54296875" style="3" bestFit="1" customWidth="1"/>
    <col min="945" max="945" width="11.26953125" style="3" customWidth="1"/>
    <col min="946" max="946" width="23.1796875" style="3" customWidth="1"/>
    <col min="947" max="947" width="11.453125" style="3" bestFit="1" customWidth="1"/>
    <col min="948" max="948" width="23.54296875" style="3" bestFit="1" customWidth="1"/>
    <col min="949" max="949" width="10.1796875" style="3" customWidth="1"/>
    <col min="950" max="950" width="23.54296875" style="3" bestFit="1" customWidth="1"/>
    <col min="951" max="951" width="10.1796875" style="3" customWidth="1"/>
    <col min="952" max="952" width="23.54296875" style="3" bestFit="1" customWidth="1"/>
    <col min="953" max="953" width="11.453125" style="3" bestFit="1" customWidth="1"/>
    <col min="954" max="954" width="23.54296875" style="3" bestFit="1" customWidth="1"/>
    <col min="955" max="955" width="11.453125" style="3" bestFit="1" customWidth="1"/>
    <col min="956" max="956" width="23.54296875" style="3" bestFit="1" customWidth="1"/>
    <col min="957" max="957" width="7.7265625" style="3" bestFit="1" customWidth="1"/>
    <col min="958" max="958" width="23.54296875" style="3" bestFit="1" customWidth="1"/>
    <col min="959" max="959" width="6.81640625" style="3" bestFit="1" customWidth="1"/>
    <col min="960" max="960" width="23.54296875" style="3" bestFit="1" customWidth="1"/>
    <col min="961" max="961" width="6.81640625" style="3" bestFit="1" customWidth="1"/>
    <col min="962" max="962" width="23.54296875" style="3" bestFit="1" customWidth="1"/>
    <col min="963" max="963" width="6.81640625" style="3" bestFit="1" customWidth="1"/>
    <col min="964" max="964" width="23.54296875" style="3" bestFit="1" customWidth="1"/>
    <col min="965" max="965" width="6.81640625" style="3" bestFit="1" customWidth="1"/>
    <col min="966" max="966" width="23.54296875" style="3" bestFit="1" customWidth="1"/>
    <col min="967" max="967" width="6.453125" style="3" bestFit="1" customWidth="1"/>
    <col min="968" max="968" width="23.54296875" style="3" bestFit="1" customWidth="1"/>
    <col min="969" max="969" width="6.453125" style="3" bestFit="1" customWidth="1"/>
    <col min="970" max="970" width="23.54296875" style="3" bestFit="1" customWidth="1"/>
    <col min="971" max="971" width="6.81640625" style="3" bestFit="1" customWidth="1"/>
    <col min="972" max="972" width="23.54296875" style="3" bestFit="1" customWidth="1"/>
    <col min="973" max="973" width="6.81640625" style="3" bestFit="1" customWidth="1"/>
    <col min="974" max="974" width="23.54296875" style="3" bestFit="1" customWidth="1"/>
    <col min="975" max="975" width="6.81640625" style="3" bestFit="1" customWidth="1"/>
    <col min="976" max="976" width="23.54296875" style="3" bestFit="1" customWidth="1"/>
    <col min="977" max="977" width="6.81640625" style="3" bestFit="1" customWidth="1"/>
    <col min="978" max="978" width="23.54296875" style="3" bestFit="1" customWidth="1"/>
    <col min="979" max="979" width="6.81640625" style="3" bestFit="1" customWidth="1"/>
    <col min="980" max="980" width="23.54296875" style="3" bestFit="1" customWidth="1"/>
    <col min="981" max="981" width="11.5429687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81640625" style="3" bestFit="1" customWidth="1"/>
    <col min="992" max="992" width="23.54296875" style="3" bestFit="1" customWidth="1"/>
    <col min="993" max="993" width="6.816406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6.8164062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453125" style="3" bestFit="1" customWidth="1"/>
    <col min="1062" max="1062" width="23.54296875" style="3" bestFit="1" customWidth="1"/>
    <col min="1063" max="1063" width="6.4531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81640625" style="3" bestFit="1" customWidth="1"/>
    <col min="1086" max="1086" width="23.54296875" style="3" bestFit="1" customWidth="1"/>
    <col min="1087" max="1087" width="6.816406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132" width="9.1796875" style="3"/>
    <col min="1133" max="1133" width="33.54296875" style="3" customWidth="1"/>
    <col min="1134" max="1134" width="11.7265625" style="3" customWidth="1"/>
    <col min="1135" max="1135" width="6.7265625" style="3" customWidth="1"/>
    <col min="1136" max="1136" width="11.7265625" style="3" customWidth="1"/>
    <col min="1137" max="1137" width="6.7265625" style="3" customWidth="1"/>
    <col min="1138" max="1138" width="11.7265625" style="3" customWidth="1"/>
    <col min="1139" max="1139" width="6.7265625" style="3" customWidth="1"/>
    <col min="1140" max="1140" width="11.7265625" style="3" customWidth="1"/>
    <col min="1141" max="1141" width="6.7265625" style="3" customWidth="1"/>
    <col min="1142" max="1142" width="12.26953125" style="3" bestFit="1" customWidth="1"/>
    <col min="1143" max="1143" width="6.7265625" style="3" bestFit="1" customWidth="1"/>
    <col min="1144" max="1144" width="12.26953125" style="3" bestFit="1" customWidth="1"/>
    <col min="1145" max="1145" width="6.7265625" style="3" bestFit="1" customWidth="1"/>
    <col min="1146" max="1146" width="11.7265625" style="3" bestFit="1" customWidth="1"/>
    <col min="1147" max="1147" width="6" style="3" bestFit="1" customWidth="1"/>
    <col min="1148" max="1148" width="11.7265625" style="3" bestFit="1" customWidth="1"/>
    <col min="1149" max="1149" width="6" style="3" bestFit="1" customWidth="1"/>
    <col min="1150" max="1150" width="11.7265625" style="3" bestFit="1" customWidth="1"/>
    <col min="1151" max="1151" width="6" style="3" bestFit="1" customWidth="1"/>
    <col min="1152" max="1152" width="11.7265625" style="3" bestFit="1" customWidth="1"/>
    <col min="1153" max="1153" width="6" style="3" bestFit="1" customWidth="1"/>
    <col min="1154" max="1154" width="11.7265625" style="3" bestFit="1" customWidth="1"/>
    <col min="1155" max="1155" width="6" style="3" bestFit="1" customWidth="1"/>
    <col min="1156" max="1156" width="11.7265625" style="3" bestFit="1" customWidth="1"/>
    <col min="1157" max="1157" width="6" style="3" bestFit="1" customWidth="1"/>
    <col min="1158" max="1158" width="11.7265625" style="3" bestFit="1" customWidth="1"/>
    <col min="1159" max="1159" width="6" style="3" bestFit="1" customWidth="1"/>
    <col min="1160" max="1160" width="11.7265625" style="3" bestFit="1" customWidth="1"/>
    <col min="1161" max="1161" width="5.26953125" style="3" bestFit="1" customWidth="1"/>
    <col min="1162" max="1162" width="16.453125" style="3" bestFit="1" customWidth="1"/>
    <col min="1163" max="1163" width="6.453125" style="3" customWidth="1"/>
    <col min="1164" max="1164" width="15" style="3" customWidth="1"/>
    <col min="1165" max="1165" width="8" style="3" customWidth="1"/>
    <col min="1166" max="1166" width="15.453125" style="3" customWidth="1"/>
    <col min="1167" max="1167" width="8.453125" style="3" customWidth="1"/>
    <col min="1168" max="1168" width="17.54296875" style="3" customWidth="1"/>
    <col min="1169" max="1169" width="6" style="3" bestFit="1" customWidth="1"/>
    <col min="1170" max="1170" width="15.81640625" style="3" bestFit="1" customWidth="1"/>
    <col min="1171" max="1171" width="6" style="3" bestFit="1" customWidth="1"/>
    <col min="1172" max="1172" width="16.81640625" style="3" bestFit="1" customWidth="1"/>
    <col min="1173" max="1173" width="6" style="3" bestFit="1" customWidth="1"/>
    <col min="1174" max="1174" width="17.453125" style="3" customWidth="1"/>
    <col min="1175" max="1175" width="7.7265625" style="3" bestFit="1" customWidth="1"/>
    <col min="1176" max="1176" width="17.453125" style="3" customWidth="1"/>
    <col min="1177" max="1177" width="7.7265625" style="3" bestFit="1" customWidth="1"/>
    <col min="1178" max="1178" width="17.453125" style="3" customWidth="1"/>
    <col min="1179" max="1179" width="9" style="3" customWidth="1"/>
    <col min="1180" max="1180" width="22.54296875" style="3" customWidth="1"/>
    <col min="1181" max="1181" width="8.1796875" style="3" customWidth="1"/>
    <col min="1182" max="1182" width="22.54296875" style="3" customWidth="1"/>
    <col min="1183" max="1183" width="8.1796875" style="3" customWidth="1"/>
    <col min="1184" max="1184" width="23.54296875" style="3" customWidth="1"/>
    <col min="1185" max="1185" width="8.1796875" style="3" customWidth="1"/>
    <col min="1186" max="1186" width="22.54296875" style="3" customWidth="1"/>
    <col min="1187" max="1187" width="8.1796875" style="3" bestFit="1" customWidth="1"/>
    <col min="1188" max="1188" width="22.54296875" style="3" customWidth="1"/>
    <col min="1189" max="1189" width="9.54296875" style="3" customWidth="1"/>
    <col min="1190" max="1190" width="22.54296875" style="3" customWidth="1"/>
    <col min="1191" max="1191" width="9.54296875" style="3" customWidth="1"/>
    <col min="1192" max="1192" width="22.54296875" style="3" customWidth="1"/>
    <col min="1193" max="1193" width="12.453125" style="3" customWidth="1"/>
    <col min="1194" max="1194" width="22.54296875" style="3" customWidth="1"/>
    <col min="1195" max="1195" width="8.7265625" style="3" bestFit="1" customWidth="1"/>
    <col min="1196" max="1196" width="21" style="3" customWidth="1"/>
    <col min="1197" max="1197" width="8.7265625" style="3" bestFit="1" customWidth="1"/>
    <col min="1198" max="1198" width="23.54296875" style="3" bestFit="1" customWidth="1"/>
    <col min="1199" max="1199" width="11.81640625" style="3" customWidth="1"/>
    <col min="1200" max="1200" width="23.54296875" style="3" bestFit="1" customWidth="1"/>
    <col min="1201" max="1201" width="11.26953125" style="3" customWidth="1"/>
    <col min="1202" max="1202" width="23.1796875" style="3" customWidth="1"/>
    <col min="1203" max="1203" width="11.453125" style="3" bestFit="1" customWidth="1"/>
    <col min="1204" max="1204" width="23.54296875" style="3" bestFit="1" customWidth="1"/>
    <col min="1205" max="1205" width="10.1796875" style="3" customWidth="1"/>
    <col min="1206" max="1206" width="23.54296875" style="3" bestFit="1" customWidth="1"/>
    <col min="1207" max="1207" width="10.1796875" style="3" customWidth="1"/>
    <col min="1208" max="1208" width="23.54296875" style="3" bestFit="1" customWidth="1"/>
    <col min="1209" max="1209" width="11.453125" style="3" bestFit="1" customWidth="1"/>
    <col min="1210" max="1210" width="23.54296875" style="3" bestFit="1" customWidth="1"/>
    <col min="1211" max="1211" width="11.453125" style="3" bestFit="1" customWidth="1"/>
    <col min="1212" max="1212" width="23.54296875" style="3" bestFit="1" customWidth="1"/>
    <col min="1213" max="1213" width="7.7265625" style="3" bestFit="1" customWidth="1"/>
    <col min="1214" max="1214" width="23.54296875" style="3" bestFit="1" customWidth="1"/>
    <col min="1215" max="1215" width="6.81640625" style="3" bestFit="1" customWidth="1"/>
    <col min="1216" max="1216" width="23.54296875" style="3" bestFit="1" customWidth="1"/>
    <col min="1217" max="1217" width="6.81640625" style="3" bestFit="1" customWidth="1"/>
    <col min="1218" max="1218" width="23.54296875" style="3" bestFit="1" customWidth="1"/>
    <col min="1219" max="1219" width="6.81640625" style="3" bestFit="1" customWidth="1"/>
    <col min="1220" max="1220" width="23.54296875" style="3" bestFit="1" customWidth="1"/>
    <col min="1221" max="1221" width="6.81640625" style="3" bestFit="1" customWidth="1"/>
    <col min="1222" max="1222" width="23.54296875" style="3" bestFit="1" customWidth="1"/>
    <col min="1223" max="1223" width="6.453125" style="3" bestFit="1" customWidth="1"/>
    <col min="1224" max="1224" width="23.54296875" style="3" bestFit="1" customWidth="1"/>
    <col min="1225" max="1225" width="6.453125" style="3" bestFit="1" customWidth="1"/>
    <col min="1226" max="1226" width="23.54296875" style="3" bestFit="1" customWidth="1"/>
    <col min="1227" max="1227" width="6.81640625" style="3" bestFit="1" customWidth="1"/>
    <col min="1228" max="1228" width="23.54296875" style="3" bestFit="1" customWidth="1"/>
    <col min="1229" max="1229" width="6.81640625" style="3" bestFit="1" customWidth="1"/>
    <col min="1230" max="1230" width="23.54296875" style="3" bestFit="1" customWidth="1"/>
    <col min="1231" max="1231" width="6.81640625" style="3" bestFit="1" customWidth="1"/>
    <col min="1232" max="1232" width="23.54296875" style="3" bestFit="1" customWidth="1"/>
    <col min="1233" max="1233" width="6.81640625" style="3" bestFit="1" customWidth="1"/>
    <col min="1234" max="1234" width="23.54296875" style="3" bestFit="1" customWidth="1"/>
    <col min="1235" max="1235" width="6.81640625" style="3" bestFit="1" customWidth="1"/>
    <col min="1236" max="1236" width="23.54296875" style="3" bestFit="1" customWidth="1"/>
    <col min="1237" max="1237" width="11.5429687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81640625" style="3" bestFit="1" customWidth="1"/>
    <col min="1248" max="1248" width="23.54296875" style="3" bestFit="1" customWidth="1"/>
    <col min="1249" max="1249" width="6.816406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6.8164062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453125" style="3" bestFit="1" customWidth="1"/>
    <col min="1318" max="1318" width="23.54296875" style="3" bestFit="1" customWidth="1"/>
    <col min="1319" max="1319" width="6.4531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81640625" style="3" bestFit="1" customWidth="1"/>
    <col min="1342" max="1342" width="23.54296875" style="3" bestFit="1" customWidth="1"/>
    <col min="1343" max="1343" width="6.816406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88" width="9.1796875" style="3"/>
    <col min="1389" max="1389" width="33.54296875" style="3" customWidth="1"/>
    <col min="1390" max="1390" width="11.7265625" style="3" customWidth="1"/>
    <col min="1391" max="1391" width="6.7265625" style="3" customWidth="1"/>
    <col min="1392" max="1392" width="11.7265625" style="3" customWidth="1"/>
    <col min="1393" max="1393" width="6.7265625" style="3" customWidth="1"/>
    <col min="1394" max="1394" width="11.7265625" style="3" customWidth="1"/>
    <col min="1395" max="1395" width="6.7265625" style="3" customWidth="1"/>
    <col min="1396" max="1396" width="11.7265625" style="3" customWidth="1"/>
    <col min="1397" max="1397" width="6.7265625" style="3" customWidth="1"/>
    <col min="1398" max="1398" width="12.26953125" style="3" bestFit="1" customWidth="1"/>
    <col min="1399" max="1399" width="6.7265625" style="3" bestFit="1" customWidth="1"/>
    <col min="1400" max="1400" width="12.26953125" style="3" bestFit="1" customWidth="1"/>
    <col min="1401" max="1401" width="6.7265625" style="3" bestFit="1" customWidth="1"/>
    <col min="1402" max="1402" width="11.7265625" style="3" bestFit="1" customWidth="1"/>
    <col min="1403" max="1403" width="6" style="3" bestFit="1" customWidth="1"/>
    <col min="1404" max="1404" width="11.7265625" style="3" bestFit="1" customWidth="1"/>
    <col min="1405" max="1405" width="6" style="3" bestFit="1" customWidth="1"/>
    <col min="1406" max="1406" width="11.7265625" style="3" bestFit="1" customWidth="1"/>
    <col min="1407" max="1407" width="6" style="3" bestFit="1" customWidth="1"/>
    <col min="1408" max="1408" width="11.7265625" style="3" bestFit="1" customWidth="1"/>
    <col min="1409" max="1409" width="6" style="3" bestFit="1" customWidth="1"/>
    <col min="1410" max="1410" width="11.7265625" style="3" bestFit="1" customWidth="1"/>
    <col min="1411" max="1411" width="6" style="3" bestFit="1" customWidth="1"/>
    <col min="1412" max="1412" width="11.7265625" style="3" bestFit="1" customWidth="1"/>
    <col min="1413" max="1413" width="6" style="3" bestFit="1" customWidth="1"/>
    <col min="1414" max="1414" width="11.7265625" style="3" bestFit="1" customWidth="1"/>
    <col min="1415" max="1415" width="6" style="3" bestFit="1" customWidth="1"/>
    <col min="1416" max="1416" width="11.7265625" style="3" bestFit="1" customWidth="1"/>
    <col min="1417" max="1417" width="5.26953125" style="3" bestFit="1" customWidth="1"/>
    <col min="1418" max="1418" width="16.453125" style="3" bestFit="1" customWidth="1"/>
    <col min="1419" max="1419" width="6.453125" style="3" customWidth="1"/>
    <col min="1420" max="1420" width="15" style="3" customWidth="1"/>
    <col min="1421" max="1421" width="8" style="3" customWidth="1"/>
    <col min="1422" max="1422" width="15.453125" style="3" customWidth="1"/>
    <col min="1423" max="1423" width="8.453125" style="3" customWidth="1"/>
    <col min="1424" max="1424" width="17.54296875" style="3" customWidth="1"/>
    <col min="1425" max="1425" width="6" style="3" bestFit="1" customWidth="1"/>
    <col min="1426" max="1426" width="15.81640625" style="3" bestFit="1" customWidth="1"/>
    <col min="1427" max="1427" width="6" style="3" bestFit="1" customWidth="1"/>
    <col min="1428" max="1428" width="16.81640625" style="3" bestFit="1" customWidth="1"/>
    <col min="1429" max="1429" width="6" style="3" bestFit="1" customWidth="1"/>
    <col min="1430" max="1430" width="17.453125" style="3" customWidth="1"/>
    <col min="1431" max="1431" width="7.7265625" style="3" bestFit="1" customWidth="1"/>
    <col min="1432" max="1432" width="17.453125" style="3" customWidth="1"/>
    <col min="1433" max="1433" width="7.7265625" style="3" bestFit="1" customWidth="1"/>
    <col min="1434" max="1434" width="17.453125" style="3" customWidth="1"/>
    <col min="1435" max="1435" width="9" style="3" customWidth="1"/>
    <col min="1436" max="1436" width="22.54296875" style="3" customWidth="1"/>
    <col min="1437" max="1437" width="8.1796875" style="3" customWidth="1"/>
    <col min="1438" max="1438" width="22.54296875" style="3" customWidth="1"/>
    <col min="1439" max="1439" width="8.1796875" style="3" customWidth="1"/>
    <col min="1440" max="1440" width="23.54296875" style="3" customWidth="1"/>
    <col min="1441" max="1441" width="8.1796875" style="3" customWidth="1"/>
    <col min="1442" max="1442" width="22.54296875" style="3" customWidth="1"/>
    <col min="1443" max="1443" width="8.1796875" style="3" bestFit="1" customWidth="1"/>
    <col min="1444" max="1444" width="22.54296875" style="3" customWidth="1"/>
    <col min="1445" max="1445" width="9.54296875" style="3" customWidth="1"/>
    <col min="1446" max="1446" width="22.54296875" style="3" customWidth="1"/>
    <col min="1447" max="1447" width="9.54296875" style="3" customWidth="1"/>
    <col min="1448" max="1448" width="22.54296875" style="3" customWidth="1"/>
    <col min="1449" max="1449" width="12.453125" style="3" customWidth="1"/>
    <col min="1450" max="1450" width="22.54296875" style="3" customWidth="1"/>
    <col min="1451" max="1451" width="8.7265625" style="3" bestFit="1" customWidth="1"/>
    <col min="1452" max="1452" width="21" style="3" customWidth="1"/>
    <col min="1453" max="1453" width="8.7265625" style="3" bestFit="1" customWidth="1"/>
    <col min="1454" max="1454" width="23.54296875" style="3" bestFit="1" customWidth="1"/>
    <col min="1455" max="1455" width="11.81640625" style="3" customWidth="1"/>
    <col min="1456" max="1456" width="23.54296875" style="3" bestFit="1" customWidth="1"/>
    <col min="1457" max="1457" width="11.26953125" style="3" customWidth="1"/>
    <col min="1458" max="1458" width="23.1796875" style="3" customWidth="1"/>
    <col min="1459" max="1459" width="11.453125" style="3" bestFit="1" customWidth="1"/>
    <col min="1460" max="1460" width="23.54296875" style="3" bestFit="1" customWidth="1"/>
    <col min="1461" max="1461" width="10.1796875" style="3" customWidth="1"/>
    <col min="1462" max="1462" width="23.54296875" style="3" bestFit="1" customWidth="1"/>
    <col min="1463" max="1463" width="10.1796875" style="3" customWidth="1"/>
    <col min="1464" max="1464" width="23.54296875" style="3" bestFit="1" customWidth="1"/>
    <col min="1465" max="1465" width="11.453125" style="3" bestFit="1" customWidth="1"/>
    <col min="1466" max="1466" width="23.54296875" style="3" bestFit="1" customWidth="1"/>
    <col min="1467" max="1467" width="11.453125" style="3" bestFit="1" customWidth="1"/>
    <col min="1468" max="1468" width="23.54296875" style="3" bestFit="1" customWidth="1"/>
    <col min="1469" max="1469" width="7.7265625" style="3" bestFit="1" customWidth="1"/>
    <col min="1470" max="1470" width="23.54296875" style="3" bestFit="1" customWidth="1"/>
    <col min="1471" max="1471" width="6.81640625" style="3" bestFit="1" customWidth="1"/>
    <col min="1472" max="1472" width="23.54296875" style="3" bestFit="1" customWidth="1"/>
    <col min="1473" max="1473" width="6.81640625" style="3" bestFit="1" customWidth="1"/>
    <col min="1474" max="1474" width="23.54296875" style="3" bestFit="1" customWidth="1"/>
    <col min="1475" max="1475" width="6.81640625" style="3" bestFit="1" customWidth="1"/>
    <col min="1476" max="1476" width="23.54296875" style="3" bestFit="1" customWidth="1"/>
    <col min="1477" max="1477" width="6.81640625" style="3" bestFit="1" customWidth="1"/>
    <col min="1478" max="1478" width="23.54296875" style="3" bestFit="1" customWidth="1"/>
    <col min="1479" max="1479" width="6.453125" style="3" bestFit="1" customWidth="1"/>
    <col min="1480" max="1480" width="23.54296875" style="3" bestFit="1" customWidth="1"/>
    <col min="1481" max="1481" width="6.453125" style="3" bestFit="1" customWidth="1"/>
    <col min="1482" max="1482" width="23.54296875" style="3" bestFit="1" customWidth="1"/>
    <col min="1483" max="1483" width="6.81640625" style="3" bestFit="1" customWidth="1"/>
    <col min="1484" max="1484" width="23.54296875" style="3" bestFit="1" customWidth="1"/>
    <col min="1485" max="1485" width="6.81640625" style="3" bestFit="1" customWidth="1"/>
    <col min="1486" max="1486" width="23.54296875" style="3" bestFit="1" customWidth="1"/>
    <col min="1487" max="1487" width="6.81640625" style="3" bestFit="1" customWidth="1"/>
    <col min="1488" max="1488" width="23.54296875" style="3" bestFit="1" customWidth="1"/>
    <col min="1489" max="1489" width="6.81640625" style="3" bestFit="1" customWidth="1"/>
    <col min="1490" max="1490" width="23.54296875" style="3" bestFit="1" customWidth="1"/>
    <col min="1491" max="1491" width="6.81640625" style="3" bestFit="1" customWidth="1"/>
    <col min="1492" max="1492" width="23.54296875" style="3" bestFit="1" customWidth="1"/>
    <col min="1493" max="1493" width="11.5429687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81640625" style="3" bestFit="1" customWidth="1"/>
    <col min="1504" max="1504" width="23.54296875" style="3" bestFit="1" customWidth="1"/>
    <col min="1505" max="1505" width="6.816406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6.8164062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453125" style="3" bestFit="1" customWidth="1"/>
    <col min="1574" max="1574" width="23.54296875" style="3" bestFit="1" customWidth="1"/>
    <col min="1575" max="1575" width="6.4531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81640625" style="3" bestFit="1" customWidth="1"/>
    <col min="1598" max="1598" width="23.54296875" style="3" bestFit="1" customWidth="1"/>
    <col min="1599" max="1599" width="6.816406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44" width="9.1796875" style="3"/>
    <col min="1645" max="1645" width="33.54296875" style="3" customWidth="1"/>
    <col min="1646" max="1646" width="11.7265625" style="3" customWidth="1"/>
    <col min="1647" max="1647" width="6.7265625" style="3" customWidth="1"/>
    <col min="1648" max="1648" width="11.7265625" style="3" customWidth="1"/>
    <col min="1649" max="1649" width="6.7265625" style="3" customWidth="1"/>
    <col min="1650" max="1650" width="11.7265625" style="3" customWidth="1"/>
    <col min="1651" max="1651" width="6.7265625" style="3" customWidth="1"/>
    <col min="1652" max="1652" width="11.7265625" style="3" customWidth="1"/>
    <col min="1653" max="1653" width="6.7265625" style="3" customWidth="1"/>
    <col min="1654" max="1654" width="12.26953125" style="3" bestFit="1" customWidth="1"/>
    <col min="1655" max="1655" width="6.7265625" style="3" bestFit="1" customWidth="1"/>
    <col min="1656" max="1656" width="12.26953125" style="3" bestFit="1" customWidth="1"/>
    <col min="1657" max="1657" width="6.7265625" style="3" bestFit="1" customWidth="1"/>
    <col min="1658" max="1658" width="11.7265625" style="3" bestFit="1" customWidth="1"/>
    <col min="1659" max="1659" width="6" style="3" bestFit="1" customWidth="1"/>
    <col min="1660" max="1660" width="11.7265625" style="3" bestFit="1" customWidth="1"/>
    <col min="1661" max="1661" width="6" style="3" bestFit="1" customWidth="1"/>
    <col min="1662" max="1662" width="11.7265625" style="3" bestFit="1" customWidth="1"/>
    <col min="1663" max="1663" width="6" style="3" bestFit="1" customWidth="1"/>
    <col min="1664" max="1664" width="11.7265625" style="3" bestFit="1" customWidth="1"/>
    <col min="1665" max="1665" width="6" style="3" bestFit="1" customWidth="1"/>
    <col min="1666" max="1666" width="11.7265625" style="3" bestFit="1" customWidth="1"/>
    <col min="1667" max="1667" width="6" style="3" bestFit="1" customWidth="1"/>
    <col min="1668" max="1668" width="11.7265625" style="3" bestFit="1" customWidth="1"/>
    <col min="1669" max="1669" width="6" style="3" bestFit="1" customWidth="1"/>
    <col min="1670" max="1670" width="11.7265625" style="3" bestFit="1" customWidth="1"/>
    <col min="1671" max="1671" width="6" style="3" bestFit="1" customWidth="1"/>
    <col min="1672" max="1672" width="11.7265625" style="3" bestFit="1" customWidth="1"/>
    <col min="1673" max="1673" width="5.26953125" style="3" bestFit="1" customWidth="1"/>
    <col min="1674" max="1674" width="16.453125" style="3" bestFit="1" customWidth="1"/>
    <col min="1675" max="1675" width="6.453125" style="3" customWidth="1"/>
    <col min="1676" max="1676" width="15" style="3" customWidth="1"/>
    <col min="1677" max="1677" width="8" style="3" customWidth="1"/>
    <col min="1678" max="1678" width="15.453125" style="3" customWidth="1"/>
    <col min="1679" max="1679" width="8.453125" style="3" customWidth="1"/>
    <col min="1680" max="1680" width="17.54296875" style="3" customWidth="1"/>
    <col min="1681" max="1681" width="6" style="3" bestFit="1" customWidth="1"/>
    <col min="1682" max="1682" width="15.81640625" style="3" bestFit="1" customWidth="1"/>
    <col min="1683" max="1683" width="6" style="3" bestFit="1" customWidth="1"/>
    <col min="1684" max="1684" width="16.81640625" style="3" bestFit="1" customWidth="1"/>
    <col min="1685" max="1685" width="6" style="3" bestFit="1" customWidth="1"/>
    <col min="1686" max="1686" width="17.453125" style="3" customWidth="1"/>
    <col min="1687" max="1687" width="7.7265625" style="3" bestFit="1" customWidth="1"/>
    <col min="1688" max="1688" width="17.453125" style="3" customWidth="1"/>
    <col min="1689" max="1689" width="7.7265625" style="3" bestFit="1" customWidth="1"/>
    <col min="1690" max="1690" width="17.453125" style="3" customWidth="1"/>
    <col min="1691" max="1691" width="9" style="3" customWidth="1"/>
    <col min="1692" max="1692" width="22.54296875" style="3" customWidth="1"/>
    <col min="1693" max="1693" width="8.1796875" style="3" customWidth="1"/>
    <col min="1694" max="1694" width="22.54296875" style="3" customWidth="1"/>
    <col min="1695" max="1695" width="8.1796875" style="3" customWidth="1"/>
    <col min="1696" max="1696" width="23.54296875" style="3" customWidth="1"/>
    <col min="1697" max="1697" width="8.1796875" style="3" customWidth="1"/>
    <col min="1698" max="1698" width="22.54296875" style="3" customWidth="1"/>
    <col min="1699" max="1699" width="8.1796875" style="3" bestFit="1" customWidth="1"/>
    <col min="1700" max="1700" width="22.54296875" style="3" customWidth="1"/>
    <col min="1701" max="1701" width="9.54296875" style="3" customWidth="1"/>
    <col min="1702" max="1702" width="22.54296875" style="3" customWidth="1"/>
    <col min="1703" max="1703" width="9.54296875" style="3" customWidth="1"/>
    <col min="1704" max="1704" width="22.54296875" style="3" customWidth="1"/>
    <col min="1705" max="1705" width="12.453125" style="3" customWidth="1"/>
    <col min="1706" max="1706" width="22.54296875" style="3" customWidth="1"/>
    <col min="1707" max="1707" width="8.7265625" style="3" bestFit="1" customWidth="1"/>
    <col min="1708" max="1708" width="21" style="3" customWidth="1"/>
    <col min="1709" max="1709" width="8.7265625" style="3" bestFit="1" customWidth="1"/>
    <col min="1710" max="1710" width="23.54296875" style="3" bestFit="1" customWidth="1"/>
    <col min="1711" max="1711" width="11.81640625" style="3" customWidth="1"/>
    <col min="1712" max="1712" width="23.54296875" style="3" bestFit="1" customWidth="1"/>
    <col min="1713" max="1713" width="11.26953125" style="3" customWidth="1"/>
    <col min="1714" max="1714" width="23.1796875" style="3" customWidth="1"/>
    <col min="1715" max="1715" width="11.453125" style="3" bestFit="1" customWidth="1"/>
    <col min="1716" max="1716" width="23.54296875" style="3" bestFit="1" customWidth="1"/>
    <col min="1717" max="1717" width="10.1796875" style="3" customWidth="1"/>
    <col min="1718" max="1718" width="23.54296875" style="3" bestFit="1" customWidth="1"/>
    <col min="1719" max="1719" width="10.1796875" style="3" customWidth="1"/>
    <col min="1720" max="1720" width="23.54296875" style="3" bestFit="1" customWidth="1"/>
    <col min="1721" max="1721" width="11.453125" style="3" bestFit="1" customWidth="1"/>
    <col min="1722" max="1722" width="23.54296875" style="3" bestFit="1" customWidth="1"/>
    <col min="1723" max="1723" width="11.453125" style="3" bestFit="1" customWidth="1"/>
    <col min="1724" max="1724" width="23.54296875" style="3" bestFit="1" customWidth="1"/>
    <col min="1725" max="1725" width="7.7265625" style="3" bestFit="1" customWidth="1"/>
    <col min="1726" max="1726" width="23.54296875" style="3" bestFit="1" customWidth="1"/>
    <col min="1727" max="1727" width="6.81640625" style="3" bestFit="1" customWidth="1"/>
    <col min="1728" max="1728" width="23.54296875" style="3" bestFit="1" customWidth="1"/>
    <col min="1729" max="1729" width="6.81640625" style="3" bestFit="1" customWidth="1"/>
    <col min="1730" max="1730" width="23.54296875" style="3" bestFit="1" customWidth="1"/>
    <col min="1731" max="1731" width="6.81640625" style="3" bestFit="1" customWidth="1"/>
    <col min="1732" max="1732" width="23.54296875" style="3" bestFit="1" customWidth="1"/>
    <col min="1733" max="1733" width="6.81640625" style="3" bestFit="1" customWidth="1"/>
    <col min="1734" max="1734" width="23.54296875" style="3" bestFit="1" customWidth="1"/>
    <col min="1735" max="1735" width="6.453125" style="3" bestFit="1" customWidth="1"/>
    <col min="1736" max="1736" width="23.54296875" style="3" bestFit="1" customWidth="1"/>
    <col min="1737" max="1737" width="6.453125" style="3" bestFit="1" customWidth="1"/>
    <col min="1738" max="1738" width="23.54296875" style="3" bestFit="1" customWidth="1"/>
    <col min="1739" max="1739" width="6.81640625" style="3" bestFit="1" customWidth="1"/>
    <col min="1740" max="1740" width="23.54296875" style="3" bestFit="1" customWidth="1"/>
    <col min="1741" max="1741" width="6.81640625" style="3" bestFit="1" customWidth="1"/>
    <col min="1742" max="1742" width="23.54296875" style="3" bestFit="1" customWidth="1"/>
    <col min="1743" max="1743" width="6.81640625" style="3" bestFit="1" customWidth="1"/>
    <col min="1744" max="1744" width="23.54296875" style="3" bestFit="1" customWidth="1"/>
    <col min="1745" max="1745" width="6.81640625" style="3" bestFit="1" customWidth="1"/>
    <col min="1746" max="1746" width="23.54296875" style="3" bestFit="1" customWidth="1"/>
    <col min="1747" max="1747" width="6.81640625" style="3" bestFit="1" customWidth="1"/>
    <col min="1748" max="1748" width="23.54296875" style="3" bestFit="1" customWidth="1"/>
    <col min="1749" max="1749" width="11.5429687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81640625" style="3" bestFit="1" customWidth="1"/>
    <col min="1760" max="1760" width="23.54296875" style="3" bestFit="1" customWidth="1"/>
    <col min="1761" max="1761" width="6.816406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6.8164062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453125" style="3" bestFit="1" customWidth="1"/>
    <col min="1830" max="1830" width="23.54296875" style="3" bestFit="1" customWidth="1"/>
    <col min="1831" max="1831" width="6.4531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81640625" style="3" bestFit="1" customWidth="1"/>
    <col min="1854" max="1854" width="23.54296875" style="3" bestFit="1" customWidth="1"/>
    <col min="1855" max="1855" width="6.816406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900" width="9.1796875" style="3"/>
    <col min="1901" max="1901" width="33.54296875" style="3" customWidth="1"/>
    <col min="1902" max="1902" width="11.7265625" style="3" customWidth="1"/>
    <col min="1903" max="1903" width="6.7265625" style="3" customWidth="1"/>
    <col min="1904" max="1904" width="11.7265625" style="3" customWidth="1"/>
    <col min="1905" max="1905" width="6.7265625" style="3" customWidth="1"/>
    <col min="1906" max="1906" width="11.7265625" style="3" customWidth="1"/>
    <col min="1907" max="1907" width="6.7265625" style="3" customWidth="1"/>
    <col min="1908" max="1908" width="11.7265625" style="3" customWidth="1"/>
    <col min="1909" max="1909" width="6.7265625" style="3" customWidth="1"/>
    <col min="1910" max="1910" width="12.26953125" style="3" bestFit="1" customWidth="1"/>
    <col min="1911" max="1911" width="6.7265625" style="3" bestFit="1" customWidth="1"/>
    <col min="1912" max="1912" width="12.26953125" style="3" bestFit="1" customWidth="1"/>
    <col min="1913" max="1913" width="6.7265625" style="3" bestFit="1" customWidth="1"/>
    <col min="1914" max="1914" width="11.7265625" style="3" bestFit="1" customWidth="1"/>
    <col min="1915" max="1915" width="6" style="3" bestFit="1" customWidth="1"/>
    <col min="1916" max="1916" width="11.7265625" style="3" bestFit="1" customWidth="1"/>
    <col min="1917" max="1917" width="6" style="3" bestFit="1" customWidth="1"/>
    <col min="1918" max="1918" width="11.7265625" style="3" bestFit="1" customWidth="1"/>
    <col min="1919" max="1919" width="6" style="3" bestFit="1" customWidth="1"/>
    <col min="1920" max="1920" width="11.7265625" style="3" bestFit="1" customWidth="1"/>
    <col min="1921" max="1921" width="6" style="3" bestFit="1" customWidth="1"/>
    <col min="1922" max="1922" width="11.7265625" style="3" bestFit="1" customWidth="1"/>
    <col min="1923" max="1923" width="6" style="3" bestFit="1" customWidth="1"/>
    <col min="1924" max="1924" width="11.7265625" style="3" bestFit="1" customWidth="1"/>
    <col min="1925" max="1925" width="6" style="3" bestFit="1" customWidth="1"/>
    <col min="1926" max="1926" width="11.7265625" style="3" bestFit="1" customWidth="1"/>
    <col min="1927" max="1927" width="6" style="3" bestFit="1" customWidth="1"/>
    <col min="1928" max="1928" width="11.7265625" style="3" bestFit="1" customWidth="1"/>
    <col min="1929" max="1929" width="5.26953125" style="3" bestFit="1" customWidth="1"/>
    <col min="1930" max="1930" width="16.453125" style="3" bestFit="1" customWidth="1"/>
    <col min="1931" max="1931" width="6.453125" style="3" customWidth="1"/>
    <col min="1932" max="1932" width="15" style="3" customWidth="1"/>
    <col min="1933" max="1933" width="8" style="3" customWidth="1"/>
    <col min="1934" max="1934" width="15.453125" style="3" customWidth="1"/>
    <col min="1935" max="1935" width="8.453125" style="3" customWidth="1"/>
    <col min="1936" max="1936" width="17.54296875" style="3" customWidth="1"/>
    <col min="1937" max="1937" width="6" style="3" bestFit="1" customWidth="1"/>
    <col min="1938" max="1938" width="15.81640625" style="3" bestFit="1" customWidth="1"/>
    <col min="1939" max="1939" width="6" style="3" bestFit="1" customWidth="1"/>
    <col min="1940" max="1940" width="16.81640625" style="3" bestFit="1" customWidth="1"/>
    <col min="1941" max="1941" width="6" style="3" bestFit="1" customWidth="1"/>
    <col min="1942" max="1942" width="17.453125" style="3" customWidth="1"/>
    <col min="1943" max="1943" width="7.7265625" style="3" bestFit="1" customWidth="1"/>
    <col min="1944" max="1944" width="17.453125" style="3" customWidth="1"/>
    <col min="1945" max="1945" width="7.7265625" style="3" bestFit="1" customWidth="1"/>
    <col min="1946" max="1946" width="17.453125" style="3" customWidth="1"/>
    <col min="1947" max="1947" width="9" style="3" customWidth="1"/>
    <col min="1948" max="1948" width="22.54296875" style="3" customWidth="1"/>
    <col min="1949" max="1949" width="8.1796875" style="3" customWidth="1"/>
    <col min="1950" max="1950" width="22.54296875" style="3" customWidth="1"/>
    <col min="1951" max="1951" width="8.1796875" style="3" customWidth="1"/>
    <col min="1952" max="1952" width="23.54296875" style="3" customWidth="1"/>
    <col min="1953" max="1953" width="8.1796875" style="3" customWidth="1"/>
    <col min="1954" max="1954" width="22.54296875" style="3" customWidth="1"/>
    <col min="1955" max="1955" width="8.1796875" style="3" bestFit="1" customWidth="1"/>
    <col min="1956" max="1956" width="22.54296875" style="3" customWidth="1"/>
    <col min="1957" max="1957" width="9.54296875" style="3" customWidth="1"/>
    <col min="1958" max="1958" width="22.54296875" style="3" customWidth="1"/>
    <col min="1959" max="1959" width="9.54296875" style="3" customWidth="1"/>
    <col min="1960" max="1960" width="22.54296875" style="3" customWidth="1"/>
    <col min="1961" max="1961" width="12.453125" style="3" customWidth="1"/>
    <col min="1962" max="1962" width="22.54296875" style="3" customWidth="1"/>
    <col min="1963" max="1963" width="8.7265625" style="3" bestFit="1" customWidth="1"/>
    <col min="1964" max="1964" width="21" style="3" customWidth="1"/>
    <col min="1965" max="1965" width="8.7265625" style="3" bestFit="1" customWidth="1"/>
    <col min="1966" max="1966" width="23.54296875" style="3" bestFit="1" customWidth="1"/>
    <col min="1967" max="1967" width="11.81640625" style="3" customWidth="1"/>
    <col min="1968" max="1968" width="23.54296875" style="3" bestFit="1" customWidth="1"/>
    <col min="1969" max="1969" width="11.26953125" style="3" customWidth="1"/>
    <col min="1970" max="1970" width="23.1796875" style="3" customWidth="1"/>
    <col min="1971" max="1971" width="11.453125" style="3" bestFit="1" customWidth="1"/>
    <col min="1972" max="1972" width="23.54296875" style="3" bestFit="1" customWidth="1"/>
    <col min="1973" max="1973" width="10.1796875" style="3" customWidth="1"/>
    <col min="1974" max="1974" width="23.54296875" style="3" bestFit="1" customWidth="1"/>
    <col min="1975" max="1975" width="10.1796875" style="3" customWidth="1"/>
    <col min="1976" max="1976" width="23.54296875" style="3" bestFit="1" customWidth="1"/>
    <col min="1977" max="1977" width="11.453125" style="3" bestFit="1" customWidth="1"/>
    <col min="1978" max="1978" width="23.54296875" style="3" bestFit="1" customWidth="1"/>
    <col min="1979" max="1979" width="11.453125" style="3" bestFit="1" customWidth="1"/>
    <col min="1980" max="1980" width="23.54296875" style="3" bestFit="1" customWidth="1"/>
    <col min="1981" max="1981" width="7.7265625" style="3" bestFit="1" customWidth="1"/>
    <col min="1982" max="1982" width="23.54296875" style="3" bestFit="1" customWidth="1"/>
    <col min="1983" max="1983" width="6.81640625" style="3" bestFit="1" customWidth="1"/>
    <col min="1984" max="1984" width="23.54296875" style="3" bestFit="1" customWidth="1"/>
    <col min="1985" max="1985" width="6.81640625" style="3" bestFit="1" customWidth="1"/>
    <col min="1986" max="1986" width="23.54296875" style="3" bestFit="1" customWidth="1"/>
    <col min="1987" max="1987" width="6.81640625" style="3" bestFit="1" customWidth="1"/>
    <col min="1988" max="1988" width="23.54296875" style="3" bestFit="1" customWidth="1"/>
    <col min="1989" max="1989" width="6.81640625" style="3" bestFit="1" customWidth="1"/>
    <col min="1990" max="1990" width="23.54296875" style="3" bestFit="1" customWidth="1"/>
    <col min="1991" max="1991" width="6.453125" style="3" bestFit="1" customWidth="1"/>
    <col min="1992" max="1992" width="23.54296875" style="3" bestFit="1" customWidth="1"/>
    <col min="1993" max="1993" width="6.453125" style="3" bestFit="1" customWidth="1"/>
    <col min="1994" max="1994" width="23.54296875" style="3" bestFit="1" customWidth="1"/>
    <col min="1995" max="1995" width="6.81640625" style="3" bestFit="1" customWidth="1"/>
    <col min="1996" max="1996" width="23.54296875" style="3" bestFit="1" customWidth="1"/>
    <col min="1997" max="1997" width="6.81640625" style="3" bestFit="1" customWidth="1"/>
    <col min="1998" max="1998" width="23.54296875" style="3" bestFit="1" customWidth="1"/>
    <col min="1999" max="1999" width="6.81640625" style="3" bestFit="1" customWidth="1"/>
    <col min="2000" max="2000" width="23.54296875" style="3" bestFit="1" customWidth="1"/>
    <col min="2001" max="2001" width="6.81640625" style="3" bestFit="1" customWidth="1"/>
    <col min="2002" max="2002" width="23.54296875" style="3" bestFit="1" customWidth="1"/>
    <col min="2003" max="2003" width="6.81640625" style="3" bestFit="1" customWidth="1"/>
    <col min="2004" max="2004" width="23.54296875" style="3" bestFit="1" customWidth="1"/>
    <col min="2005" max="2005" width="11.5429687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81640625" style="3" bestFit="1" customWidth="1"/>
    <col min="2016" max="2016" width="23.54296875" style="3" bestFit="1" customWidth="1"/>
    <col min="2017" max="2017" width="6.816406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6.8164062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453125" style="3" bestFit="1" customWidth="1"/>
    <col min="2086" max="2086" width="23.54296875" style="3" bestFit="1" customWidth="1"/>
    <col min="2087" max="2087" width="6.4531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81640625" style="3" bestFit="1" customWidth="1"/>
    <col min="2110" max="2110" width="23.54296875" style="3" bestFit="1" customWidth="1"/>
    <col min="2111" max="2111" width="6.816406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56" width="9.1796875" style="3"/>
    <col min="2157" max="2157" width="33.54296875" style="3" customWidth="1"/>
    <col min="2158" max="2158" width="11.7265625" style="3" customWidth="1"/>
    <col min="2159" max="2159" width="6.7265625" style="3" customWidth="1"/>
    <col min="2160" max="2160" width="11.7265625" style="3" customWidth="1"/>
    <col min="2161" max="2161" width="6.7265625" style="3" customWidth="1"/>
    <col min="2162" max="2162" width="11.7265625" style="3" customWidth="1"/>
    <col min="2163" max="2163" width="6.7265625" style="3" customWidth="1"/>
    <col min="2164" max="2164" width="11.7265625" style="3" customWidth="1"/>
    <col min="2165" max="2165" width="6.7265625" style="3" customWidth="1"/>
    <col min="2166" max="2166" width="12.26953125" style="3" bestFit="1" customWidth="1"/>
    <col min="2167" max="2167" width="6.7265625" style="3" bestFit="1" customWidth="1"/>
    <col min="2168" max="2168" width="12.26953125" style="3" bestFit="1" customWidth="1"/>
    <col min="2169" max="2169" width="6.7265625" style="3" bestFit="1" customWidth="1"/>
    <col min="2170" max="2170" width="11.7265625" style="3" bestFit="1" customWidth="1"/>
    <col min="2171" max="2171" width="6" style="3" bestFit="1" customWidth="1"/>
    <col min="2172" max="2172" width="11.7265625" style="3" bestFit="1" customWidth="1"/>
    <col min="2173" max="2173" width="6" style="3" bestFit="1" customWidth="1"/>
    <col min="2174" max="2174" width="11.7265625" style="3" bestFit="1" customWidth="1"/>
    <col min="2175" max="2175" width="6" style="3" bestFit="1" customWidth="1"/>
    <col min="2176" max="2176" width="11.7265625" style="3" bestFit="1" customWidth="1"/>
    <col min="2177" max="2177" width="6" style="3" bestFit="1" customWidth="1"/>
    <col min="2178" max="2178" width="11.7265625" style="3" bestFit="1" customWidth="1"/>
    <col min="2179" max="2179" width="6" style="3" bestFit="1" customWidth="1"/>
    <col min="2180" max="2180" width="11.7265625" style="3" bestFit="1" customWidth="1"/>
    <col min="2181" max="2181" width="6" style="3" bestFit="1" customWidth="1"/>
    <col min="2182" max="2182" width="11.7265625" style="3" bestFit="1" customWidth="1"/>
    <col min="2183" max="2183" width="6" style="3" bestFit="1" customWidth="1"/>
    <col min="2184" max="2184" width="11.7265625" style="3" bestFit="1" customWidth="1"/>
    <col min="2185" max="2185" width="5.26953125" style="3" bestFit="1" customWidth="1"/>
    <col min="2186" max="2186" width="16.453125" style="3" bestFit="1" customWidth="1"/>
    <col min="2187" max="2187" width="6.453125" style="3" customWidth="1"/>
    <col min="2188" max="2188" width="15" style="3" customWidth="1"/>
    <col min="2189" max="2189" width="8" style="3" customWidth="1"/>
    <col min="2190" max="2190" width="15.453125" style="3" customWidth="1"/>
    <col min="2191" max="2191" width="8.453125" style="3" customWidth="1"/>
    <col min="2192" max="2192" width="17.54296875" style="3" customWidth="1"/>
    <col min="2193" max="2193" width="6" style="3" bestFit="1" customWidth="1"/>
    <col min="2194" max="2194" width="15.81640625" style="3" bestFit="1" customWidth="1"/>
    <col min="2195" max="2195" width="6" style="3" bestFit="1" customWidth="1"/>
    <col min="2196" max="2196" width="16.81640625" style="3" bestFit="1" customWidth="1"/>
    <col min="2197" max="2197" width="6" style="3" bestFit="1" customWidth="1"/>
    <col min="2198" max="2198" width="17.453125" style="3" customWidth="1"/>
    <col min="2199" max="2199" width="7.7265625" style="3" bestFit="1" customWidth="1"/>
    <col min="2200" max="2200" width="17.453125" style="3" customWidth="1"/>
    <col min="2201" max="2201" width="7.7265625" style="3" bestFit="1" customWidth="1"/>
    <col min="2202" max="2202" width="17.453125" style="3" customWidth="1"/>
    <col min="2203" max="2203" width="9" style="3" customWidth="1"/>
    <col min="2204" max="2204" width="22.54296875" style="3" customWidth="1"/>
    <col min="2205" max="2205" width="8.1796875" style="3" customWidth="1"/>
    <col min="2206" max="2206" width="22.54296875" style="3" customWidth="1"/>
    <col min="2207" max="2207" width="8.1796875" style="3" customWidth="1"/>
    <col min="2208" max="2208" width="23.54296875" style="3" customWidth="1"/>
    <col min="2209" max="2209" width="8.1796875" style="3" customWidth="1"/>
    <col min="2210" max="2210" width="22.54296875" style="3" customWidth="1"/>
    <col min="2211" max="2211" width="8.1796875" style="3" bestFit="1" customWidth="1"/>
    <col min="2212" max="2212" width="22.54296875" style="3" customWidth="1"/>
    <col min="2213" max="2213" width="9.54296875" style="3" customWidth="1"/>
    <col min="2214" max="2214" width="22.54296875" style="3" customWidth="1"/>
    <col min="2215" max="2215" width="9.54296875" style="3" customWidth="1"/>
    <col min="2216" max="2216" width="22.54296875" style="3" customWidth="1"/>
    <col min="2217" max="2217" width="12.453125" style="3" customWidth="1"/>
    <col min="2218" max="2218" width="22.54296875" style="3" customWidth="1"/>
    <col min="2219" max="2219" width="8.7265625" style="3" bestFit="1" customWidth="1"/>
    <col min="2220" max="2220" width="21" style="3" customWidth="1"/>
    <col min="2221" max="2221" width="8.7265625" style="3" bestFit="1" customWidth="1"/>
    <col min="2222" max="2222" width="23.54296875" style="3" bestFit="1" customWidth="1"/>
    <col min="2223" max="2223" width="11.81640625" style="3" customWidth="1"/>
    <col min="2224" max="2224" width="23.54296875" style="3" bestFit="1" customWidth="1"/>
    <col min="2225" max="2225" width="11.26953125" style="3" customWidth="1"/>
    <col min="2226" max="2226" width="23.1796875" style="3" customWidth="1"/>
    <col min="2227" max="2227" width="11.453125" style="3" bestFit="1" customWidth="1"/>
    <col min="2228" max="2228" width="23.54296875" style="3" bestFit="1" customWidth="1"/>
    <col min="2229" max="2229" width="10.1796875" style="3" customWidth="1"/>
    <col min="2230" max="2230" width="23.54296875" style="3" bestFit="1" customWidth="1"/>
    <col min="2231" max="2231" width="10.1796875" style="3" customWidth="1"/>
    <col min="2232" max="2232" width="23.54296875" style="3" bestFit="1" customWidth="1"/>
    <col min="2233" max="2233" width="11.453125" style="3" bestFit="1" customWidth="1"/>
    <col min="2234" max="2234" width="23.54296875" style="3" bestFit="1" customWidth="1"/>
    <col min="2235" max="2235" width="11.453125" style="3" bestFit="1" customWidth="1"/>
    <col min="2236" max="2236" width="23.54296875" style="3" bestFit="1" customWidth="1"/>
    <col min="2237" max="2237" width="7.7265625" style="3" bestFit="1" customWidth="1"/>
    <col min="2238" max="2238" width="23.54296875" style="3" bestFit="1" customWidth="1"/>
    <col min="2239" max="2239" width="6.81640625" style="3" bestFit="1" customWidth="1"/>
    <col min="2240" max="2240" width="23.54296875" style="3" bestFit="1" customWidth="1"/>
    <col min="2241" max="2241" width="6.81640625" style="3" bestFit="1" customWidth="1"/>
    <col min="2242" max="2242" width="23.54296875" style="3" bestFit="1" customWidth="1"/>
    <col min="2243" max="2243" width="6.81640625" style="3" bestFit="1" customWidth="1"/>
    <col min="2244" max="2244" width="23.54296875" style="3" bestFit="1" customWidth="1"/>
    <col min="2245" max="2245" width="6.81640625" style="3" bestFit="1" customWidth="1"/>
    <col min="2246" max="2246" width="23.54296875" style="3" bestFit="1" customWidth="1"/>
    <col min="2247" max="2247" width="6.453125" style="3" bestFit="1" customWidth="1"/>
    <col min="2248" max="2248" width="23.54296875" style="3" bestFit="1" customWidth="1"/>
    <col min="2249" max="2249" width="6.453125" style="3" bestFit="1" customWidth="1"/>
    <col min="2250" max="2250" width="23.54296875" style="3" bestFit="1" customWidth="1"/>
    <col min="2251" max="2251" width="6.81640625" style="3" bestFit="1" customWidth="1"/>
    <col min="2252" max="2252" width="23.54296875" style="3" bestFit="1" customWidth="1"/>
    <col min="2253" max="2253" width="6.81640625" style="3" bestFit="1" customWidth="1"/>
    <col min="2254" max="2254" width="23.54296875" style="3" bestFit="1" customWidth="1"/>
    <col min="2255" max="2255" width="6.81640625" style="3" bestFit="1" customWidth="1"/>
    <col min="2256" max="2256" width="23.54296875" style="3" bestFit="1" customWidth="1"/>
    <col min="2257" max="2257" width="6.81640625" style="3" bestFit="1" customWidth="1"/>
    <col min="2258" max="2258" width="23.54296875" style="3" bestFit="1" customWidth="1"/>
    <col min="2259" max="2259" width="6.81640625" style="3" bestFit="1" customWidth="1"/>
    <col min="2260" max="2260" width="23.54296875" style="3" bestFit="1" customWidth="1"/>
    <col min="2261" max="2261" width="11.5429687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81640625" style="3" bestFit="1" customWidth="1"/>
    <col min="2272" max="2272" width="23.54296875" style="3" bestFit="1" customWidth="1"/>
    <col min="2273" max="2273" width="6.816406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6.8164062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453125" style="3" bestFit="1" customWidth="1"/>
    <col min="2342" max="2342" width="23.54296875" style="3" bestFit="1" customWidth="1"/>
    <col min="2343" max="2343" width="6.4531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81640625" style="3" bestFit="1" customWidth="1"/>
    <col min="2366" max="2366" width="23.54296875" style="3" bestFit="1" customWidth="1"/>
    <col min="2367" max="2367" width="6.816406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412" width="9.1796875" style="3"/>
    <col min="2413" max="2413" width="33.54296875" style="3" customWidth="1"/>
    <col min="2414" max="2414" width="11.7265625" style="3" customWidth="1"/>
    <col min="2415" max="2415" width="6.7265625" style="3" customWidth="1"/>
    <col min="2416" max="2416" width="11.7265625" style="3" customWidth="1"/>
    <col min="2417" max="2417" width="6.7265625" style="3" customWidth="1"/>
    <col min="2418" max="2418" width="11.7265625" style="3" customWidth="1"/>
    <col min="2419" max="2419" width="6.7265625" style="3" customWidth="1"/>
    <col min="2420" max="2420" width="11.7265625" style="3" customWidth="1"/>
    <col min="2421" max="2421" width="6.7265625" style="3" customWidth="1"/>
    <col min="2422" max="2422" width="12.26953125" style="3" bestFit="1" customWidth="1"/>
    <col min="2423" max="2423" width="6.7265625" style="3" bestFit="1" customWidth="1"/>
    <col min="2424" max="2424" width="12.26953125" style="3" bestFit="1" customWidth="1"/>
    <col min="2425" max="2425" width="6.7265625" style="3" bestFit="1" customWidth="1"/>
    <col min="2426" max="2426" width="11.7265625" style="3" bestFit="1" customWidth="1"/>
    <col min="2427" max="2427" width="6" style="3" bestFit="1" customWidth="1"/>
    <col min="2428" max="2428" width="11.7265625" style="3" bestFit="1" customWidth="1"/>
    <col min="2429" max="2429" width="6" style="3" bestFit="1" customWidth="1"/>
    <col min="2430" max="2430" width="11.7265625" style="3" bestFit="1" customWidth="1"/>
    <col min="2431" max="2431" width="6" style="3" bestFit="1" customWidth="1"/>
    <col min="2432" max="2432" width="11.7265625" style="3" bestFit="1" customWidth="1"/>
    <col min="2433" max="2433" width="6" style="3" bestFit="1" customWidth="1"/>
    <col min="2434" max="2434" width="11.7265625" style="3" bestFit="1" customWidth="1"/>
    <col min="2435" max="2435" width="6" style="3" bestFit="1" customWidth="1"/>
    <col min="2436" max="2436" width="11.7265625" style="3" bestFit="1" customWidth="1"/>
    <col min="2437" max="2437" width="6" style="3" bestFit="1" customWidth="1"/>
    <col min="2438" max="2438" width="11.7265625" style="3" bestFit="1" customWidth="1"/>
    <col min="2439" max="2439" width="6" style="3" bestFit="1" customWidth="1"/>
    <col min="2440" max="2440" width="11.7265625" style="3" bestFit="1" customWidth="1"/>
    <col min="2441" max="2441" width="5.26953125" style="3" bestFit="1" customWidth="1"/>
    <col min="2442" max="2442" width="16.453125" style="3" bestFit="1" customWidth="1"/>
    <col min="2443" max="2443" width="6.453125" style="3" customWidth="1"/>
    <col min="2444" max="2444" width="15" style="3" customWidth="1"/>
    <col min="2445" max="2445" width="8" style="3" customWidth="1"/>
    <col min="2446" max="2446" width="15.453125" style="3" customWidth="1"/>
    <col min="2447" max="2447" width="8.453125" style="3" customWidth="1"/>
    <col min="2448" max="2448" width="17.54296875" style="3" customWidth="1"/>
    <col min="2449" max="2449" width="6" style="3" bestFit="1" customWidth="1"/>
    <col min="2450" max="2450" width="15.81640625" style="3" bestFit="1" customWidth="1"/>
    <col min="2451" max="2451" width="6" style="3" bestFit="1" customWidth="1"/>
    <col min="2452" max="2452" width="16.81640625" style="3" bestFit="1" customWidth="1"/>
    <col min="2453" max="2453" width="6" style="3" bestFit="1" customWidth="1"/>
    <col min="2454" max="2454" width="17.453125" style="3" customWidth="1"/>
    <col min="2455" max="2455" width="7.7265625" style="3" bestFit="1" customWidth="1"/>
    <col min="2456" max="2456" width="17.453125" style="3" customWidth="1"/>
    <col min="2457" max="2457" width="7.7265625" style="3" bestFit="1" customWidth="1"/>
    <col min="2458" max="2458" width="17.453125" style="3" customWidth="1"/>
    <col min="2459" max="2459" width="9" style="3" customWidth="1"/>
    <col min="2460" max="2460" width="22.54296875" style="3" customWidth="1"/>
    <col min="2461" max="2461" width="8.1796875" style="3" customWidth="1"/>
    <col min="2462" max="2462" width="22.54296875" style="3" customWidth="1"/>
    <col min="2463" max="2463" width="8.1796875" style="3" customWidth="1"/>
    <col min="2464" max="2464" width="23.54296875" style="3" customWidth="1"/>
    <col min="2465" max="2465" width="8.1796875" style="3" customWidth="1"/>
    <col min="2466" max="2466" width="22.54296875" style="3" customWidth="1"/>
    <col min="2467" max="2467" width="8.1796875" style="3" bestFit="1" customWidth="1"/>
    <col min="2468" max="2468" width="22.54296875" style="3" customWidth="1"/>
    <col min="2469" max="2469" width="9.54296875" style="3" customWidth="1"/>
    <col min="2470" max="2470" width="22.54296875" style="3" customWidth="1"/>
    <col min="2471" max="2471" width="9.54296875" style="3" customWidth="1"/>
    <col min="2472" max="2472" width="22.54296875" style="3" customWidth="1"/>
    <col min="2473" max="2473" width="12.453125" style="3" customWidth="1"/>
    <col min="2474" max="2474" width="22.54296875" style="3" customWidth="1"/>
    <col min="2475" max="2475" width="8.7265625" style="3" bestFit="1" customWidth="1"/>
    <col min="2476" max="2476" width="21" style="3" customWidth="1"/>
    <col min="2477" max="2477" width="8.7265625" style="3" bestFit="1" customWidth="1"/>
    <col min="2478" max="2478" width="23.54296875" style="3" bestFit="1" customWidth="1"/>
    <col min="2479" max="2479" width="11.81640625" style="3" customWidth="1"/>
    <col min="2480" max="2480" width="23.54296875" style="3" bestFit="1" customWidth="1"/>
    <col min="2481" max="2481" width="11.26953125" style="3" customWidth="1"/>
    <col min="2482" max="2482" width="23.1796875" style="3" customWidth="1"/>
    <col min="2483" max="2483" width="11.453125" style="3" bestFit="1" customWidth="1"/>
    <col min="2484" max="2484" width="23.54296875" style="3" bestFit="1" customWidth="1"/>
    <col min="2485" max="2485" width="10.1796875" style="3" customWidth="1"/>
    <col min="2486" max="2486" width="23.54296875" style="3" bestFit="1" customWidth="1"/>
    <col min="2487" max="2487" width="10.1796875" style="3" customWidth="1"/>
    <col min="2488" max="2488" width="23.54296875" style="3" bestFit="1" customWidth="1"/>
    <col min="2489" max="2489" width="11.453125" style="3" bestFit="1" customWidth="1"/>
    <col min="2490" max="2490" width="23.54296875" style="3" bestFit="1" customWidth="1"/>
    <col min="2491" max="2491" width="11.453125" style="3" bestFit="1" customWidth="1"/>
    <col min="2492" max="2492" width="23.54296875" style="3" bestFit="1" customWidth="1"/>
    <col min="2493" max="2493" width="7.7265625" style="3" bestFit="1" customWidth="1"/>
    <col min="2494" max="2494" width="23.54296875" style="3" bestFit="1" customWidth="1"/>
    <col min="2495" max="2495" width="6.81640625" style="3" bestFit="1" customWidth="1"/>
    <col min="2496" max="2496" width="23.54296875" style="3" bestFit="1" customWidth="1"/>
    <col min="2497" max="2497" width="6.81640625" style="3" bestFit="1" customWidth="1"/>
    <col min="2498" max="2498" width="23.54296875" style="3" bestFit="1" customWidth="1"/>
    <col min="2499" max="2499" width="6.81640625" style="3" bestFit="1" customWidth="1"/>
    <col min="2500" max="2500" width="23.54296875" style="3" bestFit="1" customWidth="1"/>
    <col min="2501" max="2501" width="6.81640625" style="3" bestFit="1" customWidth="1"/>
    <col min="2502" max="2502" width="23.54296875" style="3" bestFit="1" customWidth="1"/>
    <col min="2503" max="2503" width="6.453125" style="3" bestFit="1" customWidth="1"/>
    <col min="2504" max="2504" width="23.54296875" style="3" bestFit="1" customWidth="1"/>
    <col min="2505" max="2505" width="6.453125" style="3" bestFit="1" customWidth="1"/>
    <col min="2506" max="2506" width="23.54296875" style="3" bestFit="1" customWidth="1"/>
    <col min="2507" max="2507" width="6.81640625" style="3" bestFit="1" customWidth="1"/>
    <col min="2508" max="2508" width="23.54296875" style="3" bestFit="1" customWidth="1"/>
    <col min="2509" max="2509" width="6.81640625" style="3" bestFit="1" customWidth="1"/>
    <col min="2510" max="2510" width="23.54296875" style="3" bestFit="1" customWidth="1"/>
    <col min="2511" max="2511" width="6.81640625" style="3" bestFit="1" customWidth="1"/>
    <col min="2512" max="2512" width="23.54296875" style="3" bestFit="1" customWidth="1"/>
    <col min="2513" max="2513" width="6.81640625" style="3" bestFit="1" customWidth="1"/>
    <col min="2514" max="2514" width="23.54296875" style="3" bestFit="1" customWidth="1"/>
    <col min="2515" max="2515" width="6.81640625" style="3" bestFit="1" customWidth="1"/>
    <col min="2516" max="2516" width="23.54296875" style="3" bestFit="1" customWidth="1"/>
    <col min="2517" max="2517" width="11.5429687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81640625" style="3" bestFit="1" customWidth="1"/>
    <col min="2528" max="2528" width="23.54296875" style="3" bestFit="1" customWidth="1"/>
    <col min="2529" max="2529" width="6.816406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6.8164062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453125" style="3" bestFit="1" customWidth="1"/>
    <col min="2598" max="2598" width="23.54296875" style="3" bestFit="1" customWidth="1"/>
    <col min="2599" max="2599" width="6.4531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81640625" style="3" bestFit="1" customWidth="1"/>
    <col min="2622" max="2622" width="23.54296875" style="3" bestFit="1" customWidth="1"/>
    <col min="2623" max="2623" width="6.816406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68" width="9.1796875" style="3"/>
    <col min="2669" max="2669" width="33.54296875" style="3" customWidth="1"/>
    <col min="2670" max="2670" width="11.7265625" style="3" customWidth="1"/>
    <col min="2671" max="2671" width="6.7265625" style="3" customWidth="1"/>
    <col min="2672" max="2672" width="11.7265625" style="3" customWidth="1"/>
    <col min="2673" max="2673" width="6.7265625" style="3" customWidth="1"/>
    <col min="2674" max="2674" width="11.7265625" style="3" customWidth="1"/>
    <col min="2675" max="2675" width="6.7265625" style="3" customWidth="1"/>
    <col min="2676" max="2676" width="11.7265625" style="3" customWidth="1"/>
    <col min="2677" max="2677" width="6.7265625" style="3" customWidth="1"/>
    <col min="2678" max="2678" width="12.26953125" style="3" bestFit="1" customWidth="1"/>
    <col min="2679" max="2679" width="6.7265625" style="3" bestFit="1" customWidth="1"/>
    <col min="2680" max="2680" width="12.26953125" style="3" bestFit="1" customWidth="1"/>
    <col min="2681" max="2681" width="6.7265625" style="3" bestFit="1" customWidth="1"/>
    <col min="2682" max="2682" width="11.7265625" style="3" bestFit="1" customWidth="1"/>
    <col min="2683" max="2683" width="6" style="3" bestFit="1" customWidth="1"/>
    <col min="2684" max="2684" width="11.7265625" style="3" bestFit="1" customWidth="1"/>
    <col min="2685" max="2685" width="6" style="3" bestFit="1" customWidth="1"/>
    <col min="2686" max="2686" width="11.7265625" style="3" bestFit="1" customWidth="1"/>
    <col min="2687" max="2687" width="6" style="3" bestFit="1" customWidth="1"/>
    <col min="2688" max="2688" width="11.7265625" style="3" bestFit="1" customWidth="1"/>
    <col min="2689" max="2689" width="6" style="3" bestFit="1" customWidth="1"/>
    <col min="2690" max="2690" width="11.7265625" style="3" bestFit="1" customWidth="1"/>
    <col min="2691" max="2691" width="6" style="3" bestFit="1" customWidth="1"/>
    <col min="2692" max="2692" width="11.7265625" style="3" bestFit="1" customWidth="1"/>
    <col min="2693" max="2693" width="6" style="3" bestFit="1" customWidth="1"/>
    <col min="2694" max="2694" width="11.7265625" style="3" bestFit="1" customWidth="1"/>
    <col min="2695" max="2695" width="6" style="3" bestFit="1" customWidth="1"/>
    <col min="2696" max="2696" width="11.7265625" style="3" bestFit="1" customWidth="1"/>
    <col min="2697" max="2697" width="5.26953125" style="3" bestFit="1" customWidth="1"/>
    <col min="2698" max="2698" width="16.453125" style="3" bestFit="1" customWidth="1"/>
    <col min="2699" max="2699" width="6.453125" style="3" customWidth="1"/>
    <col min="2700" max="2700" width="15" style="3" customWidth="1"/>
    <col min="2701" max="2701" width="8" style="3" customWidth="1"/>
    <col min="2702" max="2702" width="15.453125" style="3" customWidth="1"/>
    <col min="2703" max="2703" width="8.453125" style="3" customWidth="1"/>
    <col min="2704" max="2704" width="17.54296875" style="3" customWidth="1"/>
    <col min="2705" max="2705" width="6" style="3" bestFit="1" customWidth="1"/>
    <col min="2706" max="2706" width="15.81640625" style="3" bestFit="1" customWidth="1"/>
    <col min="2707" max="2707" width="6" style="3" bestFit="1" customWidth="1"/>
    <col min="2708" max="2708" width="16.81640625" style="3" bestFit="1" customWidth="1"/>
    <col min="2709" max="2709" width="6" style="3" bestFit="1" customWidth="1"/>
    <col min="2710" max="2710" width="17.453125" style="3" customWidth="1"/>
    <col min="2711" max="2711" width="7.7265625" style="3" bestFit="1" customWidth="1"/>
    <col min="2712" max="2712" width="17.453125" style="3" customWidth="1"/>
    <col min="2713" max="2713" width="7.7265625" style="3" bestFit="1" customWidth="1"/>
    <col min="2714" max="2714" width="17.453125" style="3" customWidth="1"/>
    <col min="2715" max="2715" width="9" style="3" customWidth="1"/>
    <col min="2716" max="2716" width="22.54296875" style="3" customWidth="1"/>
    <col min="2717" max="2717" width="8.1796875" style="3" customWidth="1"/>
    <col min="2718" max="2718" width="22.54296875" style="3" customWidth="1"/>
    <col min="2719" max="2719" width="8.1796875" style="3" customWidth="1"/>
    <col min="2720" max="2720" width="23.54296875" style="3" customWidth="1"/>
    <col min="2721" max="2721" width="8.1796875" style="3" customWidth="1"/>
    <col min="2722" max="2722" width="22.54296875" style="3" customWidth="1"/>
    <col min="2723" max="2723" width="8.1796875" style="3" bestFit="1" customWidth="1"/>
    <col min="2724" max="2724" width="22.54296875" style="3" customWidth="1"/>
    <col min="2725" max="2725" width="9.54296875" style="3" customWidth="1"/>
    <col min="2726" max="2726" width="22.54296875" style="3" customWidth="1"/>
    <col min="2727" max="2727" width="9.54296875" style="3" customWidth="1"/>
    <col min="2728" max="2728" width="22.54296875" style="3" customWidth="1"/>
    <col min="2729" max="2729" width="12.453125" style="3" customWidth="1"/>
    <col min="2730" max="2730" width="22.54296875" style="3" customWidth="1"/>
    <col min="2731" max="2731" width="8.7265625" style="3" bestFit="1" customWidth="1"/>
    <col min="2732" max="2732" width="21" style="3" customWidth="1"/>
    <col min="2733" max="2733" width="8.7265625" style="3" bestFit="1" customWidth="1"/>
    <col min="2734" max="2734" width="23.54296875" style="3" bestFit="1" customWidth="1"/>
    <col min="2735" max="2735" width="11.81640625" style="3" customWidth="1"/>
    <col min="2736" max="2736" width="23.54296875" style="3" bestFit="1" customWidth="1"/>
    <col min="2737" max="2737" width="11.26953125" style="3" customWidth="1"/>
    <col min="2738" max="2738" width="23.1796875" style="3" customWidth="1"/>
    <col min="2739" max="2739" width="11.453125" style="3" bestFit="1" customWidth="1"/>
    <col min="2740" max="2740" width="23.54296875" style="3" bestFit="1" customWidth="1"/>
    <col min="2741" max="2741" width="10.1796875" style="3" customWidth="1"/>
    <col min="2742" max="2742" width="23.54296875" style="3" bestFit="1" customWidth="1"/>
    <col min="2743" max="2743" width="10.1796875" style="3" customWidth="1"/>
    <col min="2744" max="2744" width="23.54296875" style="3" bestFit="1" customWidth="1"/>
    <col min="2745" max="2745" width="11.453125" style="3" bestFit="1" customWidth="1"/>
    <col min="2746" max="2746" width="23.54296875" style="3" bestFit="1" customWidth="1"/>
    <col min="2747" max="2747" width="11.453125" style="3" bestFit="1" customWidth="1"/>
    <col min="2748" max="2748" width="23.54296875" style="3" bestFit="1" customWidth="1"/>
    <col min="2749" max="2749" width="7.7265625" style="3" bestFit="1" customWidth="1"/>
    <col min="2750" max="2750" width="23.54296875" style="3" bestFit="1" customWidth="1"/>
    <col min="2751" max="2751" width="6.81640625" style="3" bestFit="1" customWidth="1"/>
    <col min="2752" max="2752" width="23.54296875" style="3" bestFit="1" customWidth="1"/>
    <col min="2753" max="2753" width="6.81640625" style="3" bestFit="1" customWidth="1"/>
    <col min="2754" max="2754" width="23.54296875" style="3" bestFit="1" customWidth="1"/>
    <col min="2755" max="2755" width="6.81640625" style="3" bestFit="1" customWidth="1"/>
    <col min="2756" max="2756" width="23.54296875" style="3" bestFit="1" customWidth="1"/>
    <col min="2757" max="2757" width="6.81640625" style="3" bestFit="1" customWidth="1"/>
    <col min="2758" max="2758" width="23.54296875" style="3" bestFit="1" customWidth="1"/>
    <col min="2759" max="2759" width="6.453125" style="3" bestFit="1" customWidth="1"/>
    <col min="2760" max="2760" width="23.54296875" style="3" bestFit="1" customWidth="1"/>
    <col min="2761" max="2761" width="6.453125" style="3" bestFit="1" customWidth="1"/>
    <col min="2762" max="2762" width="23.54296875" style="3" bestFit="1" customWidth="1"/>
    <col min="2763" max="2763" width="6.81640625" style="3" bestFit="1" customWidth="1"/>
    <col min="2764" max="2764" width="23.54296875" style="3" bestFit="1" customWidth="1"/>
    <col min="2765" max="2765" width="6.81640625" style="3" bestFit="1" customWidth="1"/>
    <col min="2766" max="2766" width="23.54296875" style="3" bestFit="1" customWidth="1"/>
    <col min="2767" max="2767" width="6.81640625" style="3" bestFit="1" customWidth="1"/>
    <col min="2768" max="2768" width="23.54296875" style="3" bestFit="1" customWidth="1"/>
    <col min="2769" max="2769" width="6.81640625" style="3" bestFit="1" customWidth="1"/>
    <col min="2770" max="2770" width="23.54296875" style="3" bestFit="1" customWidth="1"/>
    <col min="2771" max="2771" width="6.81640625" style="3" bestFit="1" customWidth="1"/>
    <col min="2772" max="2772" width="23.54296875" style="3" bestFit="1" customWidth="1"/>
    <col min="2773" max="2773" width="11.5429687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81640625" style="3" bestFit="1" customWidth="1"/>
    <col min="2784" max="2784" width="23.54296875" style="3" bestFit="1" customWidth="1"/>
    <col min="2785" max="2785" width="6.816406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6.8164062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453125" style="3" bestFit="1" customWidth="1"/>
    <col min="2854" max="2854" width="23.54296875" style="3" bestFit="1" customWidth="1"/>
    <col min="2855" max="2855" width="6.4531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81640625" style="3" bestFit="1" customWidth="1"/>
    <col min="2878" max="2878" width="23.54296875" style="3" bestFit="1" customWidth="1"/>
    <col min="2879" max="2879" width="6.816406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924" width="9.1796875" style="3"/>
    <col min="2925" max="2925" width="33.54296875" style="3" customWidth="1"/>
    <col min="2926" max="2926" width="11.7265625" style="3" customWidth="1"/>
    <col min="2927" max="2927" width="6.7265625" style="3" customWidth="1"/>
    <col min="2928" max="2928" width="11.7265625" style="3" customWidth="1"/>
    <col min="2929" max="2929" width="6.7265625" style="3" customWidth="1"/>
    <col min="2930" max="2930" width="11.7265625" style="3" customWidth="1"/>
    <col min="2931" max="2931" width="6.7265625" style="3" customWidth="1"/>
    <col min="2932" max="2932" width="11.7265625" style="3" customWidth="1"/>
    <col min="2933" max="2933" width="6.7265625" style="3" customWidth="1"/>
    <col min="2934" max="2934" width="12.26953125" style="3" bestFit="1" customWidth="1"/>
    <col min="2935" max="2935" width="6.7265625" style="3" bestFit="1" customWidth="1"/>
    <col min="2936" max="2936" width="12.26953125" style="3" bestFit="1" customWidth="1"/>
    <col min="2937" max="2937" width="6.7265625" style="3" bestFit="1" customWidth="1"/>
    <col min="2938" max="2938" width="11.7265625" style="3" bestFit="1" customWidth="1"/>
    <col min="2939" max="2939" width="6" style="3" bestFit="1" customWidth="1"/>
    <col min="2940" max="2940" width="11.7265625" style="3" bestFit="1" customWidth="1"/>
    <col min="2941" max="2941" width="6" style="3" bestFit="1" customWidth="1"/>
    <col min="2942" max="2942" width="11.7265625" style="3" bestFit="1" customWidth="1"/>
    <col min="2943" max="2943" width="6" style="3" bestFit="1" customWidth="1"/>
    <col min="2944" max="2944" width="11.7265625" style="3" bestFit="1" customWidth="1"/>
    <col min="2945" max="2945" width="6" style="3" bestFit="1" customWidth="1"/>
    <col min="2946" max="2946" width="11.7265625" style="3" bestFit="1" customWidth="1"/>
    <col min="2947" max="2947" width="6" style="3" bestFit="1" customWidth="1"/>
    <col min="2948" max="2948" width="11.7265625" style="3" bestFit="1" customWidth="1"/>
    <col min="2949" max="2949" width="6" style="3" bestFit="1" customWidth="1"/>
    <col min="2950" max="2950" width="11.7265625" style="3" bestFit="1" customWidth="1"/>
    <col min="2951" max="2951" width="6" style="3" bestFit="1" customWidth="1"/>
    <col min="2952" max="2952" width="11.7265625" style="3" bestFit="1" customWidth="1"/>
    <col min="2953" max="2953" width="5.26953125" style="3" bestFit="1" customWidth="1"/>
    <col min="2954" max="2954" width="16.453125" style="3" bestFit="1" customWidth="1"/>
    <col min="2955" max="2955" width="6.453125" style="3" customWidth="1"/>
    <col min="2956" max="2956" width="15" style="3" customWidth="1"/>
    <col min="2957" max="2957" width="8" style="3" customWidth="1"/>
    <col min="2958" max="2958" width="15.453125" style="3" customWidth="1"/>
    <col min="2959" max="2959" width="8.453125" style="3" customWidth="1"/>
    <col min="2960" max="2960" width="17.54296875" style="3" customWidth="1"/>
    <col min="2961" max="2961" width="6" style="3" bestFit="1" customWidth="1"/>
    <col min="2962" max="2962" width="15.81640625" style="3" bestFit="1" customWidth="1"/>
    <col min="2963" max="2963" width="6" style="3" bestFit="1" customWidth="1"/>
    <col min="2964" max="2964" width="16.81640625" style="3" bestFit="1" customWidth="1"/>
    <col min="2965" max="2965" width="6" style="3" bestFit="1" customWidth="1"/>
    <col min="2966" max="2966" width="17.453125" style="3" customWidth="1"/>
    <col min="2967" max="2967" width="7.7265625" style="3" bestFit="1" customWidth="1"/>
    <col min="2968" max="2968" width="17.453125" style="3" customWidth="1"/>
    <col min="2969" max="2969" width="7.7265625" style="3" bestFit="1" customWidth="1"/>
    <col min="2970" max="2970" width="17.453125" style="3" customWidth="1"/>
    <col min="2971" max="2971" width="9" style="3" customWidth="1"/>
    <col min="2972" max="2972" width="22.54296875" style="3" customWidth="1"/>
    <col min="2973" max="2973" width="8.1796875" style="3" customWidth="1"/>
    <col min="2974" max="2974" width="22.54296875" style="3" customWidth="1"/>
    <col min="2975" max="2975" width="8.1796875" style="3" customWidth="1"/>
    <col min="2976" max="2976" width="23.54296875" style="3" customWidth="1"/>
    <col min="2977" max="2977" width="8.1796875" style="3" customWidth="1"/>
    <col min="2978" max="2978" width="22.54296875" style="3" customWidth="1"/>
    <col min="2979" max="2979" width="8.1796875" style="3" bestFit="1" customWidth="1"/>
    <col min="2980" max="2980" width="22.54296875" style="3" customWidth="1"/>
    <col min="2981" max="2981" width="9.54296875" style="3" customWidth="1"/>
    <col min="2982" max="2982" width="22.54296875" style="3" customWidth="1"/>
    <col min="2983" max="2983" width="9.54296875" style="3" customWidth="1"/>
    <col min="2984" max="2984" width="22.54296875" style="3" customWidth="1"/>
    <col min="2985" max="2985" width="12.453125" style="3" customWidth="1"/>
    <col min="2986" max="2986" width="22.54296875" style="3" customWidth="1"/>
    <col min="2987" max="2987" width="8.7265625" style="3" bestFit="1" customWidth="1"/>
    <col min="2988" max="2988" width="21" style="3" customWidth="1"/>
    <col min="2989" max="2989" width="8.7265625" style="3" bestFit="1" customWidth="1"/>
    <col min="2990" max="2990" width="23.54296875" style="3" bestFit="1" customWidth="1"/>
    <col min="2991" max="2991" width="11.81640625" style="3" customWidth="1"/>
    <col min="2992" max="2992" width="23.54296875" style="3" bestFit="1" customWidth="1"/>
    <col min="2993" max="2993" width="11.26953125" style="3" customWidth="1"/>
    <col min="2994" max="2994" width="23.1796875" style="3" customWidth="1"/>
    <col min="2995" max="2995" width="11.453125" style="3" bestFit="1" customWidth="1"/>
    <col min="2996" max="2996" width="23.54296875" style="3" bestFit="1" customWidth="1"/>
    <col min="2997" max="2997" width="10.1796875" style="3" customWidth="1"/>
    <col min="2998" max="2998" width="23.54296875" style="3" bestFit="1" customWidth="1"/>
    <col min="2999" max="2999" width="10.1796875" style="3" customWidth="1"/>
    <col min="3000" max="3000" width="23.54296875" style="3" bestFit="1" customWidth="1"/>
    <col min="3001" max="3001" width="11.453125" style="3" bestFit="1" customWidth="1"/>
    <col min="3002" max="3002" width="23.54296875" style="3" bestFit="1" customWidth="1"/>
    <col min="3003" max="3003" width="11.453125" style="3" bestFit="1" customWidth="1"/>
    <col min="3004" max="3004" width="23.54296875" style="3" bestFit="1" customWidth="1"/>
    <col min="3005" max="3005" width="7.7265625" style="3" bestFit="1" customWidth="1"/>
    <col min="3006" max="3006" width="23.54296875" style="3" bestFit="1" customWidth="1"/>
    <col min="3007" max="3007" width="6.81640625" style="3" bestFit="1" customWidth="1"/>
    <col min="3008" max="3008" width="23.54296875" style="3" bestFit="1" customWidth="1"/>
    <col min="3009" max="3009" width="6.81640625" style="3" bestFit="1" customWidth="1"/>
    <col min="3010" max="3010" width="23.54296875" style="3" bestFit="1" customWidth="1"/>
    <col min="3011" max="3011" width="6.81640625" style="3" bestFit="1" customWidth="1"/>
    <col min="3012" max="3012" width="23.54296875" style="3" bestFit="1" customWidth="1"/>
    <col min="3013" max="3013" width="6.81640625" style="3" bestFit="1" customWidth="1"/>
    <col min="3014" max="3014" width="23.54296875" style="3" bestFit="1" customWidth="1"/>
    <col min="3015" max="3015" width="6.453125" style="3" bestFit="1" customWidth="1"/>
    <col min="3016" max="3016" width="23.54296875" style="3" bestFit="1" customWidth="1"/>
    <col min="3017" max="3017" width="6.453125" style="3" bestFit="1" customWidth="1"/>
    <col min="3018" max="3018" width="23.54296875" style="3" bestFit="1" customWidth="1"/>
    <col min="3019" max="3019" width="6.81640625" style="3" bestFit="1" customWidth="1"/>
    <col min="3020" max="3020" width="23.54296875" style="3" bestFit="1" customWidth="1"/>
    <col min="3021" max="3021" width="6.81640625" style="3" bestFit="1" customWidth="1"/>
    <col min="3022" max="3022" width="23.54296875" style="3" bestFit="1" customWidth="1"/>
    <col min="3023" max="3023" width="6.81640625" style="3" bestFit="1" customWidth="1"/>
    <col min="3024" max="3024" width="23.54296875" style="3" bestFit="1" customWidth="1"/>
    <col min="3025" max="3025" width="6.81640625" style="3" bestFit="1" customWidth="1"/>
    <col min="3026" max="3026" width="23.54296875" style="3" bestFit="1" customWidth="1"/>
    <col min="3027" max="3027" width="6.81640625" style="3" bestFit="1" customWidth="1"/>
    <col min="3028" max="3028" width="23.54296875" style="3" bestFit="1" customWidth="1"/>
    <col min="3029" max="3029" width="11.5429687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81640625" style="3" bestFit="1" customWidth="1"/>
    <col min="3040" max="3040" width="23.54296875" style="3" bestFit="1" customWidth="1"/>
    <col min="3041" max="3041" width="6.816406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6.8164062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453125" style="3" bestFit="1" customWidth="1"/>
    <col min="3110" max="3110" width="23.54296875" style="3" bestFit="1" customWidth="1"/>
    <col min="3111" max="3111" width="6.4531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81640625" style="3" bestFit="1" customWidth="1"/>
    <col min="3134" max="3134" width="23.54296875" style="3" bestFit="1" customWidth="1"/>
    <col min="3135" max="3135" width="6.816406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80" width="9.1796875" style="3"/>
    <col min="3181" max="3181" width="33.54296875" style="3" customWidth="1"/>
    <col min="3182" max="3182" width="11.7265625" style="3" customWidth="1"/>
    <col min="3183" max="3183" width="6.7265625" style="3" customWidth="1"/>
    <col min="3184" max="3184" width="11.7265625" style="3" customWidth="1"/>
    <col min="3185" max="3185" width="6.7265625" style="3" customWidth="1"/>
    <col min="3186" max="3186" width="11.7265625" style="3" customWidth="1"/>
    <col min="3187" max="3187" width="6.7265625" style="3" customWidth="1"/>
    <col min="3188" max="3188" width="11.7265625" style="3" customWidth="1"/>
    <col min="3189" max="3189" width="6.7265625" style="3" customWidth="1"/>
    <col min="3190" max="3190" width="12.26953125" style="3" bestFit="1" customWidth="1"/>
    <col min="3191" max="3191" width="6.7265625" style="3" bestFit="1" customWidth="1"/>
    <col min="3192" max="3192" width="12.26953125" style="3" bestFit="1" customWidth="1"/>
    <col min="3193" max="3193" width="6.7265625" style="3" bestFit="1" customWidth="1"/>
    <col min="3194" max="3194" width="11.7265625" style="3" bestFit="1" customWidth="1"/>
    <col min="3195" max="3195" width="6" style="3" bestFit="1" customWidth="1"/>
    <col min="3196" max="3196" width="11.7265625" style="3" bestFit="1" customWidth="1"/>
    <col min="3197" max="3197" width="6" style="3" bestFit="1" customWidth="1"/>
    <col min="3198" max="3198" width="11.7265625" style="3" bestFit="1" customWidth="1"/>
    <col min="3199" max="3199" width="6" style="3" bestFit="1" customWidth="1"/>
    <col min="3200" max="3200" width="11.7265625" style="3" bestFit="1" customWidth="1"/>
    <col min="3201" max="3201" width="6" style="3" bestFit="1" customWidth="1"/>
    <col min="3202" max="3202" width="11.7265625" style="3" bestFit="1" customWidth="1"/>
    <col min="3203" max="3203" width="6" style="3" bestFit="1" customWidth="1"/>
    <col min="3204" max="3204" width="11.7265625" style="3" bestFit="1" customWidth="1"/>
    <col min="3205" max="3205" width="6" style="3" bestFit="1" customWidth="1"/>
    <col min="3206" max="3206" width="11.7265625" style="3" bestFit="1" customWidth="1"/>
    <col min="3207" max="3207" width="6" style="3" bestFit="1" customWidth="1"/>
    <col min="3208" max="3208" width="11.7265625" style="3" bestFit="1" customWidth="1"/>
    <col min="3209" max="3209" width="5.26953125" style="3" bestFit="1" customWidth="1"/>
    <col min="3210" max="3210" width="16.453125" style="3" bestFit="1" customWidth="1"/>
    <col min="3211" max="3211" width="6.453125" style="3" customWidth="1"/>
    <col min="3212" max="3212" width="15" style="3" customWidth="1"/>
    <col min="3213" max="3213" width="8" style="3" customWidth="1"/>
    <col min="3214" max="3214" width="15.453125" style="3" customWidth="1"/>
    <col min="3215" max="3215" width="8.453125" style="3" customWidth="1"/>
    <col min="3216" max="3216" width="17.54296875" style="3" customWidth="1"/>
    <col min="3217" max="3217" width="6" style="3" bestFit="1" customWidth="1"/>
    <col min="3218" max="3218" width="15.81640625" style="3" bestFit="1" customWidth="1"/>
    <col min="3219" max="3219" width="6" style="3" bestFit="1" customWidth="1"/>
    <col min="3220" max="3220" width="16.81640625" style="3" bestFit="1" customWidth="1"/>
    <col min="3221" max="3221" width="6" style="3" bestFit="1" customWidth="1"/>
    <col min="3222" max="3222" width="17.453125" style="3" customWidth="1"/>
    <col min="3223" max="3223" width="7.7265625" style="3" bestFit="1" customWidth="1"/>
    <col min="3224" max="3224" width="17.453125" style="3" customWidth="1"/>
    <col min="3225" max="3225" width="7.7265625" style="3" bestFit="1" customWidth="1"/>
    <col min="3226" max="3226" width="17.453125" style="3" customWidth="1"/>
    <col min="3227" max="3227" width="9" style="3" customWidth="1"/>
    <col min="3228" max="3228" width="22.54296875" style="3" customWidth="1"/>
    <col min="3229" max="3229" width="8.1796875" style="3" customWidth="1"/>
    <col min="3230" max="3230" width="22.54296875" style="3" customWidth="1"/>
    <col min="3231" max="3231" width="8.1796875" style="3" customWidth="1"/>
    <col min="3232" max="3232" width="23.54296875" style="3" customWidth="1"/>
    <col min="3233" max="3233" width="8.1796875" style="3" customWidth="1"/>
    <col min="3234" max="3234" width="22.54296875" style="3" customWidth="1"/>
    <col min="3235" max="3235" width="8.1796875" style="3" bestFit="1" customWidth="1"/>
    <col min="3236" max="3236" width="22.54296875" style="3" customWidth="1"/>
    <col min="3237" max="3237" width="9.54296875" style="3" customWidth="1"/>
    <col min="3238" max="3238" width="22.54296875" style="3" customWidth="1"/>
    <col min="3239" max="3239" width="9.54296875" style="3" customWidth="1"/>
    <col min="3240" max="3240" width="22.54296875" style="3" customWidth="1"/>
    <col min="3241" max="3241" width="12.453125" style="3" customWidth="1"/>
    <col min="3242" max="3242" width="22.54296875" style="3" customWidth="1"/>
    <col min="3243" max="3243" width="8.7265625" style="3" bestFit="1" customWidth="1"/>
    <col min="3244" max="3244" width="21" style="3" customWidth="1"/>
    <col min="3245" max="3245" width="8.7265625" style="3" bestFit="1" customWidth="1"/>
    <col min="3246" max="3246" width="23.54296875" style="3" bestFit="1" customWidth="1"/>
    <col min="3247" max="3247" width="11.81640625" style="3" customWidth="1"/>
    <col min="3248" max="3248" width="23.54296875" style="3" bestFit="1" customWidth="1"/>
    <col min="3249" max="3249" width="11.26953125" style="3" customWidth="1"/>
    <col min="3250" max="3250" width="23.1796875" style="3" customWidth="1"/>
    <col min="3251" max="3251" width="11.453125" style="3" bestFit="1" customWidth="1"/>
    <col min="3252" max="3252" width="23.54296875" style="3" bestFit="1" customWidth="1"/>
    <col min="3253" max="3253" width="10.1796875" style="3" customWidth="1"/>
    <col min="3254" max="3254" width="23.54296875" style="3" bestFit="1" customWidth="1"/>
    <col min="3255" max="3255" width="10.1796875" style="3" customWidth="1"/>
    <col min="3256" max="3256" width="23.54296875" style="3" bestFit="1" customWidth="1"/>
    <col min="3257" max="3257" width="11.453125" style="3" bestFit="1" customWidth="1"/>
    <col min="3258" max="3258" width="23.54296875" style="3" bestFit="1" customWidth="1"/>
    <col min="3259" max="3259" width="11.453125" style="3" bestFit="1" customWidth="1"/>
    <col min="3260" max="3260" width="23.54296875" style="3" bestFit="1" customWidth="1"/>
    <col min="3261" max="3261" width="7.7265625" style="3" bestFit="1" customWidth="1"/>
    <col min="3262" max="3262" width="23.54296875" style="3" bestFit="1" customWidth="1"/>
    <col min="3263" max="3263" width="6.81640625" style="3" bestFit="1" customWidth="1"/>
    <col min="3264" max="3264" width="23.54296875" style="3" bestFit="1" customWidth="1"/>
    <col min="3265" max="3265" width="6.81640625" style="3" bestFit="1" customWidth="1"/>
    <col min="3266" max="3266" width="23.54296875" style="3" bestFit="1" customWidth="1"/>
    <col min="3267" max="3267" width="6.81640625" style="3" bestFit="1" customWidth="1"/>
    <col min="3268" max="3268" width="23.54296875" style="3" bestFit="1" customWidth="1"/>
    <col min="3269" max="3269" width="6.81640625" style="3" bestFit="1" customWidth="1"/>
    <col min="3270" max="3270" width="23.54296875" style="3" bestFit="1" customWidth="1"/>
    <col min="3271" max="3271" width="6.453125" style="3" bestFit="1" customWidth="1"/>
    <col min="3272" max="3272" width="23.54296875" style="3" bestFit="1" customWidth="1"/>
    <col min="3273" max="3273" width="6.453125" style="3" bestFit="1" customWidth="1"/>
    <col min="3274" max="3274" width="23.54296875" style="3" bestFit="1" customWidth="1"/>
    <col min="3275" max="3275" width="6.81640625" style="3" bestFit="1" customWidth="1"/>
    <col min="3276" max="3276" width="23.54296875" style="3" bestFit="1" customWidth="1"/>
    <col min="3277" max="3277" width="6.81640625" style="3" bestFit="1" customWidth="1"/>
    <col min="3278" max="3278" width="23.54296875" style="3" bestFit="1" customWidth="1"/>
    <col min="3279" max="3279" width="6.81640625" style="3" bestFit="1" customWidth="1"/>
    <col min="3280" max="3280" width="23.54296875" style="3" bestFit="1" customWidth="1"/>
    <col min="3281" max="3281" width="6.81640625" style="3" bestFit="1" customWidth="1"/>
    <col min="3282" max="3282" width="23.54296875" style="3" bestFit="1" customWidth="1"/>
    <col min="3283" max="3283" width="6.81640625" style="3" bestFit="1" customWidth="1"/>
    <col min="3284" max="3284" width="23.54296875" style="3" bestFit="1" customWidth="1"/>
    <col min="3285" max="3285" width="11.5429687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81640625" style="3" bestFit="1" customWidth="1"/>
    <col min="3296" max="3296" width="23.54296875" style="3" bestFit="1" customWidth="1"/>
    <col min="3297" max="3297" width="6.816406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6.8164062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453125" style="3" bestFit="1" customWidth="1"/>
    <col min="3366" max="3366" width="23.54296875" style="3" bestFit="1" customWidth="1"/>
    <col min="3367" max="3367" width="6.4531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81640625" style="3" bestFit="1" customWidth="1"/>
    <col min="3390" max="3390" width="23.54296875" style="3" bestFit="1" customWidth="1"/>
    <col min="3391" max="3391" width="6.816406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436" width="9.1796875" style="3"/>
    <col min="3437" max="3437" width="33.54296875" style="3" customWidth="1"/>
    <col min="3438" max="3438" width="11.7265625" style="3" customWidth="1"/>
    <col min="3439" max="3439" width="6.7265625" style="3" customWidth="1"/>
    <col min="3440" max="3440" width="11.7265625" style="3" customWidth="1"/>
    <col min="3441" max="3441" width="6.7265625" style="3" customWidth="1"/>
    <col min="3442" max="3442" width="11.7265625" style="3" customWidth="1"/>
    <col min="3443" max="3443" width="6.7265625" style="3" customWidth="1"/>
    <col min="3444" max="3444" width="11.7265625" style="3" customWidth="1"/>
    <col min="3445" max="3445" width="6.7265625" style="3" customWidth="1"/>
    <col min="3446" max="3446" width="12.26953125" style="3" bestFit="1" customWidth="1"/>
    <col min="3447" max="3447" width="6.7265625" style="3" bestFit="1" customWidth="1"/>
    <col min="3448" max="3448" width="12.26953125" style="3" bestFit="1" customWidth="1"/>
    <col min="3449" max="3449" width="6.7265625" style="3" bestFit="1" customWidth="1"/>
    <col min="3450" max="3450" width="11.7265625" style="3" bestFit="1" customWidth="1"/>
    <col min="3451" max="3451" width="6" style="3" bestFit="1" customWidth="1"/>
    <col min="3452" max="3452" width="11.7265625" style="3" bestFit="1" customWidth="1"/>
    <col min="3453" max="3453" width="6" style="3" bestFit="1" customWidth="1"/>
    <col min="3454" max="3454" width="11.7265625" style="3" bestFit="1" customWidth="1"/>
    <col min="3455" max="3455" width="6" style="3" bestFit="1" customWidth="1"/>
    <col min="3456" max="3456" width="11.7265625" style="3" bestFit="1" customWidth="1"/>
    <col min="3457" max="3457" width="6" style="3" bestFit="1" customWidth="1"/>
    <col min="3458" max="3458" width="11.7265625" style="3" bestFit="1" customWidth="1"/>
    <col min="3459" max="3459" width="6" style="3" bestFit="1" customWidth="1"/>
    <col min="3460" max="3460" width="11.7265625" style="3" bestFit="1" customWidth="1"/>
    <col min="3461" max="3461" width="6" style="3" bestFit="1" customWidth="1"/>
    <col min="3462" max="3462" width="11.7265625" style="3" bestFit="1" customWidth="1"/>
    <col min="3463" max="3463" width="6" style="3" bestFit="1" customWidth="1"/>
    <col min="3464" max="3464" width="11.7265625" style="3" bestFit="1" customWidth="1"/>
    <col min="3465" max="3465" width="5.26953125" style="3" bestFit="1" customWidth="1"/>
    <col min="3466" max="3466" width="16.453125" style="3" bestFit="1" customWidth="1"/>
    <col min="3467" max="3467" width="6.453125" style="3" customWidth="1"/>
    <col min="3468" max="3468" width="15" style="3" customWidth="1"/>
    <col min="3469" max="3469" width="8" style="3" customWidth="1"/>
    <col min="3470" max="3470" width="15.453125" style="3" customWidth="1"/>
    <col min="3471" max="3471" width="8.453125" style="3" customWidth="1"/>
    <col min="3472" max="3472" width="17.54296875" style="3" customWidth="1"/>
    <col min="3473" max="3473" width="6" style="3" bestFit="1" customWidth="1"/>
    <col min="3474" max="3474" width="15.81640625" style="3" bestFit="1" customWidth="1"/>
    <col min="3475" max="3475" width="6" style="3" bestFit="1" customWidth="1"/>
    <col min="3476" max="3476" width="16.81640625" style="3" bestFit="1" customWidth="1"/>
    <col min="3477" max="3477" width="6" style="3" bestFit="1" customWidth="1"/>
    <col min="3478" max="3478" width="17.453125" style="3" customWidth="1"/>
    <col min="3479" max="3479" width="7.7265625" style="3" bestFit="1" customWidth="1"/>
    <col min="3480" max="3480" width="17.453125" style="3" customWidth="1"/>
    <col min="3481" max="3481" width="7.7265625" style="3" bestFit="1" customWidth="1"/>
    <col min="3482" max="3482" width="17.453125" style="3" customWidth="1"/>
    <col min="3483" max="3483" width="9" style="3" customWidth="1"/>
    <col min="3484" max="3484" width="22.54296875" style="3" customWidth="1"/>
    <col min="3485" max="3485" width="8.1796875" style="3" customWidth="1"/>
    <col min="3486" max="3486" width="22.54296875" style="3" customWidth="1"/>
    <col min="3487" max="3487" width="8.1796875" style="3" customWidth="1"/>
    <col min="3488" max="3488" width="23.54296875" style="3" customWidth="1"/>
    <col min="3489" max="3489" width="8.1796875" style="3" customWidth="1"/>
    <col min="3490" max="3490" width="22.54296875" style="3" customWidth="1"/>
    <col min="3491" max="3491" width="8.1796875" style="3" bestFit="1" customWidth="1"/>
    <col min="3492" max="3492" width="22.54296875" style="3" customWidth="1"/>
    <col min="3493" max="3493" width="9.54296875" style="3" customWidth="1"/>
    <col min="3494" max="3494" width="22.54296875" style="3" customWidth="1"/>
    <col min="3495" max="3495" width="9.54296875" style="3" customWidth="1"/>
    <col min="3496" max="3496" width="22.54296875" style="3" customWidth="1"/>
    <col min="3497" max="3497" width="12.453125" style="3" customWidth="1"/>
    <col min="3498" max="3498" width="22.54296875" style="3" customWidth="1"/>
    <col min="3499" max="3499" width="8.7265625" style="3" bestFit="1" customWidth="1"/>
    <col min="3500" max="3500" width="21" style="3" customWidth="1"/>
    <col min="3501" max="3501" width="8.7265625" style="3" bestFit="1" customWidth="1"/>
    <col min="3502" max="3502" width="23.54296875" style="3" bestFit="1" customWidth="1"/>
    <col min="3503" max="3503" width="11.81640625" style="3" customWidth="1"/>
    <col min="3504" max="3504" width="23.54296875" style="3" bestFit="1" customWidth="1"/>
    <col min="3505" max="3505" width="11.26953125" style="3" customWidth="1"/>
    <col min="3506" max="3506" width="23.1796875" style="3" customWidth="1"/>
    <col min="3507" max="3507" width="11.453125" style="3" bestFit="1" customWidth="1"/>
    <col min="3508" max="3508" width="23.54296875" style="3" bestFit="1" customWidth="1"/>
    <col min="3509" max="3509" width="10.1796875" style="3" customWidth="1"/>
    <col min="3510" max="3510" width="23.54296875" style="3" bestFit="1" customWidth="1"/>
    <col min="3511" max="3511" width="10.1796875" style="3" customWidth="1"/>
    <col min="3512" max="3512" width="23.54296875" style="3" bestFit="1" customWidth="1"/>
    <col min="3513" max="3513" width="11.453125" style="3" bestFit="1" customWidth="1"/>
    <col min="3514" max="3514" width="23.54296875" style="3" bestFit="1" customWidth="1"/>
    <col min="3515" max="3515" width="11.453125" style="3" bestFit="1" customWidth="1"/>
    <col min="3516" max="3516" width="23.54296875" style="3" bestFit="1" customWidth="1"/>
    <col min="3517" max="3517" width="7.7265625" style="3" bestFit="1" customWidth="1"/>
    <col min="3518" max="3518" width="23.54296875" style="3" bestFit="1" customWidth="1"/>
    <col min="3519" max="3519" width="6.81640625" style="3" bestFit="1" customWidth="1"/>
    <col min="3520" max="3520" width="23.54296875" style="3" bestFit="1" customWidth="1"/>
    <col min="3521" max="3521" width="6.81640625" style="3" bestFit="1" customWidth="1"/>
    <col min="3522" max="3522" width="23.54296875" style="3" bestFit="1" customWidth="1"/>
    <col min="3523" max="3523" width="6.81640625" style="3" bestFit="1" customWidth="1"/>
    <col min="3524" max="3524" width="23.54296875" style="3" bestFit="1" customWidth="1"/>
    <col min="3525" max="3525" width="6.81640625" style="3" bestFit="1" customWidth="1"/>
    <col min="3526" max="3526" width="23.54296875" style="3" bestFit="1" customWidth="1"/>
    <col min="3527" max="3527" width="6.453125" style="3" bestFit="1" customWidth="1"/>
    <col min="3528" max="3528" width="23.54296875" style="3" bestFit="1" customWidth="1"/>
    <col min="3529" max="3529" width="6.453125" style="3" bestFit="1" customWidth="1"/>
    <col min="3530" max="3530" width="23.54296875" style="3" bestFit="1" customWidth="1"/>
    <col min="3531" max="3531" width="6.81640625" style="3" bestFit="1" customWidth="1"/>
    <col min="3532" max="3532" width="23.54296875" style="3" bestFit="1" customWidth="1"/>
    <col min="3533" max="3533" width="6.81640625" style="3" bestFit="1" customWidth="1"/>
    <col min="3534" max="3534" width="23.54296875" style="3" bestFit="1" customWidth="1"/>
    <col min="3535" max="3535" width="6.81640625" style="3" bestFit="1" customWidth="1"/>
    <col min="3536" max="3536" width="23.54296875" style="3" bestFit="1" customWidth="1"/>
    <col min="3537" max="3537" width="6.81640625" style="3" bestFit="1" customWidth="1"/>
    <col min="3538" max="3538" width="23.54296875" style="3" bestFit="1" customWidth="1"/>
    <col min="3539" max="3539" width="6.81640625" style="3" bestFit="1" customWidth="1"/>
    <col min="3540" max="3540" width="23.54296875" style="3" bestFit="1" customWidth="1"/>
    <col min="3541" max="3541" width="11.5429687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81640625" style="3" bestFit="1" customWidth="1"/>
    <col min="3552" max="3552" width="23.54296875" style="3" bestFit="1" customWidth="1"/>
    <col min="3553" max="3553" width="6.816406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6.8164062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453125" style="3" bestFit="1" customWidth="1"/>
    <col min="3622" max="3622" width="23.54296875" style="3" bestFit="1" customWidth="1"/>
    <col min="3623" max="3623" width="6.4531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81640625" style="3" bestFit="1" customWidth="1"/>
    <col min="3646" max="3646" width="23.54296875" style="3" bestFit="1" customWidth="1"/>
    <col min="3647" max="3647" width="6.816406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92" width="9.1796875" style="3"/>
    <col min="3693" max="3693" width="33.54296875" style="3" customWidth="1"/>
    <col min="3694" max="3694" width="11.7265625" style="3" customWidth="1"/>
    <col min="3695" max="3695" width="6.7265625" style="3" customWidth="1"/>
    <col min="3696" max="3696" width="11.7265625" style="3" customWidth="1"/>
    <col min="3697" max="3697" width="6.7265625" style="3" customWidth="1"/>
    <col min="3698" max="3698" width="11.7265625" style="3" customWidth="1"/>
    <col min="3699" max="3699" width="6.7265625" style="3" customWidth="1"/>
    <col min="3700" max="3700" width="11.7265625" style="3" customWidth="1"/>
    <col min="3701" max="3701" width="6.7265625" style="3" customWidth="1"/>
    <col min="3702" max="3702" width="12.26953125" style="3" bestFit="1" customWidth="1"/>
    <col min="3703" max="3703" width="6.7265625" style="3" bestFit="1" customWidth="1"/>
    <col min="3704" max="3704" width="12.26953125" style="3" bestFit="1" customWidth="1"/>
    <col min="3705" max="3705" width="6.7265625" style="3" bestFit="1" customWidth="1"/>
    <col min="3706" max="3706" width="11.7265625" style="3" bestFit="1" customWidth="1"/>
    <col min="3707" max="3707" width="6" style="3" bestFit="1" customWidth="1"/>
    <col min="3708" max="3708" width="11.7265625" style="3" bestFit="1" customWidth="1"/>
    <col min="3709" max="3709" width="6" style="3" bestFit="1" customWidth="1"/>
    <col min="3710" max="3710" width="11.7265625" style="3" bestFit="1" customWidth="1"/>
    <col min="3711" max="3711" width="6" style="3" bestFit="1" customWidth="1"/>
    <col min="3712" max="3712" width="11.7265625" style="3" bestFit="1" customWidth="1"/>
    <col min="3713" max="3713" width="6" style="3" bestFit="1" customWidth="1"/>
    <col min="3714" max="3714" width="11.7265625" style="3" bestFit="1" customWidth="1"/>
    <col min="3715" max="3715" width="6" style="3" bestFit="1" customWidth="1"/>
    <col min="3716" max="3716" width="11.7265625" style="3" bestFit="1" customWidth="1"/>
    <col min="3717" max="3717" width="6" style="3" bestFit="1" customWidth="1"/>
    <col min="3718" max="3718" width="11.7265625" style="3" bestFit="1" customWidth="1"/>
    <col min="3719" max="3719" width="6" style="3" bestFit="1" customWidth="1"/>
    <col min="3720" max="3720" width="11.7265625" style="3" bestFit="1" customWidth="1"/>
    <col min="3721" max="3721" width="5.26953125" style="3" bestFit="1" customWidth="1"/>
    <col min="3722" max="3722" width="16.453125" style="3" bestFit="1" customWidth="1"/>
    <col min="3723" max="3723" width="6.453125" style="3" customWidth="1"/>
    <col min="3724" max="3724" width="15" style="3" customWidth="1"/>
    <col min="3725" max="3725" width="8" style="3" customWidth="1"/>
    <col min="3726" max="3726" width="15.453125" style="3" customWidth="1"/>
    <col min="3727" max="3727" width="8.453125" style="3" customWidth="1"/>
    <col min="3728" max="3728" width="17.54296875" style="3" customWidth="1"/>
    <col min="3729" max="3729" width="6" style="3" bestFit="1" customWidth="1"/>
    <col min="3730" max="3730" width="15.81640625" style="3" bestFit="1" customWidth="1"/>
    <col min="3731" max="3731" width="6" style="3" bestFit="1" customWidth="1"/>
    <col min="3732" max="3732" width="16.81640625" style="3" bestFit="1" customWidth="1"/>
    <col min="3733" max="3733" width="6" style="3" bestFit="1" customWidth="1"/>
    <col min="3734" max="3734" width="17.453125" style="3" customWidth="1"/>
    <col min="3735" max="3735" width="7.7265625" style="3" bestFit="1" customWidth="1"/>
    <col min="3736" max="3736" width="17.453125" style="3" customWidth="1"/>
    <col min="3737" max="3737" width="7.7265625" style="3" bestFit="1" customWidth="1"/>
    <col min="3738" max="3738" width="17.453125" style="3" customWidth="1"/>
    <col min="3739" max="3739" width="9" style="3" customWidth="1"/>
    <col min="3740" max="3740" width="22.54296875" style="3" customWidth="1"/>
    <col min="3741" max="3741" width="8.1796875" style="3" customWidth="1"/>
    <col min="3742" max="3742" width="22.54296875" style="3" customWidth="1"/>
    <col min="3743" max="3743" width="8.1796875" style="3" customWidth="1"/>
    <col min="3744" max="3744" width="23.54296875" style="3" customWidth="1"/>
    <col min="3745" max="3745" width="8.1796875" style="3" customWidth="1"/>
    <col min="3746" max="3746" width="22.54296875" style="3" customWidth="1"/>
    <col min="3747" max="3747" width="8.1796875" style="3" bestFit="1" customWidth="1"/>
    <col min="3748" max="3748" width="22.54296875" style="3" customWidth="1"/>
    <col min="3749" max="3749" width="9.54296875" style="3" customWidth="1"/>
    <col min="3750" max="3750" width="22.54296875" style="3" customWidth="1"/>
    <col min="3751" max="3751" width="9.54296875" style="3" customWidth="1"/>
    <col min="3752" max="3752" width="22.54296875" style="3" customWidth="1"/>
    <col min="3753" max="3753" width="12.453125" style="3" customWidth="1"/>
    <col min="3754" max="3754" width="22.54296875" style="3" customWidth="1"/>
    <col min="3755" max="3755" width="8.7265625" style="3" bestFit="1" customWidth="1"/>
    <col min="3756" max="3756" width="21" style="3" customWidth="1"/>
    <col min="3757" max="3757" width="8.7265625" style="3" bestFit="1" customWidth="1"/>
    <col min="3758" max="3758" width="23.54296875" style="3" bestFit="1" customWidth="1"/>
    <col min="3759" max="3759" width="11.81640625" style="3" customWidth="1"/>
    <col min="3760" max="3760" width="23.54296875" style="3" bestFit="1" customWidth="1"/>
    <col min="3761" max="3761" width="11.26953125" style="3" customWidth="1"/>
    <col min="3762" max="3762" width="23.1796875" style="3" customWidth="1"/>
    <col min="3763" max="3763" width="11.453125" style="3" bestFit="1" customWidth="1"/>
    <col min="3764" max="3764" width="23.54296875" style="3" bestFit="1" customWidth="1"/>
    <col min="3765" max="3765" width="10.1796875" style="3" customWidth="1"/>
    <col min="3766" max="3766" width="23.54296875" style="3" bestFit="1" customWidth="1"/>
    <col min="3767" max="3767" width="10.1796875" style="3" customWidth="1"/>
    <col min="3768" max="3768" width="23.54296875" style="3" bestFit="1" customWidth="1"/>
    <col min="3769" max="3769" width="11.453125" style="3" bestFit="1" customWidth="1"/>
    <col min="3770" max="3770" width="23.54296875" style="3" bestFit="1" customWidth="1"/>
    <col min="3771" max="3771" width="11.453125" style="3" bestFit="1" customWidth="1"/>
    <col min="3772" max="3772" width="23.54296875" style="3" bestFit="1" customWidth="1"/>
    <col min="3773" max="3773" width="7.7265625" style="3" bestFit="1" customWidth="1"/>
    <col min="3774" max="3774" width="23.54296875" style="3" bestFit="1" customWidth="1"/>
    <col min="3775" max="3775" width="6.81640625" style="3" bestFit="1" customWidth="1"/>
    <col min="3776" max="3776" width="23.54296875" style="3" bestFit="1" customWidth="1"/>
    <col min="3777" max="3777" width="6.81640625" style="3" bestFit="1" customWidth="1"/>
    <col min="3778" max="3778" width="23.54296875" style="3" bestFit="1" customWidth="1"/>
    <col min="3779" max="3779" width="6.81640625" style="3" bestFit="1" customWidth="1"/>
    <col min="3780" max="3780" width="23.54296875" style="3" bestFit="1" customWidth="1"/>
    <col min="3781" max="3781" width="6.81640625" style="3" bestFit="1" customWidth="1"/>
    <col min="3782" max="3782" width="23.54296875" style="3" bestFit="1" customWidth="1"/>
    <col min="3783" max="3783" width="6.453125" style="3" bestFit="1" customWidth="1"/>
    <col min="3784" max="3784" width="23.54296875" style="3" bestFit="1" customWidth="1"/>
    <col min="3785" max="3785" width="6.453125" style="3" bestFit="1" customWidth="1"/>
    <col min="3786" max="3786" width="23.54296875" style="3" bestFit="1" customWidth="1"/>
    <col min="3787" max="3787" width="6.81640625" style="3" bestFit="1" customWidth="1"/>
    <col min="3788" max="3788" width="23.54296875" style="3" bestFit="1" customWidth="1"/>
    <col min="3789" max="3789" width="6.81640625" style="3" bestFit="1" customWidth="1"/>
    <col min="3790" max="3790" width="23.54296875" style="3" bestFit="1" customWidth="1"/>
    <col min="3791" max="3791" width="6.81640625" style="3" bestFit="1" customWidth="1"/>
    <col min="3792" max="3792" width="23.54296875" style="3" bestFit="1" customWidth="1"/>
    <col min="3793" max="3793" width="6.81640625" style="3" bestFit="1" customWidth="1"/>
    <col min="3794" max="3794" width="23.54296875" style="3" bestFit="1" customWidth="1"/>
    <col min="3795" max="3795" width="6.81640625" style="3" bestFit="1" customWidth="1"/>
    <col min="3796" max="3796" width="23.54296875" style="3" bestFit="1" customWidth="1"/>
    <col min="3797" max="3797" width="11.5429687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81640625" style="3" bestFit="1" customWidth="1"/>
    <col min="3808" max="3808" width="23.54296875" style="3" bestFit="1" customWidth="1"/>
    <col min="3809" max="3809" width="6.816406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6.8164062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453125" style="3" bestFit="1" customWidth="1"/>
    <col min="3878" max="3878" width="23.54296875" style="3" bestFit="1" customWidth="1"/>
    <col min="3879" max="3879" width="6.4531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81640625" style="3" bestFit="1" customWidth="1"/>
    <col min="3902" max="3902" width="23.54296875" style="3" bestFit="1" customWidth="1"/>
    <col min="3903" max="3903" width="6.816406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48" width="9.1796875" style="3"/>
    <col min="3949" max="3949" width="33.54296875" style="3" customWidth="1"/>
    <col min="3950" max="3950" width="11.7265625" style="3" customWidth="1"/>
    <col min="3951" max="3951" width="6.7265625" style="3" customWidth="1"/>
    <col min="3952" max="3952" width="11.7265625" style="3" customWidth="1"/>
    <col min="3953" max="3953" width="6.7265625" style="3" customWidth="1"/>
    <col min="3954" max="3954" width="11.7265625" style="3" customWidth="1"/>
    <col min="3955" max="3955" width="6.7265625" style="3" customWidth="1"/>
    <col min="3956" max="3956" width="11.7265625" style="3" customWidth="1"/>
    <col min="3957" max="3957" width="6.7265625" style="3" customWidth="1"/>
    <col min="3958" max="3958" width="12.26953125" style="3" bestFit="1" customWidth="1"/>
    <col min="3959" max="3959" width="6.7265625" style="3" bestFit="1" customWidth="1"/>
    <col min="3960" max="3960" width="12.26953125" style="3" bestFit="1" customWidth="1"/>
    <col min="3961" max="3961" width="6.7265625" style="3" bestFit="1" customWidth="1"/>
    <col min="3962" max="3962" width="11.7265625" style="3" bestFit="1" customWidth="1"/>
    <col min="3963" max="3963" width="6" style="3" bestFit="1" customWidth="1"/>
    <col min="3964" max="3964" width="11.7265625" style="3" bestFit="1" customWidth="1"/>
    <col min="3965" max="3965" width="6" style="3" bestFit="1" customWidth="1"/>
    <col min="3966" max="3966" width="11.7265625" style="3" bestFit="1" customWidth="1"/>
    <col min="3967" max="3967" width="6" style="3" bestFit="1" customWidth="1"/>
    <col min="3968" max="3968" width="11.7265625" style="3" bestFit="1" customWidth="1"/>
    <col min="3969" max="3969" width="6" style="3" bestFit="1" customWidth="1"/>
    <col min="3970" max="3970" width="11.7265625" style="3" bestFit="1" customWidth="1"/>
    <col min="3971" max="3971" width="6" style="3" bestFit="1" customWidth="1"/>
    <col min="3972" max="3972" width="11.7265625" style="3" bestFit="1" customWidth="1"/>
    <col min="3973" max="3973" width="6" style="3" bestFit="1" customWidth="1"/>
    <col min="3974" max="3974" width="11.7265625" style="3" bestFit="1" customWidth="1"/>
    <col min="3975" max="3975" width="6" style="3" bestFit="1" customWidth="1"/>
    <col min="3976" max="3976" width="11.7265625" style="3" bestFit="1" customWidth="1"/>
    <col min="3977" max="3977" width="5.26953125" style="3" bestFit="1" customWidth="1"/>
    <col min="3978" max="3978" width="16.453125" style="3" bestFit="1" customWidth="1"/>
    <col min="3979" max="3979" width="6.453125" style="3" customWidth="1"/>
    <col min="3980" max="3980" width="15" style="3" customWidth="1"/>
    <col min="3981" max="3981" width="8" style="3" customWidth="1"/>
    <col min="3982" max="3982" width="15.453125" style="3" customWidth="1"/>
    <col min="3983" max="3983" width="8.453125" style="3" customWidth="1"/>
    <col min="3984" max="3984" width="17.54296875" style="3" customWidth="1"/>
    <col min="3985" max="3985" width="6" style="3" bestFit="1" customWidth="1"/>
    <col min="3986" max="3986" width="15.81640625" style="3" bestFit="1" customWidth="1"/>
    <col min="3987" max="3987" width="6" style="3" bestFit="1" customWidth="1"/>
    <col min="3988" max="3988" width="16.81640625" style="3" bestFit="1" customWidth="1"/>
    <col min="3989" max="3989" width="6" style="3" bestFit="1" customWidth="1"/>
    <col min="3990" max="3990" width="17.453125" style="3" customWidth="1"/>
    <col min="3991" max="3991" width="7.7265625" style="3" bestFit="1" customWidth="1"/>
    <col min="3992" max="3992" width="17.453125" style="3" customWidth="1"/>
    <col min="3993" max="3993" width="7.7265625" style="3" bestFit="1" customWidth="1"/>
    <col min="3994" max="3994" width="17.453125" style="3" customWidth="1"/>
    <col min="3995" max="3995" width="9" style="3" customWidth="1"/>
    <col min="3996" max="3996" width="22.54296875" style="3" customWidth="1"/>
    <col min="3997" max="3997" width="8.1796875" style="3" customWidth="1"/>
    <col min="3998" max="3998" width="22.54296875" style="3" customWidth="1"/>
    <col min="3999" max="3999" width="8.1796875" style="3" customWidth="1"/>
    <col min="4000" max="4000" width="23.54296875" style="3" customWidth="1"/>
    <col min="4001" max="4001" width="8.1796875" style="3" customWidth="1"/>
    <col min="4002" max="4002" width="22.54296875" style="3" customWidth="1"/>
    <col min="4003" max="4003" width="8.1796875" style="3" bestFit="1" customWidth="1"/>
    <col min="4004" max="4004" width="22.54296875" style="3" customWidth="1"/>
    <col min="4005" max="4005" width="9.54296875" style="3" customWidth="1"/>
    <col min="4006" max="4006" width="22.54296875" style="3" customWidth="1"/>
    <col min="4007" max="4007" width="9.54296875" style="3" customWidth="1"/>
    <col min="4008" max="4008" width="22.54296875" style="3" customWidth="1"/>
    <col min="4009" max="4009" width="12.453125" style="3" customWidth="1"/>
    <col min="4010" max="4010" width="22.54296875" style="3" customWidth="1"/>
    <col min="4011" max="4011" width="8.7265625" style="3" bestFit="1" customWidth="1"/>
    <col min="4012" max="4012" width="21" style="3" customWidth="1"/>
    <col min="4013" max="4013" width="8.7265625" style="3" bestFit="1" customWidth="1"/>
    <col min="4014" max="4014" width="23.54296875" style="3" bestFit="1" customWidth="1"/>
    <col min="4015" max="4015" width="11.81640625" style="3" customWidth="1"/>
    <col min="4016" max="4016" width="23.54296875" style="3" bestFit="1" customWidth="1"/>
    <col min="4017" max="4017" width="11.26953125" style="3" customWidth="1"/>
    <col min="4018" max="4018" width="23.1796875" style="3" customWidth="1"/>
    <col min="4019" max="4019" width="11.453125" style="3" bestFit="1" customWidth="1"/>
    <col min="4020" max="4020" width="23.54296875" style="3" bestFit="1" customWidth="1"/>
    <col min="4021" max="4021" width="10.1796875" style="3" customWidth="1"/>
    <col min="4022" max="4022" width="23.54296875" style="3" bestFit="1" customWidth="1"/>
    <col min="4023" max="4023" width="10.1796875" style="3" customWidth="1"/>
    <col min="4024" max="4024" width="23.54296875" style="3" bestFit="1" customWidth="1"/>
    <col min="4025" max="4025" width="11.453125" style="3" bestFit="1" customWidth="1"/>
    <col min="4026" max="4026" width="23.54296875" style="3" bestFit="1" customWidth="1"/>
    <col min="4027" max="4027" width="11.453125" style="3" bestFit="1" customWidth="1"/>
    <col min="4028" max="4028" width="23.54296875" style="3" bestFit="1" customWidth="1"/>
    <col min="4029" max="4029" width="7.7265625" style="3" bestFit="1" customWidth="1"/>
    <col min="4030" max="4030" width="23.54296875" style="3" bestFit="1" customWidth="1"/>
    <col min="4031" max="4031" width="6.81640625" style="3" bestFit="1" customWidth="1"/>
    <col min="4032" max="4032" width="23.54296875" style="3" bestFit="1" customWidth="1"/>
    <col min="4033" max="4033" width="6.81640625" style="3" bestFit="1" customWidth="1"/>
    <col min="4034" max="4034" width="23.54296875" style="3" bestFit="1" customWidth="1"/>
    <col min="4035" max="4035" width="6.81640625" style="3" bestFit="1" customWidth="1"/>
    <col min="4036" max="4036" width="23.54296875" style="3" bestFit="1" customWidth="1"/>
    <col min="4037" max="4037" width="6.81640625" style="3" bestFit="1" customWidth="1"/>
    <col min="4038" max="4038" width="23.54296875" style="3" bestFit="1" customWidth="1"/>
    <col min="4039" max="4039" width="6.453125" style="3" bestFit="1" customWidth="1"/>
    <col min="4040" max="4040" width="23.54296875" style="3" bestFit="1" customWidth="1"/>
    <col min="4041" max="4041" width="6.453125" style="3" bestFit="1" customWidth="1"/>
    <col min="4042" max="4042" width="23.54296875" style="3" bestFit="1" customWidth="1"/>
    <col min="4043" max="4043" width="6.81640625" style="3" bestFit="1" customWidth="1"/>
    <col min="4044" max="4044" width="23.54296875" style="3" bestFit="1" customWidth="1"/>
    <col min="4045" max="4045" width="6.81640625" style="3" bestFit="1" customWidth="1"/>
    <col min="4046" max="4046" width="23.54296875" style="3" bestFit="1" customWidth="1"/>
    <col min="4047" max="4047" width="6.81640625" style="3" bestFit="1" customWidth="1"/>
    <col min="4048" max="4048" width="23.54296875" style="3" bestFit="1" customWidth="1"/>
    <col min="4049" max="4049" width="6.81640625" style="3" bestFit="1" customWidth="1"/>
    <col min="4050" max="4050" width="23.54296875" style="3" bestFit="1" customWidth="1"/>
    <col min="4051" max="4051" width="6.81640625" style="3" bestFit="1" customWidth="1"/>
    <col min="4052" max="4052" width="23.54296875" style="3" bestFit="1" customWidth="1"/>
    <col min="4053" max="4053" width="11.5429687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81640625" style="3" bestFit="1" customWidth="1"/>
    <col min="4064" max="4064" width="23.54296875" style="3" bestFit="1" customWidth="1"/>
    <col min="4065" max="4065" width="6.816406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6.8164062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453125" style="3" bestFit="1" customWidth="1"/>
    <col min="4134" max="4134" width="23.54296875" style="3" bestFit="1" customWidth="1"/>
    <col min="4135" max="4135" width="6.4531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81640625" style="3" bestFit="1" customWidth="1"/>
    <col min="4158" max="4158" width="23.54296875" style="3" bestFit="1" customWidth="1"/>
    <col min="4159" max="4159" width="6.816406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204" width="9.1796875" style="3"/>
    <col min="4205" max="4205" width="33.54296875" style="3" customWidth="1"/>
    <col min="4206" max="4206" width="11.7265625" style="3" customWidth="1"/>
    <col min="4207" max="4207" width="6.7265625" style="3" customWidth="1"/>
    <col min="4208" max="4208" width="11.7265625" style="3" customWidth="1"/>
    <col min="4209" max="4209" width="6.7265625" style="3" customWidth="1"/>
    <col min="4210" max="4210" width="11.7265625" style="3" customWidth="1"/>
    <col min="4211" max="4211" width="6.7265625" style="3" customWidth="1"/>
    <col min="4212" max="4212" width="11.7265625" style="3" customWidth="1"/>
    <col min="4213" max="4213" width="6.7265625" style="3" customWidth="1"/>
    <col min="4214" max="4214" width="12.26953125" style="3" bestFit="1" customWidth="1"/>
    <col min="4215" max="4215" width="6.7265625" style="3" bestFit="1" customWidth="1"/>
    <col min="4216" max="4216" width="12.26953125" style="3" bestFit="1" customWidth="1"/>
    <col min="4217" max="4217" width="6.7265625" style="3" bestFit="1" customWidth="1"/>
    <col min="4218" max="4218" width="11.7265625" style="3" bestFit="1" customWidth="1"/>
    <col min="4219" max="4219" width="6" style="3" bestFit="1" customWidth="1"/>
    <col min="4220" max="4220" width="11.7265625" style="3" bestFit="1" customWidth="1"/>
    <col min="4221" max="4221" width="6" style="3" bestFit="1" customWidth="1"/>
    <col min="4222" max="4222" width="11.7265625" style="3" bestFit="1" customWidth="1"/>
    <col min="4223" max="4223" width="6" style="3" bestFit="1" customWidth="1"/>
    <col min="4224" max="4224" width="11.7265625" style="3" bestFit="1" customWidth="1"/>
    <col min="4225" max="4225" width="6" style="3" bestFit="1" customWidth="1"/>
    <col min="4226" max="4226" width="11.7265625" style="3" bestFit="1" customWidth="1"/>
    <col min="4227" max="4227" width="6" style="3" bestFit="1" customWidth="1"/>
    <col min="4228" max="4228" width="11.7265625" style="3" bestFit="1" customWidth="1"/>
    <col min="4229" max="4229" width="6" style="3" bestFit="1" customWidth="1"/>
    <col min="4230" max="4230" width="11.7265625" style="3" bestFit="1" customWidth="1"/>
    <col min="4231" max="4231" width="6" style="3" bestFit="1" customWidth="1"/>
    <col min="4232" max="4232" width="11.7265625" style="3" bestFit="1" customWidth="1"/>
    <col min="4233" max="4233" width="5.26953125" style="3" bestFit="1" customWidth="1"/>
    <col min="4234" max="4234" width="16.453125" style="3" bestFit="1" customWidth="1"/>
    <col min="4235" max="4235" width="6.453125" style="3" customWidth="1"/>
    <col min="4236" max="4236" width="15" style="3" customWidth="1"/>
    <col min="4237" max="4237" width="8" style="3" customWidth="1"/>
    <col min="4238" max="4238" width="15.453125" style="3" customWidth="1"/>
    <col min="4239" max="4239" width="8.453125" style="3" customWidth="1"/>
    <col min="4240" max="4240" width="17.54296875" style="3" customWidth="1"/>
    <col min="4241" max="4241" width="6" style="3" bestFit="1" customWidth="1"/>
    <col min="4242" max="4242" width="15.81640625" style="3" bestFit="1" customWidth="1"/>
    <col min="4243" max="4243" width="6" style="3" bestFit="1" customWidth="1"/>
    <col min="4244" max="4244" width="16.81640625" style="3" bestFit="1" customWidth="1"/>
    <col min="4245" max="4245" width="6" style="3" bestFit="1" customWidth="1"/>
    <col min="4246" max="4246" width="17.453125" style="3" customWidth="1"/>
    <col min="4247" max="4247" width="7.7265625" style="3" bestFit="1" customWidth="1"/>
    <col min="4248" max="4248" width="17.453125" style="3" customWidth="1"/>
    <col min="4249" max="4249" width="7.7265625" style="3" bestFit="1" customWidth="1"/>
    <col min="4250" max="4250" width="17.453125" style="3" customWidth="1"/>
    <col min="4251" max="4251" width="9" style="3" customWidth="1"/>
    <col min="4252" max="4252" width="22.54296875" style="3" customWidth="1"/>
    <col min="4253" max="4253" width="8.1796875" style="3" customWidth="1"/>
    <col min="4254" max="4254" width="22.54296875" style="3" customWidth="1"/>
    <col min="4255" max="4255" width="8.1796875" style="3" customWidth="1"/>
    <col min="4256" max="4256" width="23.54296875" style="3" customWidth="1"/>
    <col min="4257" max="4257" width="8.1796875" style="3" customWidth="1"/>
    <col min="4258" max="4258" width="22.54296875" style="3" customWidth="1"/>
    <col min="4259" max="4259" width="8.1796875" style="3" bestFit="1" customWidth="1"/>
    <col min="4260" max="4260" width="22.54296875" style="3" customWidth="1"/>
    <col min="4261" max="4261" width="9.54296875" style="3" customWidth="1"/>
    <col min="4262" max="4262" width="22.54296875" style="3" customWidth="1"/>
    <col min="4263" max="4263" width="9.54296875" style="3" customWidth="1"/>
    <col min="4264" max="4264" width="22.54296875" style="3" customWidth="1"/>
    <col min="4265" max="4265" width="12.453125" style="3" customWidth="1"/>
    <col min="4266" max="4266" width="22.54296875" style="3" customWidth="1"/>
    <col min="4267" max="4267" width="8.7265625" style="3" bestFit="1" customWidth="1"/>
    <col min="4268" max="4268" width="21" style="3" customWidth="1"/>
    <col min="4269" max="4269" width="8.7265625" style="3" bestFit="1" customWidth="1"/>
    <col min="4270" max="4270" width="23.54296875" style="3" bestFit="1" customWidth="1"/>
    <col min="4271" max="4271" width="11.81640625" style="3" customWidth="1"/>
    <col min="4272" max="4272" width="23.54296875" style="3" bestFit="1" customWidth="1"/>
    <col min="4273" max="4273" width="11.26953125" style="3" customWidth="1"/>
    <col min="4274" max="4274" width="23.1796875" style="3" customWidth="1"/>
    <col min="4275" max="4275" width="11.453125" style="3" bestFit="1" customWidth="1"/>
    <col min="4276" max="4276" width="23.54296875" style="3" bestFit="1" customWidth="1"/>
    <col min="4277" max="4277" width="10.1796875" style="3" customWidth="1"/>
    <col min="4278" max="4278" width="23.54296875" style="3" bestFit="1" customWidth="1"/>
    <col min="4279" max="4279" width="10.1796875" style="3" customWidth="1"/>
    <col min="4280" max="4280" width="23.54296875" style="3" bestFit="1" customWidth="1"/>
    <col min="4281" max="4281" width="11.453125" style="3" bestFit="1" customWidth="1"/>
    <col min="4282" max="4282" width="23.54296875" style="3" bestFit="1" customWidth="1"/>
    <col min="4283" max="4283" width="11.453125" style="3" bestFit="1" customWidth="1"/>
    <col min="4284" max="4284" width="23.54296875" style="3" bestFit="1" customWidth="1"/>
    <col min="4285" max="4285" width="7.7265625" style="3" bestFit="1" customWidth="1"/>
    <col min="4286" max="4286" width="23.54296875" style="3" bestFit="1" customWidth="1"/>
    <col min="4287" max="4287" width="6.81640625" style="3" bestFit="1" customWidth="1"/>
    <col min="4288" max="4288" width="23.54296875" style="3" bestFit="1" customWidth="1"/>
    <col min="4289" max="4289" width="6.81640625" style="3" bestFit="1" customWidth="1"/>
    <col min="4290" max="4290" width="23.54296875" style="3" bestFit="1" customWidth="1"/>
    <col min="4291" max="4291" width="6.81640625" style="3" bestFit="1" customWidth="1"/>
    <col min="4292" max="4292" width="23.54296875" style="3" bestFit="1" customWidth="1"/>
    <col min="4293" max="4293" width="6.81640625" style="3" bestFit="1" customWidth="1"/>
    <col min="4294" max="4294" width="23.54296875" style="3" bestFit="1" customWidth="1"/>
    <col min="4295" max="4295" width="6.453125" style="3" bestFit="1" customWidth="1"/>
    <col min="4296" max="4296" width="23.54296875" style="3" bestFit="1" customWidth="1"/>
    <col min="4297" max="4297" width="6.453125" style="3" bestFit="1" customWidth="1"/>
    <col min="4298" max="4298" width="23.54296875" style="3" bestFit="1" customWidth="1"/>
    <col min="4299" max="4299" width="6.81640625" style="3" bestFit="1" customWidth="1"/>
    <col min="4300" max="4300" width="23.54296875" style="3" bestFit="1" customWidth="1"/>
    <col min="4301" max="4301" width="6.81640625" style="3" bestFit="1" customWidth="1"/>
    <col min="4302" max="4302" width="23.54296875" style="3" bestFit="1" customWidth="1"/>
    <col min="4303" max="4303" width="6.81640625" style="3" bestFit="1" customWidth="1"/>
    <col min="4304" max="4304" width="23.54296875" style="3" bestFit="1" customWidth="1"/>
    <col min="4305" max="4305" width="6.81640625" style="3" bestFit="1" customWidth="1"/>
    <col min="4306" max="4306" width="23.54296875" style="3" bestFit="1" customWidth="1"/>
    <col min="4307" max="4307" width="6.81640625" style="3" bestFit="1" customWidth="1"/>
    <col min="4308" max="4308" width="23.54296875" style="3" bestFit="1" customWidth="1"/>
    <col min="4309" max="4309" width="11.5429687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81640625" style="3" bestFit="1" customWidth="1"/>
    <col min="4320" max="4320" width="23.54296875" style="3" bestFit="1" customWidth="1"/>
    <col min="4321" max="4321" width="6.816406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6.8164062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453125" style="3" bestFit="1" customWidth="1"/>
    <col min="4390" max="4390" width="23.54296875" style="3" bestFit="1" customWidth="1"/>
    <col min="4391" max="4391" width="6.4531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81640625" style="3" bestFit="1" customWidth="1"/>
    <col min="4414" max="4414" width="23.54296875" style="3" bestFit="1" customWidth="1"/>
    <col min="4415" max="4415" width="6.816406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60" width="9.1796875" style="3"/>
    <col min="4461" max="4461" width="33.54296875" style="3" customWidth="1"/>
    <col min="4462" max="4462" width="11.7265625" style="3" customWidth="1"/>
    <col min="4463" max="4463" width="6.7265625" style="3" customWidth="1"/>
    <col min="4464" max="4464" width="11.7265625" style="3" customWidth="1"/>
    <col min="4465" max="4465" width="6.7265625" style="3" customWidth="1"/>
    <col min="4466" max="4466" width="11.7265625" style="3" customWidth="1"/>
    <col min="4467" max="4467" width="6.7265625" style="3" customWidth="1"/>
    <col min="4468" max="4468" width="11.7265625" style="3" customWidth="1"/>
    <col min="4469" max="4469" width="6.7265625" style="3" customWidth="1"/>
    <col min="4470" max="4470" width="12.26953125" style="3" bestFit="1" customWidth="1"/>
    <col min="4471" max="4471" width="6.7265625" style="3" bestFit="1" customWidth="1"/>
    <col min="4472" max="4472" width="12.26953125" style="3" bestFit="1" customWidth="1"/>
    <col min="4473" max="4473" width="6.7265625" style="3" bestFit="1" customWidth="1"/>
    <col min="4474" max="4474" width="11.7265625" style="3" bestFit="1" customWidth="1"/>
    <col min="4475" max="4475" width="6" style="3" bestFit="1" customWidth="1"/>
    <col min="4476" max="4476" width="11.7265625" style="3" bestFit="1" customWidth="1"/>
    <col min="4477" max="4477" width="6" style="3" bestFit="1" customWidth="1"/>
    <col min="4478" max="4478" width="11.7265625" style="3" bestFit="1" customWidth="1"/>
    <col min="4479" max="4479" width="6" style="3" bestFit="1" customWidth="1"/>
    <col min="4480" max="4480" width="11.7265625" style="3" bestFit="1" customWidth="1"/>
    <col min="4481" max="4481" width="6" style="3" bestFit="1" customWidth="1"/>
    <col min="4482" max="4482" width="11.7265625" style="3" bestFit="1" customWidth="1"/>
    <col min="4483" max="4483" width="6" style="3" bestFit="1" customWidth="1"/>
    <col min="4484" max="4484" width="11.7265625" style="3" bestFit="1" customWidth="1"/>
    <col min="4485" max="4485" width="6" style="3" bestFit="1" customWidth="1"/>
    <col min="4486" max="4486" width="11.7265625" style="3" bestFit="1" customWidth="1"/>
    <col min="4487" max="4487" width="6" style="3" bestFit="1" customWidth="1"/>
    <col min="4488" max="4488" width="11.7265625" style="3" bestFit="1" customWidth="1"/>
    <col min="4489" max="4489" width="5.26953125" style="3" bestFit="1" customWidth="1"/>
    <col min="4490" max="4490" width="16.453125" style="3" bestFit="1" customWidth="1"/>
    <col min="4491" max="4491" width="6.453125" style="3" customWidth="1"/>
    <col min="4492" max="4492" width="15" style="3" customWidth="1"/>
    <col min="4493" max="4493" width="8" style="3" customWidth="1"/>
    <col min="4494" max="4494" width="15.453125" style="3" customWidth="1"/>
    <col min="4495" max="4495" width="8.453125" style="3" customWidth="1"/>
    <col min="4496" max="4496" width="17.54296875" style="3" customWidth="1"/>
    <col min="4497" max="4497" width="6" style="3" bestFit="1" customWidth="1"/>
    <col min="4498" max="4498" width="15.81640625" style="3" bestFit="1" customWidth="1"/>
    <col min="4499" max="4499" width="6" style="3" bestFit="1" customWidth="1"/>
    <col min="4500" max="4500" width="16.81640625" style="3" bestFit="1" customWidth="1"/>
    <col min="4501" max="4501" width="6" style="3" bestFit="1" customWidth="1"/>
    <col min="4502" max="4502" width="17.453125" style="3" customWidth="1"/>
    <col min="4503" max="4503" width="7.7265625" style="3" bestFit="1" customWidth="1"/>
    <col min="4504" max="4504" width="17.453125" style="3" customWidth="1"/>
    <col min="4505" max="4505" width="7.7265625" style="3" bestFit="1" customWidth="1"/>
    <col min="4506" max="4506" width="17.453125" style="3" customWidth="1"/>
    <col min="4507" max="4507" width="9" style="3" customWidth="1"/>
    <col min="4508" max="4508" width="22.54296875" style="3" customWidth="1"/>
    <col min="4509" max="4509" width="8.1796875" style="3" customWidth="1"/>
    <col min="4510" max="4510" width="22.54296875" style="3" customWidth="1"/>
    <col min="4511" max="4511" width="8.1796875" style="3" customWidth="1"/>
    <col min="4512" max="4512" width="23.54296875" style="3" customWidth="1"/>
    <col min="4513" max="4513" width="8.1796875" style="3" customWidth="1"/>
    <col min="4514" max="4514" width="22.54296875" style="3" customWidth="1"/>
    <col min="4515" max="4515" width="8.1796875" style="3" bestFit="1" customWidth="1"/>
    <col min="4516" max="4516" width="22.54296875" style="3" customWidth="1"/>
    <col min="4517" max="4517" width="9.54296875" style="3" customWidth="1"/>
    <col min="4518" max="4518" width="22.54296875" style="3" customWidth="1"/>
    <col min="4519" max="4519" width="9.54296875" style="3" customWidth="1"/>
    <col min="4520" max="4520" width="22.54296875" style="3" customWidth="1"/>
    <col min="4521" max="4521" width="12.453125" style="3" customWidth="1"/>
    <col min="4522" max="4522" width="22.54296875" style="3" customWidth="1"/>
    <col min="4523" max="4523" width="8.7265625" style="3" bestFit="1" customWidth="1"/>
    <col min="4524" max="4524" width="21" style="3" customWidth="1"/>
    <col min="4525" max="4525" width="8.7265625" style="3" bestFit="1" customWidth="1"/>
    <col min="4526" max="4526" width="23.54296875" style="3" bestFit="1" customWidth="1"/>
    <col min="4527" max="4527" width="11.81640625" style="3" customWidth="1"/>
    <col min="4528" max="4528" width="23.54296875" style="3" bestFit="1" customWidth="1"/>
    <col min="4529" max="4529" width="11.26953125" style="3" customWidth="1"/>
    <col min="4530" max="4530" width="23.1796875" style="3" customWidth="1"/>
    <col min="4531" max="4531" width="11.453125" style="3" bestFit="1" customWidth="1"/>
    <col min="4532" max="4532" width="23.54296875" style="3" bestFit="1" customWidth="1"/>
    <col min="4533" max="4533" width="10.1796875" style="3" customWidth="1"/>
    <col min="4534" max="4534" width="23.54296875" style="3" bestFit="1" customWidth="1"/>
    <col min="4535" max="4535" width="10.1796875" style="3" customWidth="1"/>
    <col min="4536" max="4536" width="23.54296875" style="3" bestFit="1" customWidth="1"/>
    <col min="4537" max="4537" width="11.453125" style="3" bestFit="1" customWidth="1"/>
    <col min="4538" max="4538" width="23.54296875" style="3" bestFit="1" customWidth="1"/>
    <col min="4539" max="4539" width="11.453125" style="3" bestFit="1" customWidth="1"/>
    <col min="4540" max="4540" width="23.54296875" style="3" bestFit="1" customWidth="1"/>
    <col min="4541" max="4541" width="7.7265625" style="3" bestFit="1" customWidth="1"/>
    <col min="4542" max="4542" width="23.54296875" style="3" bestFit="1" customWidth="1"/>
    <col min="4543" max="4543" width="6.81640625" style="3" bestFit="1" customWidth="1"/>
    <col min="4544" max="4544" width="23.54296875" style="3" bestFit="1" customWidth="1"/>
    <col min="4545" max="4545" width="6.81640625" style="3" bestFit="1" customWidth="1"/>
    <col min="4546" max="4546" width="23.54296875" style="3" bestFit="1" customWidth="1"/>
    <col min="4547" max="4547" width="6.81640625" style="3" bestFit="1" customWidth="1"/>
    <col min="4548" max="4548" width="23.54296875" style="3" bestFit="1" customWidth="1"/>
    <col min="4549" max="4549" width="6.81640625" style="3" bestFit="1" customWidth="1"/>
    <col min="4550" max="4550" width="23.54296875" style="3" bestFit="1" customWidth="1"/>
    <col min="4551" max="4551" width="6.453125" style="3" bestFit="1" customWidth="1"/>
    <col min="4552" max="4552" width="23.54296875" style="3" bestFit="1" customWidth="1"/>
    <col min="4553" max="4553" width="6.453125" style="3" bestFit="1" customWidth="1"/>
    <col min="4554" max="4554" width="23.54296875" style="3" bestFit="1" customWidth="1"/>
    <col min="4555" max="4555" width="6.81640625" style="3" bestFit="1" customWidth="1"/>
    <col min="4556" max="4556" width="23.54296875" style="3" bestFit="1" customWidth="1"/>
    <col min="4557" max="4557" width="6.81640625" style="3" bestFit="1" customWidth="1"/>
    <col min="4558" max="4558" width="23.54296875" style="3" bestFit="1" customWidth="1"/>
    <col min="4559" max="4559" width="6.81640625" style="3" bestFit="1" customWidth="1"/>
    <col min="4560" max="4560" width="23.54296875" style="3" bestFit="1" customWidth="1"/>
    <col min="4561" max="4561" width="6.81640625" style="3" bestFit="1" customWidth="1"/>
    <col min="4562" max="4562" width="23.54296875" style="3" bestFit="1" customWidth="1"/>
    <col min="4563" max="4563" width="6.81640625" style="3" bestFit="1" customWidth="1"/>
    <col min="4564" max="4564" width="23.54296875" style="3" bestFit="1" customWidth="1"/>
    <col min="4565" max="4565" width="11.5429687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81640625" style="3" bestFit="1" customWidth="1"/>
    <col min="4576" max="4576" width="23.54296875" style="3" bestFit="1" customWidth="1"/>
    <col min="4577" max="4577" width="6.816406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6.8164062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453125" style="3" bestFit="1" customWidth="1"/>
    <col min="4646" max="4646" width="23.54296875" style="3" bestFit="1" customWidth="1"/>
    <col min="4647" max="4647" width="6.4531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81640625" style="3" bestFit="1" customWidth="1"/>
    <col min="4670" max="4670" width="23.54296875" style="3" bestFit="1" customWidth="1"/>
    <col min="4671" max="4671" width="6.816406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716" width="9.1796875" style="3"/>
    <col min="4717" max="4717" width="33.54296875" style="3" customWidth="1"/>
    <col min="4718" max="4718" width="11.7265625" style="3" customWidth="1"/>
    <col min="4719" max="4719" width="6.7265625" style="3" customWidth="1"/>
    <col min="4720" max="4720" width="11.7265625" style="3" customWidth="1"/>
    <col min="4721" max="4721" width="6.7265625" style="3" customWidth="1"/>
    <col min="4722" max="4722" width="11.7265625" style="3" customWidth="1"/>
    <col min="4723" max="4723" width="6.7265625" style="3" customWidth="1"/>
    <col min="4724" max="4724" width="11.7265625" style="3" customWidth="1"/>
    <col min="4725" max="4725" width="6.7265625" style="3" customWidth="1"/>
    <col min="4726" max="4726" width="12.26953125" style="3" bestFit="1" customWidth="1"/>
    <col min="4727" max="4727" width="6.7265625" style="3" bestFit="1" customWidth="1"/>
    <col min="4728" max="4728" width="12.26953125" style="3" bestFit="1" customWidth="1"/>
    <col min="4729" max="4729" width="6.7265625" style="3" bestFit="1" customWidth="1"/>
    <col min="4730" max="4730" width="11.7265625" style="3" bestFit="1" customWidth="1"/>
    <col min="4731" max="4731" width="6" style="3" bestFit="1" customWidth="1"/>
    <col min="4732" max="4732" width="11.7265625" style="3" bestFit="1" customWidth="1"/>
    <col min="4733" max="4733" width="6" style="3" bestFit="1" customWidth="1"/>
    <col min="4734" max="4734" width="11.7265625" style="3" bestFit="1" customWidth="1"/>
    <col min="4735" max="4735" width="6" style="3" bestFit="1" customWidth="1"/>
    <col min="4736" max="4736" width="11.7265625" style="3" bestFit="1" customWidth="1"/>
    <col min="4737" max="4737" width="6" style="3" bestFit="1" customWidth="1"/>
    <col min="4738" max="4738" width="11.7265625" style="3" bestFit="1" customWidth="1"/>
    <col min="4739" max="4739" width="6" style="3" bestFit="1" customWidth="1"/>
    <col min="4740" max="4740" width="11.7265625" style="3" bestFit="1" customWidth="1"/>
    <col min="4741" max="4741" width="6" style="3" bestFit="1" customWidth="1"/>
    <col min="4742" max="4742" width="11.7265625" style="3" bestFit="1" customWidth="1"/>
    <col min="4743" max="4743" width="6" style="3" bestFit="1" customWidth="1"/>
    <col min="4744" max="4744" width="11.7265625" style="3" bestFit="1" customWidth="1"/>
    <col min="4745" max="4745" width="5.26953125" style="3" bestFit="1" customWidth="1"/>
    <col min="4746" max="4746" width="16.453125" style="3" bestFit="1" customWidth="1"/>
    <col min="4747" max="4747" width="6.453125" style="3" customWidth="1"/>
    <col min="4748" max="4748" width="15" style="3" customWidth="1"/>
    <col min="4749" max="4749" width="8" style="3" customWidth="1"/>
    <col min="4750" max="4750" width="15.453125" style="3" customWidth="1"/>
    <col min="4751" max="4751" width="8.453125" style="3" customWidth="1"/>
    <col min="4752" max="4752" width="17.54296875" style="3" customWidth="1"/>
    <col min="4753" max="4753" width="6" style="3" bestFit="1" customWidth="1"/>
    <col min="4754" max="4754" width="15.81640625" style="3" bestFit="1" customWidth="1"/>
    <col min="4755" max="4755" width="6" style="3" bestFit="1" customWidth="1"/>
    <col min="4756" max="4756" width="16.81640625" style="3" bestFit="1" customWidth="1"/>
    <col min="4757" max="4757" width="6" style="3" bestFit="1" customWidth="1"/>
    <col min="4758" max="4758" width="17.453125" style="3" customWidth="1"/>
    <col min="4759" max="4759" width="7.7265625" style="3" bestFit="1" customWidth="1"/>
    <col min="4760" max="4760" width="17.453125" style="3" customWidth="1"/>
    <col min="4761" max="4761" width="7.7265625" style="3" bestFit="1" customWidth="1"/>
    <col min="4762" max="4762" width="17.453125" style="3" customWidth="1"/>
    <col min="4763" max="4763" width="9" style="3" customWidth="1"/>
    <col min="4764" max="4764" width="22.54296875" style="3" customWidth="1"/>
    <col min="4765" max="4765" width="8.1796875" style="3" customWidth="1"/>
    <col min="4766" max="4766" width="22.54296875" style="3" customWidth="1"/>
    <col min="4767" max="4767" width="8.1796875" style="3" customWidth="1"/>
    <col min="4768" max="4768" width="23.54296875" style="3" customWidth="1"/>
    <col min="4769" max="4769" width="8.1796875" style="3" customWidth="1"/>
    <col min="4770" max="4770" width="22.54296875" style="3" customWidth="1"/>
    <col min="4771" max="4771" width="8.1796875" style="3" bestFit="1" customWidth="1"/>
    <col min="4772" max="4772" width="22.54296875" style="3" customWidth="1"/>
    <col min="4773" max="4773" width="9.54296875" style="3" customWidth="1"/>
    <col min="4774" max="4774" width="22.54296875" style="3" customWidth="1"/>
    <col min="4775" max="4775" width="9.54296875" style="3" customWidth="1"/>
    <col min="4776" max="4776" width="22.54296875" style="3" customWidth="1"/>
    <col min="4777" max="4777" width="12.453125" style="3" customWidth="1"/>
    <col min="4778" max="4778" width="22.54296875" style="3" customWidth="1"/>
    <col min="4779" max="4779" width="8.7265625" style="3" bestFit="1" customWidth="1"/>
    <col min="4780" max="4780" width="21" style="3" customWidth="1"/>
    <col min="4781" max="4781" width="8.7265625" style="3" bestFit="1" customWidth="1"/>
    <col min="4782" max="4782" width="23.54296875" style="3" bestFit="1" customWidth="1"/>
    <col min="4783" max="4783" width="11.81640625" style="3" customWidth="1"/>
    <col min="4784" max="4784" width="23.54296875" style="3" bestFit="1" customWidth="1"/>
    <col min="4785" max="4785" width="11.26953125" style="3" customWidth="1"/>
    <col min="4786" max="4786" width="23.1796875" style="3" customWidth="1"/>
    <col min="4787" max="4787" width="11.453125" style="3" bestFit="1" customWidth="1"/>
    <col min="4788" max="4788" width="23.54296875" style="3" bestFit="1" customWidth="1"/>
    <col min="4789" max="4789" width="10.1796875" style="3" customWidth="1"/>
    <col min="4790" max="4790" width="23.54296875" style="3" bestFit="1" customWidth="1"/>
    <col min="4791" max="4791" width="10.1796875" style="3" customWidth="1"/>
    <col min="4792" max="4792" width="23.54296875" style="3" bestFit="1" customWidth="1"/>
    <col min="4793" max="4793" width="11.453125" style="3" bestFit="1" customWidth="1"/>
    <col min="4794" max="4794" width="23.54296875" style="3" bestFit="1" customWidth="1"/>
    <col min="4795" max="4795" width="11.453125" style="3" bestFit="1" customWidth="1"/>
    <col min="4796" max="4796" width="23.54296875" style="3" bestFit="1" customWidth="1"/>
    <col min="4797" max="4797" width="7.7265625" style="3" bestFit="1" customWidth="1"/>
    <col min="4798" max="4798" width="23.54296875" style="3" bestFit="1" customWidth="1"/>
    <col min="4799" max="4799" width="6.81640625" style="3" bestFit="1" customWidth="1"/>
    <col min="4800" max="4800" width="23.54296875" style="3" bestFit="1" customWidth="1"/>
    <col min="4801" max="4801" width="6.81640625" style="3" bestFit="1" customWidth="1"/>
    <col min="4802" max="4802" width="23.54296875" style="3" bestFit="1" customWidth="1"/>
    <col min="4803" max="4803" width="6.81640625" style="3" bestFit="1" customWidth="1"/>
    <col min="4804" max="4804" width="23.54296875" style="3" bestFit="1" customWidth="1"/>
    <col min="4805" max="4805" width="6.81640625" style="3" bestFit="1" customWidth="1"/>
    <col min="4806" max="4806" width="23.54296875" style="3" bestFit="1" customWidth="1"/>
    <col min="4807" max="4807" width="6.453125" style="3" bestFit="1" customWidth="1"/>
    <col min="4808" max="4808" width="23.54296875" style="3" bestFit="1" customWidth="1"/>
    <col min="4809" max="4809" width="6.453125" style="3" bestFit="1" customWidth="1"/>
    <col min="4810" max="4810" width="23.54296875" style="3" bestFit="1" customWidth="1"/>
    <col min="4811" max="4811" width="6.81640625" style="3" bestFit="1" customWidth="1"/>
    <col min="4812" max="4812" width="23.54296875" style="3" bestFit="1" customWidth="1"/>
    <col min="4813" max="4813" width="6.81640625" style="3" bestFit="1" customWidth="1"/>
    <col min="4814" max="4814" width="23.54296875" style="3" bestFit="1" customWidth="1"/>
    <col min="4815" max="4815" width="6.81640625" style="3" bestFit="1" customWidth="1"/>
    <col min="4816" max="4816" width="23.54296875" style="3" bestFit="1" customWidth="1"/>
    <col min="4817" max="4817" width="6.81640625" style="3" bestFit="1" customWidth="1"/>
    <col min="4818" max="4818" width="23.54296875" style="3" bestFit="1" customWidth="1"/>
    <col min="4819" max="4819" width="6.81640625" style="3" bestFit="1" customWidth="1"/>
    <col min="4820" max="4820" width="23.54296875" style="3" bestFit="1" customWidth="1"/>
    <col min="4821" max="4821" width="11.5429687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81640625" style="3" bestFit="1" customWidth="1"/>
    <col min="4832" max="4832" width="23.54296875" style="3" bestFit="1" customWidth="1"/>
    <col min="4833" max="4833" width="6.816406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6.8164062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453125" style="3" bestFit="1" customWidth="1"/>
    <col min="4902" max="4902" width="23.54296875" style="3" bestFit="1" customWidth="1"/>
    <col min="4903" max="4903" width="6.4531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81640625" style="3" bestFit="1" customWidth="1"/>
    <col min="4926" max="4926" width="23.54296875" style="3" bestFit="1" customWidth="1"/>
    <col min="4927" max="4927" width="6.816406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72" width="9.1796875" style="3"/>
    <col min="4973" max="4973" width="33.54296875" style="3" customWidth="1"/>
    <col min="4974" max="4974" width="11.7265625" style="3" customWidth="1"/>
    <col min="4975" max="4975" width="6.7265625" style="3" customWidth="1"/>
    <col min="4976" max="4976" width="11.7265625" style="3" customWidth="1"/>
    <col min="4977" max="4977" width="6.7265625" style="3" customWidth="1"/>
    <col min="4978" max="4978" width="11.7265625" style="3" customWidth="1"/>
    <col min="4979" max="4979" width="6.7265625" style="3" customWidth="1"/>
    <col min="4980" max="4980" width="11.7265625" style="3" customWidth="1"/>
    <col min="4981" max="4981" width="6.7265625" style="3" customWidth="1"/>
    <col min="4982" max="4982" width="12.26953125" style="3" bestFit="1" customWidth="1"/>
    <col min="4983" max="4983" width="6.7265625" style="3" bestFit="1" customWidth="1"/>
    <col min="4984" max="4984" width="12.26953125" style="3" bestFit="1" customWidth="1"/>
    <col min="4985" max="4985" width="6.7265625" style="3" bestFit="1" customWidth="1"/>
    <col min="4986" max="4986" width="11.7265625" style="3" bestFit="1" customWidth="1"/>
    <col min="4987" max="4987" width="6" style="3" bestFit="1" customWidth="1"/>
    <col min="4988" max="4988" width="11.7265625" style="3" bestFit="1" customWidth="1"/>
    <col min="4989" max="4989" width="6" style="3" bestFit="1" customWidth="1"/>
    <col min="4990" max="4990" width="11.7265625" style="3" bestFit="1" customWidth="1"/>
    <col min="4991" max="4991" width="6" style="3" bestFit="1" customWidth="1"/>
    <col min="4992" max="4992" width="11.7265625" style="3" bestFit="1" customWidth="1"/>
    <col min="4993" max="4993" width="6" style="3" bestFit="1" customWidth="1"/>
    <col min="4994" max="4994" width="11.7265625" style="3" bestFit="1" customWidth="1"/>
    <col min="4995" max="4995" width="6" style="3" bestFit="1" customWidth="1"/>
    <col min="4996" max="4996" width="11.7265625" style="3" bestFit="1" customWidth="1"/>
    <col min="4997" max="4997" width="6" style="3" bestFit="1" customWidth="1"/>
    <col min="4998" max="4998" width="11.7265625" style="3" bestFit="1" customWidth="1"/>
    <col min="4999" max="4999" width="6" style="3" bestFit="1" customWidth="1"/>
    <col min="5000" max="5000" width="11.7265625" style="3" bestFit="1" customWidth="1"/>
    <col min="5001" max="5001" width="5.26953125" style="3" bestFit="1" customWidth="1"/>
    <col min="5002" max="5002" width="16.453125" style="3" bestFit="1" customWidth="1"/>
    <col min="5003" max="5003" width="6.453125" style="3" customWidth="1"/>
    <col min="5004" max="5004" width="15" style="3" customWidth="1"/>
    <col min="5005" max="5005" width="8" style="3" customWidth="1"/>
    <col min="5006" max="5006" width="15.453125" style="3" customWidth="1"/>
    <col min="5007" max="5007" width="8.453125" style="3" customWidth="1"/>
    <col min="5008" max="5008" width="17.54296875" style="3" customWidth="1"/>
    <col min="5009" max="5009" width="6" style="3" bestFit="1" customWidth="1"/>
    <col min="5010" max="5010" width="15.81640625" style="3" bestFit="1" customWidth="1"/>
    <col min="5011" max="5011" width="6" style="3" bestFit="1" customWidth="1"/>
    <col min="5012" max="5012" width="16.81640625" style="3" bestFit="1" customWidth="1"/>
    <col min="5013" max="5013" width="6" style="3" bestFit="1" customWidth="1"/>
    <col min="5014" max="5014" width="17.453125" style="3" customWidth="1"/>
    <col min="5015" max="5015" width="7.7265625" style="3" bestFit="1" customWidth="1"/>
    <col min="5016" max="5016" width="17.453125" style="3" customWidth="1"/>
    <col min="5017" max="5017" width="7.7265625" style="3" bestFit="1" customWidth="1"/>
    <col min="5018" max="5018" width="17.453125" style="3" customWidth="1"/>
    <col min="5019" max="5019" width="9" style="3" customWidth="1"/>
    <col min="5020" max="5020" width="22.54296875" style="3" customWidth="1"/>
    <col min="5021" max="5021" width="8.1796875" style="3" customWidth="1"/>
    <col min="5022" max="5022" width="22.54296875" style="3" customWidth="1"/>
    <col min="5023" max="5023" width="8.1796875" style="3" customWidth="1"/>
    <col min="5024" max="5024" width="23.54296875" style="3" customWidth="1"/>
    <col min="5025" max="5025" width="8.1796875" style="3" customWidth="1"/>
    <col min="5026" max="5026" width="22.54296875" style="3" customWidth="1"/>
    <col min="5027" max="5027" width="8.1796875" style="3" bestFit="1" customWidth="1"/>
    <col min="5028" max="5028" width="22.54296875" style="3" customWidth="1"/>
    <col min="5029" max="5029" width="9.54296875" style="3" customWidth="1"/>
    <col min="5030" max="5030" width="22.54296875" style="3" customWidth="1"/>
    <col min="5031" max="5031" width="9.54296875" style="3" customWidth="1"/>
    <col min="5032" max="5032" width="22.54296875" style="3" customWidth="1"/>
    <col min="5033" max="5033" width="12.453125" style="3" customWidth="1"/>
    <col min="5034" max="5034" width="22.54296875" style="3" customWidth="1"/>
    <col min="5035" max="5035" width="8.7265625" style="3" bestFit="1" customWidth="1"/>
    <col min="5036" max="5036" width="21" style="3" customWidth="1"/>
    <col min="5037" max="5037" width="8.7265625" style="3" bestFit="1" customWidth="1"/>
    <col min="5038" max="5038" width="23.54296875" style="3" bestFit="1" customWidth="1"/>
    <col min="5039" max="5039" width="11.81640625" style="3" customWidth="1"/>
    <col min="5040" max="5040" width="23.54296875" style="3" bestFit="1" customWidth="1"/>
    <col min="5041" max="5041" width="11.26953125" style="3" customWidth="1"/>
    <col min="5042" max="5042" width="23.1796875" style="3" customWidth="1"/>
    <col min="5043" max="5043" width="11.453125" style="3" bestFit="1" customWidth="1"/>
    <col min="5044" max="5044" width="23.54296875" style="3" bestFit="1" customWidth="1"/>
    <col min="5045" max="5045" width="10.1796875" style="3" customWidth="1"/>
    <col min="5046" max="5046" width="23.54296875" style="3" bestFit="1" customWidth="1"/>
    <col min="5047" max="5047" width="10.1796875" style="3" customWidth="1"/>
    <col min="5048" max="5048" width="23.54296875" style="3" bestFit="1" customWidth="1"/>
    <col min="5049" max="5049" width="11.453125" style="3" bestFit="1" customWidth="1"/>
    <col min="5050" max="5050" width="23.54296875" style="3" bestFit="1" customWidth="1"/>
    <col min="5051" max="5051" width="11.453125" style="3" bestFit="1" customWidth="1"/>
    <col min="5052" max="5052" width="23.54296875" style="3" bestFit="1" customWidth="1"/>
    <col min="5053" max="5053" width="7.7265625" style="3" bestFit="1" customWidth="1"/>
    <col min="5054" max="5054" width="23.54296875" style="3" bestFit="1" customWidth="1"/>
    <col min="5055" max="5055" width="6.81640625" style="3" bestFit="1" customWidth="1"/>
    <col min="5056" max="5056" width="23.54296875" style="3" bestFit="1" customWidth="1"/>
    <col min="5057" max="5057" width="6.81640625" style="3" bestFit="1" customWidth="1"/>
    <col min="5058" max="5058" width="23.54296875" style="3" bestFit="1" customWidth="1"/>
    <col min="5059" max="5059" width="6.81640625" style="3" bestFit="1" customWidth="1"/>
    <col min="5060" max="5060" width="23.54296875" style="3" bestFit="1" customWidth="1"/>
    <col min="5061" max="5061" width="6.81640625" style="3" bestFit="1" customWidth="1"/>
    <col min="5062" max="5062" width="23.54296875" style="3" bestFit="1" customWidth="1"/>
    <col min="5063" max="5063" width="6.453125" style="3" bestFit="1" customWidth="1"/>
    <col min="5064" max="5064" width="23.54296875" style="3" bestFit="1" customWidth="1"/>
    <col min="5065" max="5065" width="6.453125" style="3" bestFit="1" customWidth="1"/>
    <col min="5066" max="5066" width="23.54296875" style="3" bestFit="1" customWidth="1"/>
    <col min="5067" max="5067" width="6.81640625" style="3" bestFit="1" customWidth="1"/>
    <col min="5068" max="5068" width="23.54296875" style="3" bestFit="1" customWidth="1"/>
    <col min="5069" max="5069" width="6.81640625" style="3" bestFit="1" customWidth="1"/>
    <col min="5070" max="5070" width="23.54296875" style="3" bestFit="1" customWidth="1"/>
    <col min="5071" max="5071" width="6.81640625" style="3" bestFit="1" customWidth="1"/>
    <col min="5072" max="5072" width="23.54296875" style="3" bestFit="1" customWidth="1"/>
    <col min="5073" max="5073" width="6.81640625" style="3" bestFit="1" customWidth="1"/>
    <col min="5074" max="5074" width="23.54296875" style="3" bestFit="1" customWidth="1"/>
    <col min="5075" max="5075" width="6.81640625" style="3" bestFit="1" customWidth="1"/>
    <col min="5076" max="5076" width="23.54296875" style="3" bestFit="1" customWidth="1"/>
    <col min="5077" max="5077" width="11.5429687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81640625" style="3" bestFit="1" customWidth="1"/>
    <col min="5088" max="5088" width="23.54296875" style="3" bestFit="1" customWidth="1"/>
    <col min="5089" max="5089" width="6.816406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6.8164062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453125" style="3" bestFit="1" customWidth="1"/>
    <col min="5158" max="5158" width="23.54296875" style="3" bestFit="1" customWidth="1"/>
    <col min="5159" max="5159" width="6.4531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81640625" style="3" bestFit="1" customWidth="1"/>
    <col min="5182" max="5182" width="23.54296875" style="3" bestFit="1" customWidth="1"/>
    <col min="5183" max="5183" width="6.816406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228" width="9.1796875" style="3"/>
    <col min="5229" max="5229" width="33.54296875" style="3" customWidth="1"/>
    <col min="5230" max="5230" width="11.7265625" style="3" customWidth="1"/>
    <col min="5231" max="5231" width="6.7265625" style="3" customWidth="1"/>
    <col min="5232" max="5232" width="11.7265625" style="3" customWidth="1"/>
    <col min="5233" max="5233" width="6.7265625" style="3" customWidth="1"/>
    <col min="5234" max="5234" width="11.7265625" style="3" customWidth="1"/>
    <col min="5235" max="5235" width="6.7265625" style="3" customWidth="1"/>
    <col min="5236" max="5236" width="11.7265625" style="3" customWidth="1"/>
    <col min="5237" max="5237" width="6.7265625" style="3" customWidth="1"/>
    <col min="5238" max="5238" width="12.26953125" style="3" bestFit="1" customWidth="1"/>
    <col min="5239" max="5239" width="6.7265625" style="3" bestFit="1" customWidth="1"/>
    <col min="5240" max="5240" width="12.26953125" style="3" bestFit="1" customWidth="1"/>
    <col min="5241" max="5241" width="6.7265625" style="3" bestFit="1" customWidth="1"/>
    <col min="5242" max="5242" width="11.7265625" style="3" bestFit="1" customWidth="1"/>
    <col min="5243" max="5243" width="6" style="3" bestFit="1" customWidth="1"/>
    <col min="5244" max="5244" width="11.7265625" style="3" bestFit="1" customWidth="1"/>
    <col min="5245" max="5245" width="6" style="3" bestFit="1" customWidth="1"/>
    <col min="5246" max="5246" width="11.7265625" style="3" bestFit="1" customWidth="1"/>
    <col min="5247" max="5247" width="6" style="3" bestFit="1" customWidth="1"/>
    <col min="5248" max="5248" width="11.7265625" style="3" bestFit="1" customWidth="1"/>
    <col min="5249" max="5249" width="6" style="3" bestFit="1" customWidth="1"/>
    <col min="5250" max="5250" width="11.7265625" style="3" bestFit="1" customWidth="1"/>
    <col min="5251" max="5251" width="6" style="3" bestFit="1" customWidth="1"/>
    <col min="5252" max="5252" width="11.7265625" style="3" bestFit="1" customWidth="1"/>
    <col min="5253" max="5253" width="6" style="3" bestFit="1" customWidth="1"/>
    <col min="5254" max="5254" width="11.7265625" style="3" bestFit="1" customWidth="1"/>
    <col min="5255" max="5255" width="6" style="3" bestFit="1" customWidth="1"/>
    <col min="5256" max="5256" width="11.7265625" style="3" bestFit="1" customWidth="1"/>
    <col min="5257" max="5257" width="5.26953125" style="3" bestFit="1" customWidth="1"/>
    <col min="5258" max="5258" width="16.453125" style="3" bestFit="1" customWidth="1"/>
    <col min="5259" max="5259" width="6.453125" style="3" customWidth="1"/>
    <col min="5260" max="5260" width="15" style="3" customWidth="1"/>
    <col min="5261" max="5261" width="8" style="3" customWidth="1"/>
    <col min="5262" max="5262" width="15.453125" style="3" customWidth="1"/>
    <col min="5263" max="5263" width="8.453125" style="3" customWidth="1"/>
    <col min="5264" max="5264" width="17.54296875" style="3" customWidth="1"/>
    <col min="5265" max="5265" width="6" style="3" bestFit="1" customWidth="1"/>
    <col min="5266" max="5266" width="15.81640625" style="3" bestFit="1" customWidth="1"/>
    <col min="5267" max="5267" width="6" style="3" bestFit="1" customWidth="1"/>
    <col min="5268" max="5268" width="16.81640625" style="3" bestFit="1" customWidth="1"/>
    <col min="5269" max="5269" width="6" style="3" bestFit="1" customWidth="1"/>
    <col min="5270" max="5270" width="17.453125" style="3" customWidth="1"/>
    <col min="5271" max="5271" width="7.7265625" style="3" bestFit="1" customWidth="1"/>
    <col min="5272" max="5272" width="17.453125" style="3" customWidth="1"/>
    <col min="5273" max="5273" width="7.7265625" style="3" bestFit="1" customWidth="1"/>
    <col min="5274" max="5274" width="17.453125" style="3" customWidth="1"/>
    <col min="5275" max="5275" width="9" style="3" customWidth="1"/>
    <col min="5276" max="5276" width="22.54296875" style="3" customWidth="1"/>
    <col min="5277" max="5277" width="8.1796875" style="3" customWidth="1"/>
    <col min="5278" max="5278" width="22.54296875" style="3" customWidth="1"/>
    <col min="5279" max="5279" width="8.1796875" style="3" customWidth="1"/>
    <col min="5280" max="5280" width="23.54296875" style="3" customWidth="1"/>
    <col min="5281" max="5281" width="8.1796875" style="3" customWidth="1"/>
    <col min="5282" max="5282" width="22.54296875" style="3" customWidth="1"/>
    <col min="5283" max="5283" width="8.1796875" style="3" bestFit="1" customWidth="1"/>
    <col min="5284" max="5284" width="22.54296875" style="3" customWidth="1"/>
    <col min="5285" max="5285" width="9.54296875" style="3" customWidth="1"/>
    <col min="5286" max="5286" width="22.54296875" style="3" customWidth="1"/>
    <col min="5287" max="5287" width="9.54296875" style="3" customWidth="1"/>
    <col min="5288" max="5288" width="22.54296875" style="3" customWidth="1"/>
    <col min="5289" max="5289" width="12.453125" style="3" customWidth="1"/>
    <col min="5290" max="5290" width="22.54296875" style="3" customWidth="1"/>
    <col min="5291" max="5291" width="8.7265625" style="3" bestFit="1" customWidth="1"/>
    <col min="5292" max="5292" width="21" style="3" customWidth="1"/>
    <col min="5293" max="5293" width="8.7265625" style="3" bestFit="1" customWidth="1"/>
    <col min="5294" max="5294" width="23.54296875" style="3" bestFit="1" customWidth="1"/>
    <col min="5295" max="5295" width="11.81640625" style="3" customWidth="1"/>
    <col min="5296" max="5296" width="23.54296875" style="3" bestFit="1" customWidth="1"/>
    <col min="5297" max="5297" width="11.26953125" style="3" customWidth="1"/>
    <col min="5298" max="5298" width="23.1796875" style="3" customWidth="1"/>
    <col min="5299" max="5299" width="11.453125" style="3" bestFit="1" customWidth="1"/>
    <col min="5300" max="5300" width="23.54296875" style="3" bestFit="1" customWidth="1"/>
    <col min="5301" max="5301" width="10.1796875" style="3" customWidth="1"/>
    <col min="5302" max="5302" width="23.54296875" style="3" bestFit="1" customWidth="1"/>
    <col min="5303" max="5303" width="10.1796875" style="3" customWidth="1"/>
    <col min="5304" max="5304" width="23.54296875" style="3" bestFit="1" customWidth="1"/>
    <col min="5305" max="5305" width="11.453125" style="3" bestFit="1" customWidth="1"/>
    <col min="5306" max="5306" width="23.54296875" style="3" bestFit="1" customWidth="1"/>
    <col min="5307" max="5307" width="11.453125" style="3" bestFit="1" customWidth="1"/>
    <col min="5308" max="5308" width="23.54296875" style="3" bestFit="1" customWidth="1"/>
    <col min="5309" max="5309" width="7.7265625" style="3" bestFit="1" customWidth="1"/>
    <col min="5310" max="5310" width="23.54296875" style="3" bestFit="1" customWidth="1"/>
    <col min="5311" max="5311" width="6.81640625" style="3" bestFit="1" customWidth="1"/>
    <col min="5312" max="5312" width="23.54296875" style="3" bestFit="1" customWidth="1"/>
    <col min="5313" max="5313" width="6.81640625" style="3" bestFit="1" customWidth="1"/>
    <col min="5314" max="5314" width="23.54296875" style="3" bestFit="1" customWidth="1"/>
    <col min="5315" max="5315" width="6.81640625" style="3" bestFit="1" customWidth="1"/>
    <col min="5316" max="5316" width="23.54296875" style="3" bestFit="1" customWidth="1"/>
    <col min="5317" max="5317" width="6.81640625" style="3" bestFit="1" customWidth="1"/>
    <col min="5318" max="5318" width="23.54296875" style="3" bestFit="1" customWidth="1"/>
    <col min="5319" max="5319" width="6.453125" style="3" bestFit="1" customWidth="1"/>
    <col min="5320" max="5320" width="23.54296875" style="3" bestFit="1" customWidth="1"/>
    <col min="5321" max="5321" width="6.453125" style="3" bestFit="1" customWidth="1"/>
    <col min="5322" max="5322" width="23.54296875" style="3" bestFit="1" customWidth="1"/>
    <col min="5323" max="5323" width="6.81640625" style="3" bestFit="1" customWidth="1"/>
    <col min="5324" max="5324" width="23.54296875" style="3" bestFit="1" customWidth="1"/>
    <col min="5325" max="5325" width="6.81640625" style="3" bestFit="1" customWidth="1"/>
    <col min="5326" max="5326" width="23.54296875" style="3" bestFit="1" customWidth="1"/>
    <col min="5327" max="5327" width="6.81640625" style="3" bestFit="1" customWidth="1"/>
    <col min="5328" max="5328" width="23.54296875" style="3" bestFit="1" customWidth="1"/>
    <col min="5329" max="5329" width="6.81640625" style="3" bestFit="1" customWidth="1"/>
    <col min="5330" max="5330" width="23.54296875" style="3" bestFit="1" customWidth="1"/>
    <col min="5331" max="5331" width="6.81640625" style="3" bestFit="1" customWidth="1"/>
    <col min="5332" max="5332" width="23.54296875" style="3" bestFit="1" customWidth="1"/>
    <col min="5333" max="5333" width="11.5429687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81640625" style="3" bestFit="1" customWidth="1"/>
    <col min="5344" max="5344" width="23.54296875" style="3" bestFit="1" customWidth="1"/>
    <col min="5345" max="5345" width="6.816406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6.8164062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453125" style="3" bestFit="1" customWidth="1"/>
    <col min="5414" max="5414" width="23.54296875" style="3" bestFit="1" customWidth="1"/>
    <col min="5415" max="5415" width="6.4531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81640625" style="3" bestFit="1" customWidth="1"/>
    <col min="5438" max="5438" width="23.54296875" style="3" bestFit="1" customWidth="1"/>
    <col min="5439" max="5439" width="6.816406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84" width="9.1796875" style="3"/>
    <col min="5485" max="5485" width="33.54296875" style="3" customWidth="1"/>
    <col min="5486" max="5486" width="11.7265625" style="3" customWidth="1"/>
    <col min="5487" max="5487" width="6.7265625" style="3" customWidth="1"/>
    <col min="5488" max="5488" width="11.7265625" style="3" customWidth="1"/>
    <col min="5489" max="5489" width="6.7265625" style="3" customWidth="1"/>
    <col min="5490" max="5490" width="11.7265625" style="3" customWidth="1"/>
    <col min="5491" max="5491" width="6.7265625" style="3" customWidth="1"/>
    <col min="5492" max="5492" width="11.7265625" style="3" customWidth="1"/>
    <col min="5493" max="5493" width="6.7265625" style="3" customWidth="1"/>
    <col min="5494" max="5494" width="12.26953125" style="3" bestFit="1" customWidth="1"/>
    <col min="5495" max="5495" width="6.7265625" style="3" bestFit="1" customWidth="1"/>
    <col min="5496" max="5496" width="12.26953125" style="3" bestFit="1" customWidth="1"/>
    <col min="5497" max="5497" width="6.7265625" style="3" bestFit="1" customWidth="1"/>
    <col min="5498" max="5498" width="11.7265625" style="3" bestFit="1" customWidth="1"/>
    <col min="5499" max="5499" width="6" style="3" bestFit="1" customWidth="1"/>
    <col min="5500" max="5500" width="11.7265625" style="3" bestFit="1" customWidth="1"/>
    <col min="5501" max="5501" width="6" style="3" bestFit="1" customWidth="1"/>
    <col min="5502" max="5502" width="11.7265625" style="3" bestFit="1" customWidth="1"/>
    <col min="5503" max="5503" width="6" style="3" bestFit="1" customWidth="1"/>
    <col min="5504" max="5504" width="11.7265625" style="3" bestFit="1" customWidth="1"/>
    <col min="5505" max="5505" width="6" style="3" bestFit="1" customWidth="1"/>
    <col min="5506" max="5506" width="11.7265625" style="3" bestFit="1" customWidth="1"/>
    <col min="5507" max="5507" width="6" style="3" bestFit="1" customWidth="1"/>
    <col min="5508" max="5508" width="11.7265625" style="3" bestFit="1" customWidth="1"/>
    <col min="5509" max="5509" width="6" style="3" bestFit="1" customWidth="1"/>
    <col min="5510" max="5510" width="11.7265625" style="3" bestFit="1" customWidth="1"/>
    <col min="5511" max="5511" width="6" style="3" bestFit="1" customWidth="1"/>
    <col min="5512" max="5512" width="11.7265625" style="3" bestFit="1" customWidth="1"/>
    <col min="5513" max="5513" width="5.26953125" style="3" bestFit="1" customWidth="1"/>
    <col min="5514" max="5514" width="16.453125" style="3" bestFit="1" customWidth="1"/>
    <col min="5515" max="5515" width="6.453125" style="3" customWidth="1"/>
    <col min="5516" max="5516" width="15" style="3" customWidth="1"/>
    <col min="5517" max="5517" width="8" style="3" customWidth="1"/>
    <col min="5518" max="5518" width="15.453125" style="3" customWidth="1"/>
    <col min="5519" max="5519" width="8.453125" style="3" customWidth="1"/>
    <col min="5520" max="5520" width="17.54296875" style="3" customWidth="1"/>
    <col min="5521" max="5521" width="6" style="3" bestFit="1" customWidth="1"/>
    <col min="5522" max="5522" width="15.81640625" style="3" bestFit="1" customWidth="1"/>
    <col min="5523" max="5523" width="6" style="3" bestFit="1" customWidth="1"/>
    <col min="5524" max="5524" width="16.81640625" style="3" bestFit="1" customWidth="1"/>
    <col min="5525" max="5525" width="6" style="3" bestFit="1" customWidth="1"/>
    <col min="5526" max="5526" width="17.453125" style="3" customWidth="1"/>
    <col min="5527" max="5527" width="7.7265625" style="3" bestFit="1" customWidth="1"/>
    <col min="5528" max="5528" width="17.453125" style="3" customWidth="1"/>
    <col min="5529" max="5529" width="7.7265625" style="3" bestFit="1" customWidth="1"/>
    <col min="5530" max="5530" width="17.453125" style="3" customWidth="1"/>
    <col min="5531" max="5531" width="9" style="3" customWidth="1"/>
    <col min="5532" max="5532" width="22.54296875" style="3" customWidth="1"/>
    <col min="5533" max="5533" width="8.1796875" style="3" customWidth="1"/>
    <col min="5534" max="5534" width="22.54296875" style="3" customWidth="1"/>
    <col min="5535" max="5535" width="8.1796875" style="3" customWidth="1"/>
    <col min="5536" max="5536" width="23.54296875" style="3" customWidth="1"/>
    <col min="5537" max="5537" width="8.1796875" style="3" customWidth="1"/>
    <col min="5538" max="5538" width="22.54296875" style="3" customWidth="1"/>
    <col min="5539" max="5539" width="8.1796875" style="3" bestFit="1" customWidth="1"/>
    <col min="5540" max="5540" width="22.54296875" style="3" customWidth="1"/>
    <col min="5541" max="5541" width="9.54296875" style="3" customWidth="1"/>
    <col min="5542" max="5542" width="22.54296875" style="3" customWidth="1"/>
    <col min="5543" max="5543" width="9.54296875" style="3" customWidth="1"/>
    <col min="5544" max="5544" width="22.54296875" style="3" customWidth="1"/>
    <col min="5545" max="5545" width="12.453125" style="3" customWidth="1"/>
    <col min="5546" max="5546" width="22.54296875" style="3" customWidth="1"/>
    <col min="5547" max="5547" width="8.7265625" style="3" bestFit="1" customWidth="1"/>
    <col min="5548" max="5548" width="21" style="3" customWidth="1"/>
    <col min="5549" max="5549" width="8.7265625" style="3" bestFit="1" customWidth="1"/>
    <col min="5550" max="5550" width="23.54296875" style="3" bestFit="1" customWidth="1"/>
    <col min="5551" max="5551" width="11.81640625" style="3" customWidth="1"/>
    <col min="5552" max="5552" width="23.54296875" style="3" bestFit="1" customWidth="1"/>
    <col min="5553" max="5553" width="11.26953125" style="3" customWidth="1"/>
    <col min="5554" max="5554" width="23.1796875" style="3" customWidth="1"/>
    <col min="5555" max="5555" width="11.453125" style="3" bestFit="1" customWidth="1"/>
    <col min="5556" max="5556" width="23.54296875" style="3" bestFit="1" customWidth="1"/>
    <col min="5557" max="5557" width="10.1796875" style="3" customWidth="1"/>
    <col min="5558" max="5558" width="23.54296875" style="3" bestFit="1" customWidth="1"/>
    <col min="5559" max="5559" width="10.1796875" style="3" customWidth="1"/>
    <col min="5560" max="5560" width="23.54296875" style="3" bestFit="1" customWidth="1"/>
    <col min="5561" max="5561" width="11.453125" style="3" bestFit="1" customWidth="1"/>
    <col min="5562" max="5562" width="23.54296875" style="3" bestFit="1" customWidth="1"/>
    <col min="5563" max="5563" width="11.453125" style="3" bestFit="1" customWidth="1"/>
    <col min="5564" max="5564" width="23.54296875" style="3" bestFit="1" customWidth="1"/>
    <col min="5565" max="5565" width="7.7265625" style="3" bestFit="1" customWidth="1"/>
    <col min="5566" max="5566" width="23.54296875" style="3" bestFit="1" customWidth="1"/>
    <col min="5567" max="5567" width="6.81640625" style="3" bestFit="1" customWidth="1"/>
    <col min="5568" max="5568" width="23.54296875" style="3" bestFit="1" customWidth="1"/>
    <col min="5569" max="5569" width="6.81640625" style="3" bestFit="1" customWidth="1"/>
    <col min="5570" max="5570" width="23.54296875" style="3" bestFit="1" customWidth="1"/>
    <col min="5571" max="5571" width="6.81640625" style="3" bestFit="1" customWidth="1"/>
    <col min="5572" max="5572" width="23.54296875" style="3" bestFit="1" customWidth="1"/>
    <col min="5573" max="5573" width="6.81640625" style="3" bestFit="1" customWidth="1"/>
    <col min="5574" max="5574" width="23.54296875" style="3" bestFit="1" customWidth="1"/>
    <col min="5575" max="5575" width="6.453125" style="3" bestFit="1" customWidth="1"/>
    <col min="5576" max="5576" width="23.54296875" style="3" bestFit="1" customWidth="1"/>
    <col min="5577" max="5577" width="6.453125" style="3" bestFit="1" customWidth="1"/>
    <col min="5578" max="5578" width="23.54296875" style="3" bestFit="1" customWidth="1"/>
    <col min="5579" max="5579" width="6.81640625" style="3" bestFit="1" customWidth="1"/>
    <col min="5580" max="5580" width="23.54296875" style="3" bestFit="1" customWidth="1"/>
    <col min="5581" max="5581" width="6.81640625" style="3" bestFit="1" customWidth="1"/>
    <col min="5582" max="5582" width="23.54296875" style="3" bestFit="1" customWidth="1"/>
    <col min="5583" max="5583" width="6.81640625" style="3" bestFit="1" customWidth="1"/>
    <col min="5584" max="5584" width="23.54296875" style="3" bestFit="1" customWidth="1"/>
    <col min="5585" max="5585" width="6.81640625" style="3" bestFit="1" customWidth="1"/>
    <col min="5586" max="5586" width="23.54296875" style="3" bestFit="1" customWidth="1"/>
    <col min="5587" max="5587" width="6.81640625" style="3" bestFit="1" customWidth="1"/>
    <col min="5588" max="5588" width="23.54296875" style="3" bestFit="1" customWidth="1"/>
    <col min="5589" max="5589" width="11.5429687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81640625" style="3" bestFit="1" customWidth="1"/>
    <col min="5600" max="5600" width="23.54296875" style="3" bestFit="1" customWidth="1"/>
    <col min="5601" max="5601" width="6.816406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6.8164062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453125" style="3" bestFit="1" customWidth="1"/>
    <col min="5670" max="5670" width="23.54296875" style="3" bestFit="1" customWidth="1"/>
    <col min="5671" max="5671" width="6.4531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81640625" style="3" bestFit="1" customWidth="1"/>
    <col min="5694" max="5694" width="23.54296875" style="3" bestFit="1" customWidth="1"/>
    <col min="5695" max="5695" width="6.816406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40" width="9.1796875" style="3"/>
    <col min="5741" max="5741" width="33.54296875" style="3" customWidth="1"/>
    <col min="5742" max="5742" width="11.7265625" style="3" customWidth="1"/>
    <col min="5743" max="5743" width="6.7265625" style="3" customWidth="1"/>
    <col min="5744" max="5744" width="11.7265625" style="3" customWidth="1"/>
    <col min="5745" max="5745" width="6.7265625" style="3" customWidth="1"/>
    <col min="5746" max="5746" width="11.7265625" style="3" customWidth="1"/>
    <col min="5747" max="5747" width="6.7265625" style="3" customWidth="1"/>
    <col min="5748" max="5748" width="11.7265625" style="3" customWidth="1"/>
    <col min="5749" max="5749" width="6.7265625" style="3" customWidth="1"/>
    <col min="5750" max="5750" width="12.26953125" style="3" bestFit="1" customWidth="1"/>
    <col min="5751" max="5751" width="6.7265625" style="3" bestFit="1" customWidth="1"/>
    <col min="5752" max="5752" width="12.26953125" style="3" bestFit="1" customWidth="1"/>
    <col min="5753" max="5753" width="6.7265625" style="3" bestFit="1" customWidth="1"/>
    <col min="5754" max="5754" width="11.7265625" style="3" bestFit="1" customWidth="1"/>
    <col min="5755" max="5755" width="6" style="3" bestFit="1" customWidth="1"/>
    <col min="5756" max="5756" width="11.7265625" style="3" bestFit="1" customWidth="1"/>
    <col min="5757" max="5757" width="6" style="3" bestFit="1" customWidth="1"/>
    <col min="5758" max="5758" width="11.7265625" style="3" bestFit="1" customWidth="1"/>
    <col min="5759" max="5759" width="6" style="3" bestFit="1" customWidth="1"/>
    <col min="5760" max="5760" width="11.7265625" style="3" bestFit="1" customWidth="1"/>
    <col min="5761" max="5761" width="6" style="3" bestFit="1" customWidth="1"/>
    <col min="5762" max="5762" width="11.7265625" style="3" bestFit="1" customWidth="1"/>
    <col min="5763" max="5763" width="6" style="3" bestFit="1" customWidth="1"/>
    <col min="5764" max="5764" width="11.7265625" style="3" bestFit="1" customWidth="1"/>
    <col min="5765" max="5765" width="6" style="3" bestFit="1" customWidth="1"/>
    <col min="5766" max="5766" width="11.7265625" style="3" bestFit="1" customWidth="1"/>
    <col min="5767" max="5767" width="6" style="3" bestFit="1" customWidth="1"/>
    <col min="5768" max="5768" width="11.7265625" style="3" bestFit="1" customWidth="1"/>
    <col min="5769" max="5769" width="5.26953125" style="3" bestFit="1" customWidth="1"/>
    <col min="5770" max="5770" width="16.453125" style="3" bestFit="1" customWidth="1"/>
    <col min="5771" max="5771" width="6.453125" style="3" customWidth="1"/>
    <col min="5772" max="5772" width="15" style="3" customWidth="1"/>
    <col min="5773" max="5773" width="8" style="3" customWidth="1"/>
    <col min="5774" max="5774" width="15.453125" style="3" customWidth="1"/>
    <col min="5775" max="5775" width="8.453125" style="3" customWidth="1"/>
    <col min="5776" max="5776" width="17.54296875" style="3" customWidth="1"/>
    <col min="5777" max="5777" width="6" style="3" bestFit="1" customWidth="1"/>
    <col min="5778" max="5778" width="15.81640625" style="3" bestFit="1" customWidth="1"/>
    <col min="5779" max="5779" width="6" style="3" bestFit="1" customWidth="1"/>
    <col min="5780" max="5780" width="16.81640625" style="3" bestFit="1" customWidth="1"/>
    <col min="5781" max="5781" width="6" style="3" bestFit="1" customWidth="1"/>
    <col min="5782" max="5782" width="17.453125" style="3" customWidth="1"/>
    <col min="5783" max="5783" width="7.7265625" style="3" bestFit="1" customWidth="1"/>
    <col min="5784" max="5784" width="17.453125" style="3" customWidth="1"/>
    <col min="5785" max="5785" width="7.7265625" style="3" bestFit="1" customWidth="1"/>
    <col min="5786" max="5786" width="17.453125" style="3" customWidth="1"/>
    <col min="5787" max="5787" width="9" style="3" customWidth="1"/>
    <col min="5788" max="5788" width="22.54296875" style="3" customWidth="1"/>
    <col min="5789" max="5789" width="8.1796875" style="3" customWidth="1"/>
    <col min="5790" max="5790" width="22.54296875" style="3" customWidth="1"/>
    <col min="5791" max="5791" width="8.1796875" style="3" customWidth="1"/>
    <col min="5792" max="5792" width="23.54296875" style="3" customWidth="1"/>
    <col min="5793" max="5793" width="8.1796875" style="3" customWidth="1"/>
    <col min="5794" max="5794" width="22.54296875" style="3" customWidth="1"/>
    <col min="5795" max="5795" width="8.1796875" style="3" bestFit="1" customWidth="1"/>
    <col min="5796" max="5796" width="22.54296875" style="3" customWidth="1"/>
    <col min="5797" max="5797" width="9.54296875" style="3" customWidth="1"/>
    <col min="5798" max="5798" width="22.54296875" style="3" customWidth="1"/>
    <col min="5799" max="5799" width="9.54296875" style="3" customWidth="1"/>
    <col min="5800" max="5800" width="22.54296875" style="3" customWidth="1"/>
    <col min="5801" max="5801" width="12.453125" style="3" customWidth="1"/>
    <col min="5802" max="5802" width="22.54296875" style="3" customWidth="1"/>
    <col min="5803" max="5803" width="8.7265625" style="3" bestFit="1" customWidth="1"/>
    <col min="5804" max="5804" width="21" style="3" customWidth="1"/>
    <col min="5805" max="5805" width="8.7265625" style="3" bestFit="1" customWidth="1"/>
    <col min="5806" max="5806" width="23.54296875" style="3" bestFit="1" customWidth="1"/>
    <col min="5807" max="5807" width="11.81640625" style="3" customWidth="1"/>
    <col min="5808" max="5808" width="23.54296875" style="3" bestFit="1" customWidth="1"/>
    <col min="5809" max="5809" width="11.26953125" style="3" customWidth="1"/>
    <col min="5810" max="5810" width="23.1796875" style="3" customWidth="1"/>
    <col min="5811" max="5811" width="11.453125" style="3" bestFit="1" customWidth="1"/>
    <col min="5812" max="5812" width="23.54296875" style="3" bestFit="1" customWidth="1"/>
    <col min="5813" max="5813" width="10.1796875" style="3" customWidth="1"/>
    <col min="5814" max="5814" width="23.54296875" style="3" bestFit="1" customWidth="1"/>
    <col min="5815" max="5815" width="10.1796875" style="3" customWidth="1"/>
    <col min="5816" max="5816" width="23.54296875" style="3" bestFit="1" customWidth="1"/>
    <col min="5817" max="5817" width="11.453125" style="3" bestFit="1" customWidth="1"/>
    <col min="5818" max="5818" width="23.54296875" style="3" bestFit="1" customWidth="1"/>
    <col min="5819" max="5819" width="11.453125" style="3" bestFit="1" customWidth="1"/>
    <col min="5820" max="5820" width="23.54296875" style="3" bestFit="1" customWidth="1"/>
    <col min="5821" max="5821" width="7.7265625" style="3" bestFit="1" customWidth="1"/>
    <col min="5822" max="5822" width="23.54296875" style="3" bestFit="1" customWidth="1"/>
    <col min="5823" max="5823" width="6.81640625" style="3" bestFit="1" customWidth="1"/>
    <col min="5824" max="5824" width="23.54296875" style="3" bestFit="1" customWidth="1"/>
    <col min="5825" max="5825" width="6.81640625" style="3" bestFit="1" customWidth="1"/>
    <col min="5826" max="5826" width="23.54296875" style="3" bestFit="1" customWidth="1"/>
    <col min="5827" max="5827" width="6.81640625" style="3" bestFit="1" customWidth="1"/>
    <col min="5828" max="5828" width="23.54296875" style="3" bestFit="1" customWidth="1"/>
    <col min="5829" max="5829" width="6.81640625" style="3" bestFit="1" customWidth="1"/>
    <col min="5830" max="5830" width="23.54296875" style="3" bestFit="1" customWidth="1"/>
    <col min="5831" max="5831" width="6.453125" style="3" bestFit="1" customWidth="1"/>
    <col min="5832" max="5832" width="23.54296875" style="3" bestFit="1" customWidth="1"/>
    <col min="5833" max="5833" width="6.453125" style="3" bestFit="1" customWidth="1"/>
    <col min="5834" max="5834" width="23.54296875" style="3" bestFit="1" customWidth="1"/>
    <col min="5835" max="5835" width="6.81640625" style="3" bestFit="1" customWidth="1"/>
    <col min="5836" max="5836" width="23.54296875" style="3" bestFit="1" customWidth="1"/>
    <col min="5837" max="5837" width="6.81640625" style="3" bestFit="1" customWidth="1"/>
    <col min="5838" max="5838" width="23.54296875" style="3" bestFit="1" customWidth="1"/>
    <col min="5839" max="5839" width="6.81640625" style="3" bestFit="1" customWidth="1"/>
    <col min="5840" max="5840" width="23.54296875" style="3" bestFit="1" customWidth="1"/>
    <col min="5841" max="5841" width="6.81640625" style="3" bestFit="1" customWidth="1"/>
    <col min="5842" max="5842" width="23.54296875" style="3" bestFit="1" customWidth="1"/>
    <col min="5843" max="5843" width="6.81640625" style="3" bestFit="1" customWidth="1"/>
    <col min="5844" max="5844" width="23.54296875" style="3" bestFit="1" customWidth="1"/>
    <col min="5845" max="5845" width="11.5429687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81640625" style="3" bestFit="1" customWidth="1"/>
    <col min="5856" max="5856" width="23.54296875" style="3" bestFit="1" customWidth="1"/>
    <col min="5857" max="5857" width="6.816406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6.8164062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453125" style="3" bestFit="1" customWidth="1"/>
    <col min="5926" max="5926" width="23.54296875" style="3" bestFit="1" customWidth="1"/>
    <col min="5927" max="5927" width="6.4531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81640625" style="3" bestFit="1" customWidth="1"/>
    <col min="5950" max="5950" width="23.54296875" style="3" bestFit="1" customWidth="1"/>
    <col min="5951" max="5951" width="6.816406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96" width="9.1796875" style="3"/>
    <col min="5997" max="5997" width="33.54296875" style="3" customWidth="1"/>
    <col min="5998" max="5998" width="11.7265625" style="3" customWidth="1"/>
    <col min="5999" max="5999" width="6.7265625" style="3" customWidth="1"/>
    <col min="6000" max="6000" width="11.7265625" style="3" customWidth="1"/>
    <col min="6001" max="6001" width="6.7265625" style="3" customWidth="1"/>
    <col min="6002" max="6002" width="11.7265625" style="3" customWidth="1"/>
    <col min="6003" max="6003" width="6.7265625" style="3" customWidth="1"/>
    <col min="6004" max="6004" width="11.7265625" style="3" customWidth="1"/>
    <col min="6005" max="6005" width="6.7265625" style="3" customWidth="1"/>
    <col min="6006" max="6006" width="12.26953125" style="3" bestFit="1" customWidth="1"/>
    <col min="6007" max="6007" width="6.7265625" style="3" bestFit="1" customWidth="1"/>
    <col min="6008" max="6008" width="12.26953125" style="3" bestFit="1" customWidth="1"/>
    <col min="6009" max="6009" width="6.7265625" style="3" bestFit="1" customWidth="1"/>
    <col min="6010" max="6010" width="11.7265625" style="3" bestFit="1" customWidth="1"/>
    <col min="6011" max="6011" width="6" style="3" bestFit="1" customWidth="1"/>
    <col min="6012" max="6012" width="11.7265625" style="3" bestFit="1" customWidth="1"/>
    <col min="6013" max="6013" width="6" style="3" bestFit="1" customWidth="1"/>
    <col min="6014" max="6014" width="11.7265625" style="3" bestFit="1" customWidth="1"/>
    <col min="6015" max="6015" width="6" style="3" bestFit="1" customWidth="1"/>
    <col min="6016" max="6016" width="11.7265625" style="3" bestFit="1" customWidth="1"/>
    <col min="6017" max="6017" width="6" style="3" bestFit="1" customWidth="1"/>
    <col min="6018" max="6018" width="11.7265625" style="3" bestFit="1" customWidth="1"/>
    <col min="6019" max="6019" width="6" style="3" bestFit="1" customWidth="1"/>
    <col min="6020" max="6020" width="11.7265625" style="3" bestFit="1" customWidth="1"/>
    <col min="6021" max="6021" width="6" style="3" bestFit="1" customWidth="1"/>
    <col min="6022" max="6022" width="11.7265625" style="3" bestFit="1" customWidth="1"/>
    <col min="6023" max="6023" width="6" style="3" bestFit="1" customWidth="1"/>
    <col min="6024" max="6024" width="11.7265625" style="3" bestFit="1" customWidth="1"/>
    <col min="6025" max="6025" width="5.26953125" style="3" bestFit="1" customWidth="1"/>
    <col min="6026" max="6026" width="16.453125" style="3" bestFit="1" customWidth="1"/>
    <col min="6027" max="6027" width="6.453125" style="3" customWidth="1"/>
    <col min="6028" max="6028" width="15" style="3" customWidth="1"/>
    <col min="6029" max="6029" width="8" style="3" customWidth="1"/>
    <col min="6030" max="6030" width="15.453125" style="3" customWidth="1"/>
    <col min="6031" max="6031" width="8.453125" style="3" customWidth="1"/>
    <col min="6032" max="6032" width="17.54296875" style="3" customWidth="1"/>
    <col min="6033" max="6033" width="6" style="3" bestFit="1" customWidth="1"/>
    <col min="6034" max="6034" width="15.81640625" style="3" bestFit="1" customWidth="1"/>
    <col min="6035" max="6035" width="6" style="3" bestFit="1" customWidth="1"/>
    <col min="6036" max="6036" width="16.81640625" style="3" bestFit="1" customWidth="1"/>
    <col min="6037" max="6037" width="6" style="3" bestFit="1" customWidth="1"/>
    <col min="6038" max="6038" width="17.453125" style="3" customWidth="1"/>
    <col min="6039" max="6039" width="7.7265625" style="3" bestFit="1" customWidth="1"/>
    <col min="6040" max="6040" width="17.453125" style="3" customWidth="1"/>
    <col min="6041" max="6041" width="7.7265625" style="3" bestFit="1" customWidth="1"/>
    <col min="6042" max="6042" width="17.453125" style="3" customWidth="1"/>
    <col min="6043" max="6043" width="9" style="3" customWidth="1"/>
    <col min="6044" max="6044" width="22.54296875" style="3" customWidth="1"/>
    <col min="6045" max="6045" width="8.1796875" style="3" customWidth="1"/>
    <col min="6046" max="6046" width="22.54296875" style="3" customWidth="1"/>
    <col min="6047" max="6047" width="8.1796875" style="3" customWidth="1"/>
    <col min="6048" max="6048" width="23.54296875" style="3" customWidth="1"/>
    <col min="6049" max="6049" width="8.1796875" style="3" customWidth="1"/>
    <col min="6050" max="6050" width="22.54296875" style="3" customWidth="1"/>
    <col min="6051" max="6051" width="8.1796875" style="3" bestFit="1" customWidth="1"/>
    <col min="6052" max="6052" width="22.54296875" style="3" customWidth="1"/>
    <col min="6053" max="6053" width="9.54296875" style="3" customWidth="1"/>
    <col min="6054" max="6054" width="22.54296875" style="3" customWidth="1"/>
    <col min="6055" max="6055" width="9.54296875" style="3" customWidth="1"/>
    <col min="6056" max="6056" width="22.54296875" style="3" customWidth="1"/>
    <col min="6057" max="6057" width="12.453125" style="3" customWidth="1"/>
    <col min="6058" max="6058" width="22.54296875" style="3" customWidth="1"/>
    <col min="6059" max="6059" width="8.7265625" style="3" bestFit="1" customWidth="1"/>
    <col min="6060" max="6060" width="21" style="3" customWidth="1"/>
    <col min="6061" max="6061" width="8.7265625" style="3" bestFit="1" customWidth="1"/>
    <col min="6062" max="6062" width="23.54296875" style="3" bestFit="1" customWidth="1"/>
    <col min="6063" max="6063" width="11.81640625" style="3" customWidth="1"/>
    <col min="6064" max="6064" width="23.54296875" style="3" bestFit="1" customWidth="1"/>
    <col min="6065" max="6065" width="11.26953125" style="3" customWidth="1"/>
    <col min="6066" max="6066" width="23.1796875" style="3" customWidth="1"/>
    <col min="6067" max="6067" width="11.453125" style="3" bestFit="1" customWidth="1"/>
    <col min="6068" max="6068" width="23.54296875" style="3" bestFit="1" customWidth="1"/>
    <col min="6069" max="6069" width="10.1796875" style="3" customWidth="1"/>
    <col min="6070" max="6070" width="23.54296875" style="3" bestFit="1" customWidth="1"/>
    <col min="6071" max="6071" width="10.1796875" style="3" customWidth="1"/>
    <col min="6072" max="6072" width="23.54296875" style="3" bestFit="1" customWidth="1"/>
    <col min="6073" max="6073" width="11.453125" style="3" bestFit="1" customWidth="1"/>
    <col min="6074" max="6074" width="23.54296875" style="3" bestFit="1" customWidth="1"/>
    <col min="6075" max="6075" width="11.453125" style="3" bestFit="1" customWidth="1"/>
    <col min="6076" max="6076" width="23.54296875" style="3" bestFit="1" customWidth="1"/>
    <col min="6077" max="6077" width="7.7265625" style="3" bestFit="1" customWidth="1"/>
    <col min="6078" max="6078" width="23.54296875" style="3" bestFit="1" customWidth="1"/>
    <col min="6079" max="6079" width="6.81640625" style="3" bestFit="1" customWidth="1"/>
    <col min="6080" max="6080" width="23.54296875" style="3" bestFit="1" customWidth="1"/>
    <col min="6081" max="6081" width="6.81640625" style="3" bestFit="1" customWidth="1"/>
    <col min="6082" max="6082" width="23.54296875" style="3" bestFit="1" customWidth="1"/>
    <col min="6083" max="6083" width="6.81640625" style="3" bestFit="1" customWidth="1"/>
    <col min="6084" max="6084" width="23.54296875" style="3" bestFit="1" customWidth="1"/>
    <col min="6085" max="6085" width="6.81640625" style="3" bestFit="1" customWidth="1"/>
    <col min="6086" max="6086" width="23.54296875" style="3" bestFit="1" customWidth="1"/>
    <col min="6087" max="6087" width="6.453125" style="3" bestFit="1" customWidth="1"/>
    <col min="6088" max="6088" width="23.54296875" style="3" bestFit="1" customWidth="1"/>
    <col min="6089" max="6089" width="6.453125" style="3" bestFit="1" customWidth="1"/>
    <col min="6090" max="6090" width="23.54296875" style="3" bestFit="1" customWidth="1"/>
    <col min="6091" max="6091" width="6.81640625" style="3" bestFit="1" customWidth="1"/>
    <col min="6092" max="6092" width="23.54296875" style="3" bestFit="1" customWidth="1"/>
    <col min="6093" max="6093" width="6.81640625" style="3" bestFit="1" customWidth="1"/>
    <col min="6094" max="6094" width="23.54296875" style="3" bestFit="1" customWidth="1"/>
    <col min="6095" max="6095" width="6.81640625" style="3" bestFit="1" customWidth="1"/>
    <col min="6096" max="6096" width="23.54296875" style="3" bestFit="1" customWidth="1"/>
    <col min="6097" max="6097" width="6.81640625" style="3" bestFit="1" customWidth="1"/>
    <col min="6098" max="6098" width="23.54296875" style="3" bestFit="1" customWidth="1"/>
    <col min="6099" max="6099" width="6.81640625" style="3" bestFit="1" customWidth="1"/>
    <col min="6100" max="6100" width="23.54296875" style="3" bestFit="1" customWidth="1"/>
    <col min="6101" max="6101" width="11.5429687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81640625" style="3" bestFit="1" customWidth="1"/>
    <col min="6112" max="6112" width="23.54296875" style="3" bestFit="1" customWidth="1"/>
    <col min="6113" max="6113" width="6.816406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6.8164062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453125" style="3" bestFit="1" customWidth="1"/>
    <col min="6182" max="6182" width="23.54296875" style="3" bestFit="1" customWidth="1"/>
    <col min="6183" max="6183" width="6.4531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81640625" style="3" bestFit="1" customWidth="1"/>
    <col min="6206" max="6206" width="23.54296875" style="3" bestFit="1" customWidth="1"/>
    <col min="6207" max="6207" width="6.816406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52" width="9.1796875" style="3"/>
    <col min="6253" max="6253" width="33.54296875" style="3" customWidth="1"/>
    <col min="6254" max="6254" width="11.7265625" style="3" customWidth="1"/>
    <col min="6255" max="6255" width="6.7265625" style="3" customWidth="1"/>
    <col min="6256" max="6256" width="11.7265625" style="3" customWidth="1"/>
    <col min="6257" max="6257" width="6.7265625" style="3" customWidth="1"/>
    <col min="6258" max="6258" width="11.7265625" style="3" customWidth="1"/>
    <col min="6259" max="6259" width="6.7265625" style="3" customWidth="1"/>
    <col min="6260" max="6260" width="11.7265625" style="3" customWidth="1"/>
    <col min="6261" max="6261" width="6.7265625" style="3" customWidth="1"/>
    <col min="6262" max="6262" width="12.26953125" style="3" bestFit="1" customWidth="1"/>
    <col min="6263" max="6263" width="6.7265625" style="3" bestFit="1" customWidth="1"/>
    <col min="6264" max="6264" width="12.26953125" style="3" bestFit="1" customWidth="1"/>
    <col min="6265" max="6265" width="6.7265625" style="3" bestFit="1" customWidth="1"/>
    <col min="6266" max="6266" width="11.7265625" style="3" bestFit="1" customWidth="1"/>
    <col min="6267" max="6267" width="6" style="3" bestFit="1" customWidth="1"/>
    <col min="6268" max="6268" width="11.7265625" style="3" bestFit="1" customWidth="1"/>
    <col min="6269" max="6269" width="6" style="3" bestFit="1" customWidth="1"/>
    <col min="6270" max="6270" width="11.7265625" style="3" bestFit="1" customWidth="1"/>
    <col min="6271" max="6271" width="6" style="3" bestFit="1" customWidth="1"/>
    <col min="6272" max="6272" width="11.7265625" style="3" bestFit="1" customWidth="1"/>
    <col min="6273" max="6273" width="6" style="3" bestFit="1" customWidth="1"/>
    <col min="6274" max="6274" width="11.7265625" style="3" bestFit="1" customWidth="1"/>
    <col min="6275" max="6275" width="6" style="3" bestFit="1" customWidth="1"/>
    <col min="6276" max="6276" width="11.7265625" style="3" bestFit="1" customWidth="1"/>
    <col min="6277" max="6277" width="6" style="3" bestFit="1" customWidth="1"/>
    <col min="6278" max="6278" width="11.7265625" style="3" bestFit="1" customWidth="1"/>
    <col min="6279" max="6279" width="6" style="3" bestFit="1" customWidth="1"/>
    <col min="6280" max="6280" width="11.7265625" style="3" bestFit="1" customWidth="1"/>
    <col min="6281" max="6281" width="5.26953125" style="3" bestFit="1" customWidth="1"/>
    <col min="6282" max="6282" width="16.453125" style="3" bestFit="1" customWidth="1"/>
    <col min="6283" max="6283" width="6.453125" style="3" customWidth="1"/>
    <col min="6284" max="6284" width="15" style="3" customWidth="1"/>
    <col min="6285" max="6285" width="8" style="3" customWidth="1"/>
    <col min="6286" max="6286" width="15.453125" style="3" customWidth="1"/>
    <col min="6287" max="6287" width="8.453125" style="3" customWidth="1"/>
    <col min="6288" max="6288" width="17.54296875" style="3" customWidth="1"/>
    <col min="6289" max="6289" width="6" style="3" bestFit="1" customWidth="1"/>
    <col min="6290" max="6290" width="15.81640625" style="3" bestFit="1" customWidth="1"/>
    <col min="6291" max="6291" width="6" style="3" bestFit="1" customWidth="1"/>
    <col min="6292" max="6292" width="16.81640625" style="3" bestFit="1" customWidth="1"/>
    <col min="6293" max="6293" width="6" style="3" bestFit="1" customWidth="1"/>
    <col min="6294" max="6294" width="17.453125" style="3" customWidth="1"/>
    <col min="6295" max="6295" width="7.7265625" style="3" bestFit="1" customWidth="1"/>
    <col min="6296" max="6296" width="17.453125" style="3" customWidth="1"/>
    <col min="6297" max="6297" width="7.7265625" style="3" bestFit="1" customWidth="1"/>
    <col min="6298" max="6298" width="17.453125" style="3" customWidth="1"/>
    <col min="6299" max="6299" width="9" style="3" customWidth="1"/>
    <col min="6300" max="6300" width="22.54296875" style="3" customWidth="1"/>
    <col min="6301" max="6301" width="8.1796875" style="3" customWidth="1"/>
    <col min="6302" max="6302" width="22.54296875" style="3" customWidth="1"/>
    <col min="6303" max="6303" width="8.1796875" style="3" customWidth="1"/>
    <col min="6304" max="6304" width="23.54296875" style="3" customWidth="1"/>
    <col min="6305" max="6305" width="8.1796875" style="3" customWidth="1"/>
    <col min="6306" max="6306" width="22.54296875" style="3" customWidth="1"/>
    <col min="6307" max="6307" width="8.1796875" style="3" bestFit="1" customWidth="1"/>
    <col min="6308" max="6308" width="22.54296875" style="3" customWidth="1"/>
    <col min="6309" max="6309" width="9.54296875" style="3" customWidth="1"/>
    <col min="6310" max="6310" width="22.54296875" style="3" customWidth="1"/>
    <col min="6311" max="6311" width="9.54296875" style="3" customWidth="1"/>
    <col min="6312" max="6312" width="22.54296875" style="3" customWidth="1"/>
    <col min="6313" max="6313" width="12.453125" style="3" customWidth="1"/>
    <col min="6314" max="6314" width="22.54296875" style="3" customWidth="1"/>
    <col min="6315" max="6315" width="8.7265625" style="3" bestFit="1" customWidth="1"/>
    <col min="6316" max="6316" width="21" style="3" customWidth="1"/>
    <col min="6317" max="6317" width="8.7265625" style="3" bestFit="1" customWidth="1"/>
    <col min="6318" max="6318" width="23.54296875" style="3" bestFit="1" customWidth="1"/>
    <col min="6319" max="6319" width="11.81640625" style="3" customWidth="1"/>
    <col min="6320" max="6320" width="23.54296875" style="3" bestFit="1" customWidth="1"/>
    <col min="6321" max="6321" width="11.26953125" style="3" customWidth="1"/>
    <col min="6322" max="6322" width="23.1796875" style="3" customWidth="1"/>
    <col min="6323" max="6323" width="11.453125" style="3" bestFit="1" customWidth="1"/>
    <col min="6324" max="6324" width="23.54296875" style="3" bestFit="1" customWidth="1"/>
    <col min="6325" max="6325" width="10.1796875" style="3" customWidth="1"/>
    <col min="6326" max="6326" width="23.54296875" style="3" bestFit="1" customWidth="1"/>
    <col min="6327" max="6327" width="10.1796875" style="3" customWidth="1"/>
    <col min="6328" max="6328" width="23.54296875" style="3" bestFit="1" customWidth="1"/>
    <col min="6329" max="6329" width="11.453125" style="3" bestFit="1" customWidth="1"/>
    <col min="6330" max="6330" width="23.54296875" style="3" bestFit="1" customWidth="1"/>
    <col min="6331" max="6331" width="11.453125" style="3" bestFit="1" customWidth="1"/>
    <col min="6332" max="6332" width="23.54296875" style="3" bestFit="1" customWidth="1"/>
    <col min="6333" max="6333" width="7.7265625" style="3" bestFit="1" customWidth="1"/>
    <col min="6334" max="6334" width="23.54296875" style="3" bestFit="1" customWidth="1"/>
    <col min="6335" max="6335" width="6.81640625" style="3" bestFit="1" customWidth="1"/>
    <col min="6336" max="6336" width="23.54296875" style="3" bestFit="1" customWidth="1"/>
    <col min="6337" max="6337" width="6.81640625" style="3" bestFit="1" customWidth="1"/>
    <col min="6338" max="6338" width="23.54296875" style="3" bestFit="1" customWidth="1"/>
    <col min="6339" max="6339" width="6.81640625" style="3" bestFit="1" customWidth="1"/>
    <col min="6340" max="6340" width="23.54296875" style="3" bestFit="1" customWidth="1"/>
    <col min="6341" max="6341" width="6.81640625" style="3" bestFit="1" customWidth="1"/>
    <col min="6342" max="6342" width="23.54296875" style="3" bestFit="1" customWidth="1"/>
    <col min="6343" max="6343" width="6.453125" style="3" bestFit="1" customWidth="1"/>
    <col min="6344" max="6344" width="23.54296875" style="3" bestFit="1" customWidth="1"/>
    <col min="6345" max="6345" width="6.453125" style="3" bestFit="1" customWidth="1"/>
    <col min="6346" max="6346" width="23.54296875" style="3" bestFit="1" customWidth="1"/>
    <col min="6347" max="6347" width="6.81640625" style="3" bestFit="1" customWidth="1"/>
    <col min="6348" max="6348" width="23.54296875" style="3" bestFit="1" customWidth="1"/>
    <col min="6349" max="6349" width="6.81640625" style="3" bestFit="1" customWidth="1"/>
    <col min="6350" max="6350" width="23.54296875" style="3" bestFit="1" customWidth="1"/>
    <col min="6351" max="6351" width="6.81640625" style="3" bestFit="1" customWidth="1"/>
    <col min="6352" max="6352" width="23.54296875" style="3" bestFit="1" customWidth="1"/>
    <col min="6353" max="6353" width="6.81640625" style="3" bestFit="1" customWidth="1"/>
    <col min="6354" max="6354" width="23.54296875" style="3" bestFit="1" customWidth="1"/>
    <col min="6355" max="6355" width="6.81640625" style="3" bestFit="1" customWidth="1"/>
    <col min="6356" max="6356" width="23.54296875" style="3" bestFit="1" customWidth="1"/>
    <col min="6357" max="6357" width="11.5429687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81640625" style="3" bestFit="1" customWidth="1"/>
    <col min="6368" max="6368" width="23.54296875" style="3" bestFit="1" customWidth="1"/>
    <col min="6369" max="6369" width="6.816406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6.8164062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453125" style="3" bestFit="1" customWidth="1"/>
    <col min="6438" max="6438" width="23.54296875" style="3" bestFit="1" customWidth="1"/>
    <col min="6439" max="6439" width="6.4531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81640625" style="3" bestFit="1" customWidth="1"/>
    <col min="6462" max="6462" width="23.54296875" style="3" bestFit="1" customWidth="1"/>
    <col min="6463" max="6463" width="6.816406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508" width="9.1796875" style="3"/>
    <col min="6509" max="6509" width="33.54296875" style="3" customWidth="1"/>
    <col min="6510" max="6510" width="11.7265625" style="3" customWidth="1"/>
    <col min="6511" max="6511" width="6.7265625" style="3" customWidth="1"/>
    <col min="6512" max="6512" width="11.7265625" style="3" customWidth="1"/>
    <col min="6513" max="6513" width="6.7265625" style="3" customWidth="1"/>
    <col min="6514" max="6514" width="11.7265625" style="3" customWidth="1"/>
    <col min="6515" max="6515" width="6.7265625" style="3" customWidth="1"/>
    <col min="6516" max="6516" width="11.7265625" style="3" customWidth="1"/>
    <col min="6517" max="6517" width="6.7265625" style="3" customWidth="1"/>
    <col min="6518" max="6518" width="12.26953125" style="3" bestFit="1" customWidth="1"/>
    <col min="6519" max="6519" width="6.7265625" style="3" bestFit="1" customWidth="1"/>
    <col min="6520" max="6520" width="12.26953125" style="3" bestFit="1" customWidth="1"/>
    <col min="6521" max="6521" width="6.7265625" style="3" bestFit="1" customWidth="1"/>
    <col min="6522" max="6522" width="11.7265625" style="3" bestFit="1" customWidth="1"/>
    <col min="6523" max="6523" width="6" style="3" bestFit="1" customWidth="1"/>
    <col min="6524" max="6524" width="11.7265625" style="3" bestFit="1" customWidth="1"/>
    <col min="6525" max="6525" width="6" style="3" bestFit="1" customWidth="1"/>
    <col min="6526" max="6526" width="11.7265625" style="3" bestFit="1" customWidth="1"/>
    <col min="6527" max="6527" width="6" style="3" bestFit="1" customWidth="1"/>
    <col min="6528" max="6528" width="11.7265625" style="3" bestFit="1" customWidth="1"/>
    <col min="6529" max="6529" width="6" style="3" bestFit="1" customWidth="1"/>
    <col min="6530" max="6530" width="11.7265625" style="3" bestFit="1" customWidth="1"/>
    <col min="6531" max="6531" width="6" style="3" bestFit="1" customWidth="1"/>
    <col min="6532" max="6532" width="11.7265625" style="3" bestFit="1" customWidth="1"/>
    <col min="6533" max="6533" width="6" style="3" bestFit="1" customWidth="1"/>
    <col min="6534" max="6534" width="11.7265625" style="3" bestFit="1" customWidth="1"/>
    <col min="6535" max="6535" width="6" style="3" bestFit="1" customWidth="1"/>
    <col min="6536" max="6536" width="11.7265625" style="3" bestFit="1" customWidth="1"/>
    <col min="6537" max="6537" width="5.26953125" style="3" bestFit="1" customWidth="1"/>
    <col min="6538" max="6538" width="16.453125" style="3" bestFit="1" customWidth="1"/>
    <col min="6539" max="6539" width="6.453125" style="3" customWidth="1"/>
    <col min="6540" max="6540" width="15" style="3" customWidth="1"/>
    <col min="6541" max="6541" width="8" style="3" customWidth="1"/>
    <col min="6542" max="6542" width="15.453125" style="3" customWidth="1"/>
    <col min="6543" max="6543" width="8.453125" style="3" customWidth="1"/>
    <col min="6544" max="6544" width="17.54296875" style="3" customWidth="1"/>
    <col min="6545" max="6545" width="6" style="3" bestFit="1" customWidth="1"/>
    <col min="6546" max="6546" width="15.81640625" style="3" bestFit="1" customWidth="1"/>
    <col min="6547" max="6547" width="6" style="3" bestFit="1" customWidth="1"/>
    <col min="6548" max="6548" width="16.81640625" style="3" bestFit="1" customWidth="1"/>
    <col min="6549" max="6549" width="6" style="3" bestFit="1" customWidth="1"/>
    <col min="6550" max="6550" width="17.453125" style="3" customWidth="1"/>
    <col min="6551" max="6551" width="7.7265625" style="3" bestFit="1" customWidth="1"/>
    <col min="6552" max="6552" width="17.453125" style="3" customWidth="1"/>
    <col min="6553" max="6553" width="7.7265625" style="3" bestFit="1" customWidth="1"/>
    <col min="6554" max="6554" width="17.453125" style="3" customWidth="1"/>
    <col min="6555" max="6555" width="9" style="3" customWidth="1"/>
    <col min="6556" max="6556" width="22.54296875" style="3" customWidth="1"/>
    <col min="6557" max="6557" width="8.1796875" style="3" customWidth="1"/>
    <col min="6558" max="6558" width="22.54296875" style="3" customWidth="1"/>
    <col min="6559" max="6559" width="8.1796875" style="3" customWidth="1"/>
    <col min="6560" max="6560" width="23.54296875" style="3" customWidth="1"/>
    <col min="6561" max="6561" width="8.1796875" style="3" customWidth="1"/>
    <col min="6562" max="6562" width="22.54296875" style="3" customWidth="1"/>
    <col min="6563" max="6563" width="8.1796875" style="3" bestFit="1" customWidth="1"/>
    <col min="6564" max="6564" width="22.54296875" style="3" customWidth="1"/>
    <col min="6565" max="6565" width="9.54296875" style="3" customWidth="1"/>
    <col min="6566" max="6566" width="22.54296875" style="3" customWidth="1"/>
    <col min="6567" max="6567" width="9.54296875" style="3" customWidth="1"/>
    <col min="6568" max="6568" width="22.54296875" style="3" customWidth="1"/>
    <col min="6569" max="6569" width="12.453125" style="3" customWidth="1"/>
    <col min="6570" max="6570" width="22.54296875" style="3" customWidth="1"/>
    <col min="6571" max="6571" width="8.7265625" style="3" bestFit="1" customWidth="1"/>
    <col min="6572" max="6572" width="21" style="3" customWidth="1"/>
    <col min="6573" max="6573" width="8.7265625" style="3" bestFit="1" customWidth="1"/>
    <col min="6574" max="6574" width="23.54296875" style="3" bestFit="1" customWidth="1"/>
    <col min="6575" max="6575" width="11.81640625" style="3" customWidth="1"/>
    <col min="6576" max="6576" width="23.54296875" style="3" bestFit="1" customWidth="1"/>
    <col min="6577" max="6577" width="11.26953125" style="3" customWidth="1"/>
    <col min="6578" max="6578" width="23.1796875" style="3" customWidth="1"/>
    <col min="6579" max="6579" width="11.453125" style="3" bestFit="1" customWidth="1"/>
    <col min="6580" max="6580" width="23.54296875" style="3" bestFit="1" customWidth="1"/>
    <col min="6581" max="6581" width="10.1796875" style="3" customWidth="1"/>
    <col min="6582" max="6582" width="23.54296875" style="3" bestFit="1" customWidth="1"/>
    <col min="6583" max="6583" width="10.1796875" style="3" customWidth="1"/>
    <col min="6584" max="6584" width="23.54296875" style="3" bestFit="1" customWidth="1"/>
    <col min="6585" max="6585" width="11.453125" style="3" bestFit="1" customWidth="1"/>
    <col min="6586" max="6586" width="23.54296875" style="3" bestFit="1" customWidth="1"/>
    <col min="6587" max="6587" width="11.453125" style="3" bestFit="1" customWidth="1"/>
    <col min="6588" max="6588" width="23.54296875" style="3" bestFit="1" customWidth="1"/>
    <col min="6589" max="6589" width="7.7265625" style="3" bestFit="1" customWidth="1"/>
    <col min="6590" max="6590" width="23.54296875" style="3" bestFit="1" customWidth="1"/>
    <col min="6591" max="6591" width="6.81640625" style="3" bestFit="1" customWidth="1"/>
    <col min="6592" max="6592" width="23.54296875" style="3" bestFit="1" customWidth="1"/>
    <col min="6593" max="6593" width="6.81640625" style="3" bestFit="1" customWidth="1"/>
    <col min="6594" max="6594" width="23.54296875" style="3" bestFit="1" customWidth="1"/>
    <col min="6595" max="6595" width="6.81640625" style="3" bestFit="1" customWidth="1"/>
    <col min="6596" max="6596" width="23.54296875" style="3" bestFit="1" customWidth="1"/>
    <col min="6597" max="6597" width="6.81640625" style="3" bestFit="1" customWidth="1"/>
    <col min="6598" max="6598" width="23.54296875" style="3" bestFit="1" customWidth="1"/>
    <col min="6599" max="6599" width="6.453125" style="3" bestFit="1" customWidth="1"/>
    <col min="6600" max="6600" width="23.54296875" style="3" bestFit="1" customWidth="1"/>
    <col min="6601" max="6601" width="6.453125" style="3" bestFit="1" customWidth="1"/>
    <col min="6602" max="6602" width="23.54296875" style="3" bestFit="1" customWidth="1"/>
    <col min="6603" max="6603" width="6.81640625" style="3" bestFit="1" customWidth="1"/>
    <col min="6604" max="6604" width="23.54296875" style="3" bestFit="1" customWidth="1"/>
    <col min="6605" max="6605" width="6.81640625" style="3" bestFit="1" customWidth="1"/>
    <col min="6606" max="6606" width="23.54296875" style="3" bestFit="1" customWidth="1"/>
    <col min="6607" max="6607" width="6.81640625" style="3" bestFit="1" customWidth="1"/>
    <col min="6608" max="6608" width="23.54296875" style="3" bestFit="1" customWidth="1"/>
    <col min="6609" max="6609" width="6.81640625" style="3" bestFit="1" customWidth="1"/>
    <col min="6610" max="6610" width="23.54296875" style="3" bestFit="1" customWidth="1"/>
    <col min="6611" max="6611" width="6.81640625" style="3" bestFit="1" customWidth="1"/>
    <col min="6612" max="6612" width="23.54296875" style="3" bestFit="1" customWidth="1"/>
    <col min="6613" max="6613" width="11.5429687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81640625" style="3" bestFit="1" customWidth="1"/>
    <col min="6624" max="6624" width="23.54296875" style="3" bestFit="1" customWidth="1"/>
    <col min="6625" max="6625" width="6.816406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6.8164062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453125" style="3" bestFit="1" customWidth="1"/>
    <col min="6694" max="6694" width="23.54296875" style="3" bestFit="1" customWidth="1"/>
    <col min="6695" max="6695" width="6.4531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81640625" style="3" bestFit="1" customWidth="1"/>
    <col min="6718" max="6718" width="23.54296875" style="3" bestFit="1" customWidth="1"/>
    <col min="6719" max="6719" width="6.816406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64" width="9.1796875" style="3"/>
    <col min="6765" max="6765" width="33.54296875" style="3" customWidth="1"/>
    <col min="6766" max="6766" width="11.7265625" style="3" customWidth="1"/>
    <col min="6767" max="6767" width="6.7265625" style="3" customWidth="1"/>
    <col min="6768" max="6768" width="11.7265625" style="3" customWidth="1"/>
    <col min="6769" max="6769" width="6.7265625" style="3" customWidth="1"/>
    <col min="6770" max="6770" width="11.7265625" style="3" customWidth="1"/>
    <col min="6771" max="6771" width="6.7265625" style="3" customWidth="1"/>
    <col min="6772" max="6772" width="11.7265625" style="3" customWidth="1"/>
    <col min="6773" max="6773" width="6.7265625" style="3" customWidth="1"/>
    <col min="6774" max="6774" width="12.26953125" style="3" bestFit="1" customWidth="1"/>
    <col min="6775" max="6775" width="6.7265625" style="3" bestFit="1" customWidth="1"/>
    <col min="6776" max="6776" width="12.26953125" style="3" bestFit="1" customWidth="1"/>
    <col min="6777" max="6777" width="6.7265625" style="3" bestFit="1" customWidth="1"/>
    <col min="6778" max="6778" width="11.7265625" style="3" bestFit="1" customWidth="1"/>
    <col min="6779" max="6779" width="6" style="3" bestFit="1" customWidth="1"/>
    <col min="6780" max="6780" width="11.7265625" style="3" bestFit="1" customWidth="1"/>
    <col min="6781" max="6781" width="6" style="3" bestFit="1" customWidth="1"/>
    <col min="6782" max="6782" width="11.7265625" style="3" bestFit="1" customWidth="1"/>
    <col min="6783" max="6783" width="6" style="3" bestFit="1" customWidth="1"/>
    <col min="6784" max="6784" width="11.7265625" style="3" bestFit="1" customWidth="1"/>
    <col min="6785" max="6785" width="6" style="3" bestFit="1" customWidth="1"/>
    <col min="6786" max="6786" width="11.7265625" style="3" bestFit="1" customWidth="1"/>
    <col min="6787" max="6787" width="6" style="3" bestFit="1" customWidth="1"/>
    <col min="6788" max="6788" width="11.7265625" style="3" bestFit="1" customWidth="1"/>
    <col min="6789" max="6789" width="6" style="3" bestFit="1" customWidth="1"/>
    <col min="6790" max="6790" width="11.7265625" style="3" bestFit="1" customWidth="1"/>
    <col min="6791" max="6791" width="6" style="3" bestFit="1" customWidth="1"/>
    <col min="6792" max="6792" width="11.7265625" style="3" bestFit="1" customWidth="1"/>
    <col min="6793" max="6793" width="5.26953125" style="3" bestFit="1" customWidth="1"/>
    <col min="6794" max="6794" width="16.453125" style="3" bestFit="1" customWidth="1"/>
    <col min="6795" max="6795" width="6.453125" style="3" customWidth="1"/>
    <col min="6796" max="6796" width="15" style="3" customWidth="1"/>
    <col min="6797" max="6797" width="8" style="3" customWidth="1"/>
    <col min="6798" max="6798" width="15.453125" style="3" customWidth="1"/>
    <col min="6799" max="6799" width="8.453125" style="3" customWidth="1"/>
    <col min="6800" max="6800" width="17.54296875" style="3" customWidth="1"/>
    <col min="6801" max="6801" width="6" style="3" bestFit="1" customWidth="1"/>
    <col min="6802" max="6802" width="15.81640625" style="3" bestFit="1" customWidth="1"/>
    <col min="6803" max="6803" width="6" style="3" bestFit="1" customWidth="1"/>
    <col min="6804" max="6804" width="16.81640625" style="3" bestFit="1" customWidth="1"/>
    <col min="6805" max="6805" width="6" style="3" bestFit="1" customWidth="1"/>
    <col min="6806" max="6806" width="17.453125" style="3" customWidth="1"/>
    <col min="6807" max="6807" width="7.7265625" style="3" bestFit="1" customWidth="1"/>
    <col min="6808" max="6808" width="17.453125" style="3" customWidth="1"/>
    <col min="6809" max="6809" width="7.7265625" style="3" bestFit="1" customWidth="1"/>
    <col min="6810" max="6810" width="17.453125" style="3" customWidth="1"/>
    <col min="6811" max="6811" width="9" style="3" customWidth="1"/>
    <col min="6812" max="6812" width="22.54296875" style="3" customWidth="1"/>
    <col min="6813" max="6813" width="8.1796875" style="3" customWidth="1"/>
    <col min="6814" max="6814" width="22.54296875" style="3" customWidth="1"/>
    <col min="6815" max="6815" width="8.1796875" style="3" customWidth="1"/>
    <col min="6816" max="6816" width="23.54296875" style="3" customWidth="1"/>
    <col min="6817" max="6817" width="8.1796875" style="3" customWidth="1"/>
    <col min="6818" max="6818" width="22.54296875" style="3" customWidth="1"/>
    <col min="6819" max="6819" width="8.1796875" style="3" bestFit="1" customWidth="1"/>
    <col min="6820" max="6820" width="22.54296875" style="3" customWidth="1"/>
    <col min="6821" max="6821" width="9.54296875" style="3" customWidth="1"/>
    <col min="6822" max="6822" width="22.54296875" style="3" customWidth="1"/>
    <col min="6823" max="6823" width="9.54296875" style="3" customWidth="1"/>
    <col min="6824" max="6824" width="22.54296875" style="3" customWidth="1"/>
    <col min="6825" max="6825" width="12.453125" style="3" customWidth="1"/>
    <col min="6826" max="6826" width="22.54296875" style="3" customWidth="1"/>
    <col min="6827" max="6827" width="8.7265625" style="3" bestFit="1" customWidth="1"/>
    <col min="6828" max="6828" width="21" style="3" customWidth="1"/>
    <col min="6829" max="6829" width="8.7265625" style="3" bestFit="1" customWidth="1"/>
    <col min="6830" max="6830" width="23.54296875" style="3" bestFit="1" customWidth="1"/>
    <col min="6831" max="6831" width="11.81640625" style="3" customWidth="1"/>
    <col min="6832" max="6832" width="23.54296875" style="3" bestFit="1" customWidth="1"/>
    <col min="6833" max="6833" width="11.26953125" style="3" customWidth="1"/>
    <col min="6834" max="6834" width="23.1796875" style="3" customWidth="1"/>
    <col min="6835" max="6835" width="11.453125" style="3" bestFit="1" customWidth="1"/>
    <col min="6836" max="6836" width="23.54296875" style="3" bestFit="1" customWidth="1"/>
    <col min="6837" max="6837" width="10.1796875" style="3" customWidth="1"/>
    <col min="6838" max="6838" width="23.54296875" style="3" bestFit="1" customWidth="1"/>
    <col min="6839" max="6839" width="10.1796875" style="3" customWidth="1"/>
    <col min="6840" max="6840" width="23.54296875" style="3" bestFit="1" customWidth="1"/>
    <col min="6841" max="6841" width="11.453125" style="3" bestFit="1" customWidth="1"/>
    <col min="6842" max="6842" width="23.54296875" style="3" bestFit="1" customWidth="1"/>
    <col min="6843" max="6843" width="11.453125" style="3" bestFit="1" customWidth="1"/>
    <col min="6844" max="6844" width="23.54296875" style="3" bestFit="1" customWidth="1"/>
    <col min="6845" max="6845" width="7.7265625" style="3" bestFit="1" customWidth="1"/>
    <col min="6846" max="6846" width="23.54296875" style="3" bestFit="1" customWidth="1"/>
    <col min="6847" max="6847" width="6.81640625" style="3" bestFit="1" customWidth="1"/>
    <col min="6848" max="6848" width="23.54296875" style="3" bestFit="1" customWidth="1"/>
    <col min="6849" max="6849" width="6.81640625" style="3" bestFit="1" customWidth="1"/>
    <col min="6850" max="6850" width="23.54296875" style="3" bestFit="1" customWidth="1"/>
    <col min="6851" max="6851" width="6.81640625" style="3" bestFit="1" customWidth="1"/>
    <col min="6852" max="6852" width="23.54296875" style="3" bestFit="1" customWidth="1"/>
    <col min="6853" max="6853" width="6.81640625" style="3" bestFit="1" customWidth="1"/>
    <col min="6854" max="6854" width="23.54296875" style="3" bestFit="1" customWidth="1"/>
    <col min="6855" max="6855" width="6.453125" style="3" bestFit="1" customWidth="1"/>
    <col min="6856" max="6856" width="23.54296875" style="3" bestFit="1" customWidth="1"/>
    <col min="6857" max="6857" width="6.453125" style="3" bestFit="1" customWidth="1"/>
    <col min="6858" max="6858" width="23.54296875" style="3" bestFit="1" customWidth="1"/>
    <col min="6859" max="6859" width="6.81640625" style="3" bestFit="1" customWidth="1"/>
    <col min="6860" max="6860" width="23.54296875" style="3" bestFit="1" customWidth="1"/>
    <col min="6861" max="6861" width="6.81640625" style="3" bestFit="1" customWidth="1"/>
    <col min="6862" max="6862" width="23.54296875" style="3" bestFit="1" customWidth="1"/>
    <col min="6863" max="6863" width="6.81640625" style="3" bestFit="1" customWidth="1"/>
    <col min="6864" max="6864" width="23.54296875" style="3" bestFit="1" customWidth="1"/>
    <col min="6865" max="6865" width="6.81640625" style="3" bestFit="1" customWidth="1"/>
    <col min="6866" max="6866" width="23.54296875" style="3" bestFit="1" customWidth="1"/>
    <col min="6867" max="6867" width="6.81640625" style="3" bestFit="1" customWidth="1"/>
    <col min="6868" max="6868" width="23.54296875" style="3" bestFit="1" customWidth="1"/>
    <col min="6869" max="6869" width="11.5429687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81640625" style="3" bestFit="1" customWidth="1"/>
    <col min="6880" max="6880" width="23.54296875" style="3" bestFit="1" customWidth="1"/>
    <col min="6881" max="6881" width="6.816406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6.8164062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453125" style="3" bestFit="1" customWidth="1"/>
    <col min="6950" max="6950" width="23.54296875" style="3" bestFit="1" customWidth="1"/>
    <col min="6951" max="6951" width="6.4531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81640625" style="3" bestFit="1" customWidth="1"/>
    <col min="6974" max="6974" width="23.54296875" style="3" bestFit="1" customWidth="1"/>
    <col min="6975" max="6975" width="6.816406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7020" width="9.1796875" style="3"/>
    <col min="7021" max="7021" width="33.54296875" style="3" customWidth="1"/>
    <col min="7022" max="7022" width="11.7265625" style="3" customWidth="1"/>
    <col min="7023" max="7023" width="6.7265625" style="3" customWidth="1"/>
    <col min="7024" max="7024" width="11.7265625" style="3" customWidth="1"/>
    <col min="7025" max="7025" width="6.7265625" style="3" customWidth="1"/>
    <col min="7026" max="7026" width="11.7265625" style="3" customWidth="1"/>
    <col min="7027" max="7027" width="6.7265625" style="3" customWidth="1"/>
    <col min="7028" max="7028" width="11.7265625" style="3" customWidth="1"/>
    <col min="7029" max="7029" width="6.7265625" style="3" customWidth="1"/>
    <col min="7030" max="7030" width="12.26953125" style="3" bestFit="1" customWidth="1"/>
    <col min="7031" max="7031" width="6.7265625" style="3" bestFit="1" customWidth="1"/>
    <col min="7032" max="7032" width="12.26953125" style="3" bestFit="1" customWidth="1"/>
    <col min="7033" max="7033" width="6.7265625" style="3" bestFit="1" customWidth="1"/>
    <col min="7034" max="7034" width="11.7265625" style="3" bestFit="1" customWidth="1"/>
    <col min="7035" max="7035" width="6" style="3" bestFit="1" customWidth="1"/>
    <col min="7036" max="7036" width="11.7265625" style="3" bestFit="1" customWidth="1"/>
    <col min="7037" max="7037" width="6" style="3" bestFit="1" customWidth="1"/>
    <col min="7038" max="7038" width="11.7265625" style="3" bestFit="1" customWidth="1"/>
    <col min="7039" max="7039" width="6" style="3" bestFit="1" customWidth="1"/>
    <col min="7040" max="7040" width="11.7265625" style="3" bestFit="1" customWidth="1"/>
    <col min="7041" max="7041" width="6" style="3" bestFit="1" customWidth="1"/>
    <col min="7042" max="7042" width="11.7265625" style="3" bestFit="1" customWidth="1"/>
    <col min="7043" max="7043" width="6" style="3" bestFit="1" customWidth="1"/>
    <col min="7044" max="7044" width="11.7265625" style="3" bestFit="1" customWidth="1"/>
    <col min="7045" max="7045" width="6" style="3" bestFit="1" customWidth="1"/>
    <col min="7046" max="7046" width="11.7265625" style="3" bestFit="1" customWidth="1"/>
    <col min="7047" max="7047" width="6" style="3" bestFit="1" customWidth="1"/>
    <col min="7048" max="7048" width="11.7265625" style="3" bestFit="1" customWidth="1"/>
    <col min="7049" max="7049" width="5.26953125" style="3" bestFit="1" customWidth="1"/>
    <col min="7050" max="7050" width="16.453125" style="3" bestFit="1" customWidth="1"/>
    <col min="7051" max="7051" width="6.453125" style="3" customWidth="1"/>
    <col min="7052" max="7052" width="15" style="3" customWidth="1"/>
    <col min="7053" max="7053" width="8" style="3" customWidth="1"/>
    <col min="7054" max="7054" width="15.453125" style="3" customWidth="1"/>
    <col min="7055" max="7055" width="8.453125" style="3" customWidth="1"/>
    <col min="7056" max="7056" width="17.54296875" style="3" customWidth="1"/>
    <col min="7057" max="7057" width="6" style="3" bestFit="1" customWidth="1"/>
    <col min="7058" max="7058" width="15.81640625" style="3" bestFit="1" customWidth="1"/>
    <col min="7059" max="7059" width="6" style="3" bestFit="1" customWidth="1"/>
    <col min="7060" max="7060" width="16.81640625" style="3" bestFit="1" customWidth="1"/>
    <col min="7061" max="7061" width="6" style="3" bestFit="1" customWidth="1"/>
    <col min="7062" max="7062" width="17.453125" style="3" customWidth="1"/>
    <col min="7063" max="7063" width="7.7265625" style="3" bestFit="1" customWidth="1"/>
    <col min="7064" max="7064" width="17.453125" style="3" customWidth="1"/>
    <col min="7065" max="7065" width="7.7265625" style="3" bestFit="1" customWidth="1"/>
    <col min="7066" max="7066" width="17.453125" style="3" customWidth="1"/>
    <col min="7067" max="7067" width="9" style="3" customWidth="1"/>
    <col min="7068" max="7068" width="22.54296875" style="3" customWidth="1"/>
    <col min="7069" max="7069" width="8.1796875" style="3" customWidth="1"/>
    <col min="7070" max="7070" width="22.54296875" style="3" customWidth="1"/>
    <col min="7071" max="7071" width="8.1796875" style="3" customWidth="1"/>
    <col min="7072" max="7072" width="23.54296875" style="3" customWidth="1"/>
    <col min="7073" max="7073" width="8.1796875" style="3" customWidth="1"/>
    <col min="7074" max="7074" width="22.54296875" style="3" customWidth="1"/>
    <col min="7075" max="7075" width="8.1796875" style="3" bestFit="1" customWidth="1"/>
    <col min="7076" max="7076" width="22.54296875" style="3" customWidth="1"/>
    <col min="7077" max="7077" width="9.54296875" style="3" customWidth="1"/>
    <col min="7078" max="7078" width="22.54296875" style="3" customWidth="1"/>
    <col min="7079" max="7079" width="9.54296875" style="3" customWidth="1"/>
    <col min="7080" max="7080" width="22.54296875" style="3" customWidth="1"/>
    <col min="7081" max="7081" width="12.453125" style="3" customWidth="1"/>
    <col min="7082" max="7082" width="22.54296875" style="3" customWidth="1"/>
    <col min="7083" max="7083" width="8.7265625" style="3" bestFit="1" customWidth="1"/>
    <col min="7084" max="7084" width="21" style="3" customWidth="1"/>
    <col min="7085" max="7085" width="8.7265625" style="3" bestFit="1" customWidth="1"/>
    <col min="7086" max="7086" width="23.54296875" style="3" bestFit="1" customWidth="1"/>
    <col min="7087" max="7087" width="11.81640625" style="3" customWidth="1"/>
    <col min="7088" max="7088" width="23.54296875" style="3" bestFit="1" customWidth="1"/>
    <col min="7089" max="7089" width="11.26953125" style="3" customWidth="1"/>
    <col min="7090" max="7090" width="23.1796875" style="3" customWidth="1"/>
    <col min="7091" max="7091" width="11.453125" style="3" bestFit="1" customWidth="1"/>
    <col min="7092" max="7092" width="23.54296875" style="3" bestFit="1" customWidth="1"/>
    <col min="7093" max="7093" width="10.1796875" style="3" customWidth="1"/>
    <col min="7094" max="7094" width="23.54296875" style="3" bestFit="1" customWidth="1"/>
    <col min="7095" max="7095" width="10.1796875" style="3" customWidth="1"/>
    <col min="7096" max="7096" width="23.54296875" style="3" bestFit="1" customWidth="1"/>
    <col min="7097" max="7097" width="11.453125" style="3" bestFit="1" customWidth="1"/>
    <col min="7098" max="7098" width="23.54296875" style="3" bestFit="1" customWidth="1"/>
    <col min="7099" max="7099" width="11.453125" style="3" bestFit="1" customWidth="1"/>
    <col min="7100" max="7100" width="23.54296875" style="3" bestFit="1" customWidth="1"/>
    <col min="7101" max="7101" width="7.7265625" style="3" bestFit="1" customWidth="1"/>
    <col min="7102" max="7102" width="23.54296875" style="3" bestFit="1" customWidth="1"/>
    <col min="7103" max="7103" width="6.81640625" style="3" bestFit="1" customWidth="1"/>
    <col min="7104" max="7104" width="23.54296875" style="3" bestFit="1" customWidth="1"/>
    <col min="7105" max="7105" width="6.81640625" style="3" bestFit="1" customWidth="1"/>
    <col min="7106" max="7106" width="23.54296875" style="3" bestFit="1" customWidth="1"/>
    <col min="7107" max="7107" width="6.81640625" style="3" bestFit="1" customWidth="1"/>
    <col min="7108" max="7108" width="23.54296875" style="3" bestFit="1" customWidth="1"/>
    <col min="7109" max="7109" width="6.81640625" style="3" bestFit="1" customWidth="1"/>
    <col min="7110" max="7110" width="23.54296875" style="3" bestFit="1" customWidth="1"/>
    <col min="7111" max="7111" width="6.453125" style="3" bestFit="1" customWidth="1"/>
    <col min="7112" max="7112" width="23.54296875" style="3" bestFit="1" customWidth="1"/>
    <col min="7113" max="7113" width="6.453125" style="3" bestFit="1" customWidth="1"/>
    <col min="7114" max="7114" width="23.54296875" style="3" bestFit="1" customWidth="1"/>
    <col min="7115" max="7115" width="6.81640625" style="3" bestFit="1" customWidth="1"/>
    <col min="7116" max="7116" width="23.54296875" style="3" bestFit="1" customWidth="1"/>
    <col min="7117" max="7117" width="6.81640625" style="3" bestFit="1" customWidth="1"/>
    <col min="7118" max="7118" width="23.54296875" style="3" bestFit="1" customWidth="1"/>
    <col min="7119" max="7119" width="6.81640625" style="3" bestFit="1" customWidth="1"/>
    <col min="7120" max="7120" width="23.54296875" style="3" bestFit="1" customWidth="1"/>
    <col min="7121" max="7121" width="6.81640625" style="3" bestFit="1" customWidth="1"/>
    <col min="7122" max="7122" width="23.54296875" style="3" bestFit="1" customWidth="1"/>
    <col min="7123" max="7123" width="6.81640625" style="3" bestFit="1" customWidth="1"/>
    <col min="7124" max="7124" width="23.54296875" style="3" bestFit="1" customWidth="1"/>
    <col min="7125" max="7125" width="11.5429687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81640625" style="3" bestFit="1" customWidth="1"/>
    <col min="7136" max="7136" width="23.54296875" style="3" bestFit="1" customWidth="1"/>
    <col min="7137" max="7137" width="6.816406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6.8164062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453125" style="3" bestFit="1" customWidth="1"/>
    <col min="7206" max="7206" width="23.54296875" style="3" bestFit="1" customWidth="1"/>
    <col min="7207" max="7207" width="6.4531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81640625" style="3" bestFit="1" customWidth="1"/>
    <col min="7230" max="7230" width="23.54296875" style="3" bestFit="1" customWidth="1"/>
    <col min="7231" max="7231" width="6.816406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76" width="9.1796875" style="3"/>
    <col min="7277" max="7277" width="33.54296875" style="3" customWidth="1"/>
    <col min="7278" max="7278" width="11.7265625" style="3" customWidth="1"/>
    <col min="7279" max="7279" width="6.7265625" style="3" customWidth="1"/>
    <col min="7280" max="7280" width="11.7265625" style="3" customWidth="1"/>
    <col min="7281" max="7281" width="6.7265625" style="3" customWidth="1"/>
    <col min="7282" max="7282" width="11.7265625" style="3" customWidth="1"/>
    <col min="7283" max="7283" width="6.7265625" style="3" customWidth="1"/>
    <col min="7284" max="7284" width="11.7265625" style="3" customWidth="1"/>
    <col min="7285" max="7285" width="6.7265625" style="3" customWidth="1"/>
    <col min="7286" max="7286" width="12.26953125" style="3" bestFit="1" customWidth="1"/>
    <col min="7287" max="7287" width="6.7265625" style="3" bestFit="1" customWidth="1"/>
    <col min="7288" max="7288" width="12.26953125" style="3" bestFit="1" customWidth="1"/>
    <col min="7289" max="7289" width="6.7265625" style="3" bestFit="1" customWidth="1"/>
    <col min="7290" max="7290" width="11.7265625" style="3" bestFit="1" customWidth="1"/>
    <col min="7291" max="7291" width="6" style="3" bestFit="1" customWidth="1"/>
    <col min="7292" max="7292" width="11.7265625" style="3" bestFit="1" customWidth="1"/>
    <col min="7293" max="7293" width="6" style="3" bestFit="1" customWidth="1"/>
    <col min="7294" max="7294" width="11.7265625" style="3" bestFit="1" customWidth="1"/>
    <col min="7295" max="7295" width="6" style="3" bestFit="1" customWidth="1"/>
    <col min="7296" max="7296" width="11.7265625" style="3" bestFit="1" customWidth="1"/>
    <col min="7297" max="7297" width="6" style="3" bestFit="1" customWidth="1"/>
    <col min="7298" max="7298" width="11.7265625" style="3" bestFit="1" customWidth="1"/>
    <col min="7299" max="7299" width="6" style="3" bestFit="1" customWidth="1"/>
    <col min="7300" max="7300" width="11.7265625" style="3" bestFit="1" customWidth="1"/>
    <col min="7301" max="7301" width="6" style="3" bestFit="1" customWidth="1"/>
    <col min="7302" max="7302" width="11.7265625" style="3" bestFit="1" customWidth="1"/>
    <col min="7303" max="7303" width="6" style="3" bestFit="1" customWidth="1"/>
    <col min="7304" max="7304" width="11.7265625" style="3" bestFit="1" customWidth="1"/>
    <col min="7305" max="7305" width="5.26953125" style="3" bestFit="1" customWidth="1"/>
    <col min="7306" max="7306" width="16.453125" style="3" bestFit="1" customWidth="1"/>
    <col min="7307" max="7307" width="6.453125" style="3" customWidth="1"/>
    <col min="7308" max="7308" width="15" style="3" customWidth="1"/>
    <col min="7309" max="7309" width="8" style="3" customWidth="1"/>
    <col min="7310" max="7310" width="15.453125" style="3" customWidth="1"/>
    <col min="7311" max="7311" width="8.453125" style="3" customWidth="1"/>
    <col min="7312" max="7312" width="17.54296875" style="3" customWidth="1"/>
    <col min="7313" max="7313" width="6" style="3" bestFit="1" customWidth="1"/>
    <col min="7314" max="7314" width="15.81640625" style="3" bestFit="1" customWidth="1"/>
    <col min="7315" max="7315" width="6" style="3" bestFit="1" customWidth="1"/>
    <col min="7316" max="7316" width="16.81640625" style="3" bestFit="1" customWidth="1"/>
    <col min="7317" max="7317" width="6" style="3" bestFit="1" customWidth="1"/>
    <col min="7318" max="7318" width="17.453125" style="3" customWidth="1"/>
    <col min="7319" max="7319" width="7.7265625" style="3" bestFit="1" customWidth="1"/>
    <col min="7320" max="7320" width="17.453125" style="3" customWidth="1"/>
    <col min="7321" max="7321" width="7.7265625" style="3" bestFit="1" customWidth="1"/>
    <col min="7322" max="7322" width="17.453125" style="3" customWidth="1"/>
    <col min="7323" max="7323" width="9" style="3" customWidth="1"/>
    <col min="7324" max="7324" width="22.54296875" style="3" customWidth="1"/>
    <col min="7325" max="7325" width="8.1796875" style="3" customWidth="1"/>
    <col min="7326" max="7326" width="22.54296875" style="3" customWidth="1"/>
    <col min="7327" max="7327" width="8.1796875" style="3" customWidth="1"/>
    <col min="7328" max="7328" width="23.54296875" style="3" customWidth="1"/>
    <col min="7329" max="7329" width="8.1796875" style="3" customWidth="1"/>
    <col min="7330" max="7330" width="22.54296875" style="3" customWidth="1"/>
    <col min="7331" max="7331" width="8.1796875" style="3" bestFit="1" customWidth="1"/>
    <col min="7332" max="7332" width="22.54296875" style="3" customWidth="1"/>
    <col min="7333" max="7333" width="9.54296875" style="3" customWidth="1"/>
    <col min="7334" max="7334" width="22.54296875" style="3" customWidth="1"/>
    <col min="7335" max="7335" width="9.54296875" style="3" customWidth="1"/>
    <col min="7336" max="7336" width="22.54296875" style="3" customWidth="1"/>
    <col min="7337" max="7337" width="12.453125" style="3" customWidth="1"/>
    <col min="7338" max="7338" width="22.54296875" style="3" customWidth="1"/>
    <col min="7339" max="7339" width="8.7265625" style="3" bestFit="1" customWidth="1"/>
    <col min="7340" max="7340" width="21" style="3" customWidth="1"/>
    <col min="7341" max="7341" width="8.7265625" style="3" bestFit="1" customWidth="1"/>
    <col min="7342" max="7342" width="23.54296875" style="3" bestFit="1" customWidth="1"/>
    <col min="7343" max="7343" width="11.81640625" style="3" customWidth="1"/>
    <col min="7344" max="7344" width="23.54296875" style="3" bestFit="1" customWidth="1"/>
    <col min="7345" max="7345" width="11.26953125" style="3" customWidth="1"/>
    <col min="7346" max="7346" width="23.1796875" style="3" customWidth="1"/>
    <col min="7347" max="7347" width="11.453125" style="3" bestFit="1" customWidth="1"/>
    <col min="7348" max="7348" width="23.54296875" style="3" bestFit="1" customWidth="1"/>
    <col min="7349" max="7349" width="10.1796875" style="3" customWidth="1"/>
    <col min="7350" max="7350" width="23.54296875" style="3" bestFit="1" customWidth="1"/>
    <col min="7351" max="7351" width="10.1796875" style="3" customWidth="1"/>
    <col min="7352" max="7352" width="23.54296875" style="3" bestFit="1" customWidth="1"/>
    <col min="7353" max="7353" width="11.453125" style="3" bestFit="1" customWidth="1"/>
    <col min="7354" max="7354" width="23.54296875" style="3" bestFit="1" customWidth="1"/>
    <col min="7355" max="7355" width="11.453125" style="3" bestFit="1" customWidth="1"/>
    <col min="7356" max="7356" width="23.54296875" style="3" bestFit="1" customWidth="1"/>
    <col min="7357" max="7357" width="7.7265625" style="3" bestFit="1" customWidth="1"/>
    <col min="7358" max="7358" width="23.54296875" style="3" bestFit="1" customWidth="1"/>
    <col min="7359" max="7359" width="6.81640625" style="3" bestFit="1" customWidth="1"/>
    <col min="7360" max="7360" width="23.54296875" style="3" bestFit="1" customWidth="1"/>
    <col min="7361" max="7361" width="6.81640625" style="3" bestFit="1" customWidth="1"/>
    <col min="7362" max="7362" width="23.54296875" style="3" bestFit="1" customWidth="1"/>
    <col min="7363" max="7363" width="6.81640625" style="3" bestFit="1" customWidth="1"/>
    <col min="7364" max="7364" width="23.54296875" style="3" bestFit="1" customWidth="1"/>
    <col min="7365" max="7365" width="6.81640625" style="3" bestFit="1" customWidth="1"/>
    <col min="7366" max="7366" width="23.54296875" style="3" bestFit="1" customWidth="1"/>
    <col min="7367" max="7367" width="6.453125" style="3" bestFit="1" customWidth="1"/>
    <col min="7368" max="7368" width="23.54296875" style="3" bestFit="1" customWidth="1"/>
    <col min="7369" max="7369" width="6.453125" style="3" bestFit="1" customWidth="1"/>
    <col min="7370" max="7370" width="23.54296875" style="3" bestFit="1" customWidth="1"/>
    <col min="7371" max="7371" width="6.81640625" style="3" bestFit="1" customWidth="1"/>
    <col min="7372" max="7372" width="23.54296875" style="3" bestFit="1" customWidth="1"/>
    <col min="7373" max="7373" width="6.81640625" style="3" bestFit="1" customWidth="1"/>
    <col min="7374" max="7374" width="23.54296875" style="3" bestFit="1" customWidth="1"/>
    <col min="7375" max="7375" width="6.81640625" style="3" bestFit="1" customWidth="1"/>
    <col min="7376" max="7376" width="23.54296875" style="3" bestFit="1" customWidth="1"/>
    <col min="7377" max="7377" width="6.81640625" style="3" bestFit="1" customWidth="1"/>
    <col min="7378" max="7378" width="23.54296875" style="3" bestFit="1" customWidth="1"/>
    <col min="7379" max="7379" width="6.81640625" style="3" bestFit="1" customWidth="1"/>
    <col min="7380" max="7380" width="23.54296875" style="3" bestFit="1" customWidth="1"/>
    <col min="7381" max="7381" width="11.5429687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81640625" style="3" bestFit="1" customWidth="1"/>
    <col min="7392" max="7392" width="23.54296875" style="3" bestFit="1" customWidth="1"/>
    <col min="7393" max="7393" width="6.816406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6.8164062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453125" style="3" bestFit="1" customWidth="1"/>
    <col min="7462" max="7462" width="23.54296875" style="3" bestFit="1" customWidth="1"/>
    <col min="7463" max="7463" width="6.4531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81640625" style="3" bestFit="1" customWidth="1"/>
    <col min="7486" max="7486" width="23.54296875" style="3" bestFit="1" customWidth="1"/>
    <col min="7487" max="7487" width="6.816406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532" width="9.1796875" style="3"/>
    <col min="7533" max="7533" width="33.54296875" style="3" customWidth="1"/>
    <col min="7534" max="7534" width="11.7265625" style="3" customWidth="1"/>
    <col min="7535" max="7535" width="6.7265625" style="3" customWidth="1"/>
    <col min="7536" max="7536" width="11.7265625" style="3" customWidth="1"/>
    <col min="7537" max="7537" width="6.7265625" style="3" customWidth="1"/>
    <col min="7538" max="7538" width="11.7265625" style="3" customWidth="1"/>
    <col min="7539" max="7539" width="6.7265625" style="3" customWidth="1"/>
    <col min="7540" max="7540" width="11.7265625" style="3" customWidth="1"/>
    <col min="7541" max="7541" width="6.7265625" style="3" customWidth="1"/>
    <col min="7542" max="7542" width="12.26953125" style="3" bestFit="1" customWidth="1"/>
    <col min="7543" max="7543" width="6.7265625" style="3" bestFit="1" customWidth="1"/>
    <col min="7544" max="7544" width="12.26953125" style="3" bestFit="1" customWidth="1"/>
    <col min="7545" max="7545" width="6.7265625" style="3" bestFit="1" customWidth="1"/>
    <col min="7546" max="7546" width="11.7265625" style="3" bestFit="1" customWidth="1"/>
    <col min="7547" max="7547" width="6" style="3" bestFit="1" customWidth="1"/>
    <col min="7548" max="7548" width="11.7265625" style="3" bestFit="1" customWidth="1"/>
    <col min="7549" max="7549" width="6" style="3" bestFit="1" customWidth="1"/>
    <col min="7550" max="7550" width="11.7265625" style="3" bestFit="1" customWidth="1"/>
    <col min="7551" max="7551" width="6" style="3" bestFit="1" customWidth="1"/>
    <col min="7552" max="7552" width="11.7265625" style="3" bestFit="1" customWidth="1"/>
    <col min="7553" max="7553" width="6" style="3" bestFit="1" customWidth="1"/>
    <col min="7554" max="7554" width="11.7265625" style="3" bestFit="1" customWidth="1"/>
    <col min="7555" max="7555" width="6" style="3" bestFit="1" customWidth="1"/>
    <col min="7556" max="7556" width="11.7265625" style="3" bestFit="1" customWidth="1"/>
    <col min="7557" max="7557" width="6" style="3" bestFit="1" customWidth="1"/>
    <col min="7558" max="7558" width="11.7265625" style="3" bestFit="1" customWidth="1"/>
    <col min="7559" max="7559" width="6" style="3" bestFit="1" customWidth="1"/>
    <col min="7560" max="7560" width="11.7265625" style="3" bestFit="1" customWidth="1"/>
    <col min="7561" max="7561" width="5.26953125" style="3" bestFit="1" customWidth="1"/>
    <col min="7562" max="7562" width="16.453125" style="3" bestFit="1" customWidth="1"/>
    <col min="7563" max="7563" width="6.453125" style="3" customWidth="1"/>
    <col min="7564" max="7564" width="15" style="3" customWidth="1"/>
    <col min="7565" max="7565" width="8" style="3" customWidth="1"/>
    <col min="7566" max="7566" width="15.453125" style="3" customWidth="1"/>
    <col min="7567" max="7567" width="8.453125" style="3" customWidth="1"/>
    <col min="7568" max="7568" width="17.54296875" style="3" customWidth="1"/>
    <col min="7569" max="7569" width="6" style="3" bestFit="1" customWidth="1"/>
    <col min="7570" max="7570" width="15.81640625" style="3" bestFit="1" customWidth="1"/>
    <col min="7571" max="7571" width="6" style="3" bestFit="1" customWidth="1"/>
    <col min="7572" max="7572" width="16.81640625" style="3" bestFit="1" customWidth="1"/>
    <col min="7573" max="7573" width="6" style="3" bestFit="1" customWidth="1"/>
    <col min="7574" max="7574" width="17.453125" style="3" customWidth="1"/>
    <col min="7575" max="7575" width="7.7265625" style="3" bestFit="1" customWidth="1"/>
    <col min="7576" max="7576" width="17.453125" style="3" customWidth="1"/>
    <col min="7577" max="7577" width="7.7265625" style="3" bestFit="1" customWidth="1"/>
    <col min="7578" max="7578" width="17.453125" style="3" customWidth="1"/>
    <col min="7579" max="7579" width="9" style="3" customWidth="1"/>
    <col min="7580" max="7580" width="22.54296875" style="3" customWidth="1"/>
    <col min="7581" max="7581" width="8.1796875" style="3" customWidth="1"/>
    <col min="7582" max="7582" width="22.54296875" style="3" customWidth="1"/>
    <col min="7583" max="7583" width="8.1796875" style="3" customWidth="1"/>
    <col min="7584" max="7584" width="23.54296875" style="3" customWidth="1"/>
    <col min="7585" max="7585" width="8.1796875" style="3" customWidth="1"/>
    <col min="7586" max="7586" width="22.54296875" style="3" customWidth="1"/>
    <col min="7587" max="7587" width="8.1796875" style="3" bestFit="1" customWidth="1"/>
    <col min="7588" max="7588" width="22.54296875" style="3" customWidth="1"/>
    <col min="7589" max="7589" width="9.54296875" style="3" customWidth="1"/>
    <col min="7590" max="7590" width="22.54296875" style="3" customWidth="1"/>
    <col min="7591" max="7591" width="9.54296875" style="3" customWidth="1"/>
    <col min="7592" max="7592" width="22.54296875" style="3" customWidth="1"/>
    <col min="7593" max="7593" width="12.453125" style="3" customWidth="1"/>
    <col min="7594" max="7594" width="22.54296875" style="3" customWidth="1"/>
    <col min="7595" max="7595" width="8.7265625" style="3" bestFit="1" customWidth="1"/>
    <col min="7596" max="7596" width="21" style="3" customWidth="1"/>
    <col min="7597" max="7597" width="8.7265625" style="3" bestFit="1" customWidth="1"/>
    <col min="7598" max="7598" width="23.54296875" style="3" bestFit="1" customWidth="1"/>
    <col min="7599" max="7599" width="11.81640625" style="3" customWidth="1"/>
    <col min="7600" max="7600" width="23.54296875" style="3" bestFit="1" customWidth="1"/>
    <col min="7601" max="7601" width="11.26953125" style="3" customWidth="1"/>
    <col min="7602" max="7602" width="23.1796875" style="3" customWidth="1"/>
    <col min="7603" max="7603" width="11.453125" style="3" bestFit="1" customWidth="1"/>
    <col min="7604" max="7604" width="23.54296875" style="3" bestFit="1" customWidth="1"/>
    <col min="7605" max="7605" width="10.1796875" style="3" customWidth="1"/>
    <col min="7606" max="7606" width="23.54296875" style="3" bestFit="1" customWidth="1"/>
    <col min="7607" max="7607" width="10.1796875" style="3" customWidth="1"/>
    <col min="7608" max="7608" width="23.54296875" style="3" bestFit="1" customWidth="1"/>
    <col min="7609" max="7609" width="11.453125" style="3" bestFit="1" customWidth="1"/>
    <col min="7610" max="7610" width="23.54296875" style="3" bestFit="1" customWidth="1"/>
    <col min="7611" max="7611" width="11.453125" style="3" bestFit="1" customWidth="1"/>
    <col min="7612" max="7612" width="23.54296875" style="3" bestFit="1" customWidth="1"/>
    <col min="7613" max="7613" width="7.7265625" style="3" bestFit="1" customWidth="1"/>
    <col min="7614" max="7614" width="23.54296875" style="3" bestFit="1" customWidth="1"/>
    <col min="7615" max="7615" width="6.81640625" style="3" bestFit="1" customWidth="1"/>
    <col min="7616" max="7616" width="23.54296875" style="3" bestFit="1" customWidth="1"/>
    <col min="7617" max="7617" width="6.81640625" style="3" bestFit="1" customWidth="1"/>
    <col min="7618" max="7618" width="23.54296875" style="3" bestFit="1" customWidth="1"/>
    <col min="7619" max="7619" width="6.81640625" style="3" bestFit="1" customWidth="1"/>
    <col min="7620" max="7620" width="23.54296875" style="3" bestFit="1" customWidth="1"/>
    <col min="7621" max="7621" width="6.81640625" style="3" bestFit="1" customWidth="1"/>
    <col min="7622" max="7622" width="23.54296875" style="3" bestFit="1" customWidth="1"/>
    <col min="7623" max="7623" width="6.453125" style="3" bestFit="1" customWidth="1"/>
    <col min="7624" max="7624" width="23.54296875" style="3" bestFit="1" customWidth="1"/>
    <col min="7625" max="7625" width="6.453125" style="3" bestFit="1" customWidth="1"/>
    <col min="7626" max="7626" width="23.54296875" style="3" bestFit="1" customWidth="1"/>
    <col min="7627" max="7627" width="6.81640625" style="3" bestFit="1" customWidth="1"/>
    <col min="7628" max="7628" width="23.54296875" style="3" bestFit="1" customWidth="1"/>
    <col min="7629" max="7629" width="6.81640625" style="3" bestFit="1" customWidth="1"/>
    <col min="7630" max="7630" width="23.54296875" style="3" bestFit="1" customWidth="1"/>
    <col min="7631" max="7631" width="6.81640625" style="3" bestFit="1" customWidth="1"/>
    <col min="7632" max="7632" width="23.54296875" style="3" bestFit="1" customWidth="1"/>
    <col min="7633" max="7633" width="6.81640625" style="3" bestFit="1" customWidth="1"/>
    <col min="7634" max="7634" width="23.54296875" style="3" bestFit="1" customWidth="1"/>
    <col min="7635" max="7635" width="6.81640625" style="3" bestFit="1" customWidth="1"/>
    <col min="7636" max="7636" width="23.54296875" style="3" bestFit="1" customWidth="1"/>
    <col min="7637" max="7637" width="11.5429687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81640625" style="3" bestFit="1" customWidth="1"/>
    <col min="7648" max="7648" width="23.54296875" style="3" bestFit="1" customWidth="1"/>
    <col min="7649" max="7649" width="6.816406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6.8164062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453125" style="3" bestFit="1" customWidth="1"/>
    <col min="7718" max="7718" width="23.54296875" style="3" bestFit="1" customWidth="1"/>
    <col min="7719" max="7719" width="6.4531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81640625" style="3" bestFit="1" customWidth="1"/>
    <col min="7742" max="7742" width="23.54296875" style="3" bestFit="1" customWidth="1"/>
    <col min="7743" max="7743" width="6.816406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88" width="9.1796875" style="3"/>
    <col min="7789" max="7789" width="33.54296875" style="3" customWidth="1"/>
    <col min="7790" max="7790" width="11.7265625" style="3" customWidth="1"/>
    <col min="7791" max="7791" width="6.7265625" style="3" customWidth="1"/>
    <col min="7792" max="7792" width="11.7265625" style="3" customWidth="1"/>
    <col min="7793" max="7793" width="6.7265625" style="3" customWidth="1"/>
    <col min="7794" max="7794" width="11.7265625" style="3" customWidth="1"/>
    <col min="7795" max="7795" width="6.7265625" style="3" customWidth="1"/>
    <col min="7796" max="7796" width="11.7265625" style="3" customWidth="1"/>
    <col min="7797" max="7797" width="6.7265625" style="3" customWidth="1"/>
    <col min="7798" max="7798" width="12.26953125" style="3" bestFit="1" customWidth="1"/>
    <col min="7799" max="7799" width="6.7265625" style="3" bestFit="1" customWidth="1"/>
    <col min="7800" max="7800" width="12.26953125" style="3" bestFit="1" customWidth="1"/>
    <col min="7801" max="7801" width="6.7265625" style="3" bestFit="1" customWidth="1"/>
    <col min="7802" max="7802" width="11.7265625" style="3" bestFit="1" customWidth="1"/>
    <col min="7803" max="7803" width="6" style="3" bestFit="1" customWidth="1"/>
    <col min="7804" max="7804" width="11.7265625" style="3" bestFit="1" customWidth="1"/>
    <col min="7805" max="7805" width="6" style="3" bestFit="1" customWidth="1"/>
    <col min="7806" max="7806" width="11.7265625" style="3" bestFit="1" customWidth="1"/>
    <col min="7807" max="7807" width="6" style="3" bestFit="1" customWidth="1"/>
    <col min="7808" max="7808" width="11.7265625" style="3" bestFit="1" customWidth="1"/>
    <col min="7809" max="7809" width="6" style="3" bestFit="1" customWidth="1"/>
    <col min="7810" max="7810" width="11.7265625" style="3" bestFit="1" customWidth="1"/>
    <col min="7811" max="7811" width="6" style="3" bestFit="1" customWidth="1"/>
    <col min="7812" max="7812" width="11.7265625" style="3" bestFit="1" customWidth="1"/>
    <col min="7813" max="7813" width="6" style="3" bestFit="1" customWidth="1"/>
    <col min="7814" max="7814" width="11.7265625" style="3" bestFit="1" customWidth="1"/>
    <col min="7815" max="7815" width="6" style="3" bestFit="1" customWidth="1"/>
    <col min="7816" max="7816" width="11.7265625" style="3" bestFit="1" customWidth="1"/>
    <col min="7817" max="7817" width="5.26953125" style="3" bestFit="1" customWidth="1"/>
    <col min="7818" max="7818" width="16.453125" style="3" bestFit="1" customWidth="1"/>
    <col min="7819" max="7819" width="6.453125" style="3" customWidth="1"/>
    <col min="7820" max="7820" width="15" style="3" customWidth="1"/>
    <col min="7821" max="7821" width="8" style="3" customWidth="1"/>
    <col min="7822" max="7822" width="15.453125" style="3" customWidth="1"/>
    <col min="7823" max="7823" width="8.453125" style="3" customWidth="1"/>
    <col min="7824" max="7824" width="17.54296875" style="3" customWidth="1"/>
    <col min="7825" max="7825" width="6" style="3" bestFit="1" customWidth="1"/>
    <col min="7826" max="7826" width="15.81640625" style="3" bestFit="1" customWidth="1"/>
    <col min="7827" max="7827" width="6" style="3" bestFit="1" customWidth="1"/>
    <col min="7828" max="7828" width="16.81640625" style="3" bestFit="1" customWidth="1"/>
    <col min="7829" max="7829" width="6" style="3" bestFit="1" customWidth="1"/>
    <col min="7830" max="7830" width="17.453125" style="3" customWidth="1"/>
    <col min="7831" max="7831" width="7.7265625" style="3" bestFit="1" customWidth="1"/>
    <col min="7832" max="7832" width="17.453125" style="3" customWidth="1"/>
    <col min="7833" max="7833" width="7.7265625" style="3" bestFit="1" customWidth="1"/>
    <col min="7834" max="7834" width="17.453125" style="3" customWidth="1"/>
    <col min="7835" max="7835" width="9" style="3" customWidth="1"/>
    <col min="7836" max="7836" width="22.54296875" style="3" customWidth="1"/>
    <col min="7837" max="7837" width="8.1796875" style="3" customWidth="1"/>
    <col min="7838" max="7838" width="22.54296875" style="3" customWidth="1"/>
    <col min="7839" max="7839" width="8.1796875" style="3" customWidth="1"/>
    <col min="7840" max="7840" width="23.54296875" style="3" customWidth="1"/>
    <col min="7841" max="7841" width="8.1796875" style="3" customWidth="1"/>
    <col min="7842" max="7842" width="22.54296875" style="3" customWidth="1"/>
    <col min="7843" max="7843" width="8.1796875" style="3" bestFit="1" customWidth="1"/>
    <col min="7844" max="7844" width="22.54296875" style="3" customWidth="1"/>
    <col min="7845" max="7845" width="9.54296875" style="3" customWidth="1"/>
    <col min="7846" max="7846" width="22.54296875" style="3" customWidth="1"/>
    <col min="7847" max="7847" width="9.54296875" style="3" customWidth="1"/>
    <col min="7848" max="7848" width="22.54296875" style="3" customWidth="1"/>
    <col min="7849" max="7849" width="12.453125" style="3" customWidth="1"/>
    <col min="7850" max="7850" width="22.54296875" style="3" customWidth="1"/>
    <col min="7851" max="7851" width="8.7265625" style="3" bestFit="1" customWidth="1"/>
    <col min="7852" max="7852" width="21" style="3" customWidth="1"/>
    <col min="7853" max="7853" width="8.7265625" style="3" bestFit="1" customWidth="1"/>
    <col min="7854" max="7854" width="23.54296875" style="3" bestFit="1" customWidth="1"/>
    <col min="7855" max="7855" width="11.81640625" style="3" customWidth="1"/>
    <col min="7856" max="7856" width="23.54296875" style="3" bestFit="1" customWidth="1"/>
    <col min="7857" max="7857" width="11.26953125" style="3" customWidth="1"/>
    <col min="7858" max="7858" width="23.1796875" style="3" customWidth="1"/>
    <col min="7859" max="7859" width="11.453125" style="3" bestFit="1" customWidth="1"/>
    <col min="7860" max="7860" width="23.54296875" style="3" bestFit="1" customWidth="1"/>
    <col min="7861" max="7861" width="10.1796875" style="3" customWidth="1"/>
    <col min="7862" max="7862" width="23.54296875" style="3" bestFit="1" customWidth="1"/>
    <col min="7863" max="7863" width="10.1796875" style="3" customWidth="1"/>
    <col min="7864" max="7864" width="23.54296875" style="3" bestFit="1" customWidth="1"/>
    <col min="7865" max="7865" width="11.453125" style="3" bestFit="1" customWidth="1"/>
    <col min="7866" max="7866" width="23.54296875" style="3" bestFit="1" customWidth="1"/>
    <col min="7867" max="7867" width="11.453125" style="3" bestFit="1" customWidth="1"/>
    <col min="7868" max="7868" width="23.54296875" style="3" bestFit="1" customWidth="1"/>
    <col min="7869" max="7869" width="7.7265625" style="3" bestFit="1" customWidth="1"/>
    <col min="7870" max="7870" width="23.54296875" style="3" bestFit="1" customWidth="1"/>
    <col min="7871" max="7871" width="6.81640625" style="3" bestFit="1" customWidth="1"/>
    <col min="7872" max="7872" width="23.54296875" style="3" bestFit="1" customWidth="1"/>
    <col min="7873" max="7873" width="6.81640625" style="3" bestFit="1" customWidth="1"/>
    <col min="7874" max="7874" width="23.54296875" style="3" bestFit="1" customWidth="1"/>
    <col min="7875" max="7875" width="6.81640625" style="3" bestFit="1" customWidth="1"/>
    <col min="7876" max="7876" width="23.54296875" style="3" bestFit="1" customWidth="1"/>
    <col min="7877" max="7877" width="6.81640625" style="3" bestFit="1" customWidth="1"/>
    <col min="7878" max="7878" width="23.54296875" style="3" bestFit="1" customWidth="1"/>
    <col min="7879" max="7879" width="6.453125" style="3" bestFit="1" customWidth="1"/>
    <col min="7880" max="7880" width="23.54296875" style="3" bestFit="1" customWidth="1"/>
    <col min="7881" max="7881" width="6.453125" style="3" bestFit="1" customWidth="1"/>
    <col min="7882" max="7882" width="23.54296875" style="3" bestFit="1" customWidth="1"/>
    <col min="7883" max="7883" width="6.81640625" style="3" bestFit="1" customWidth="1"/>
    <col min="7884" max="7884" width="23.54296875" style="3" bestFit="1" customWidth="1"/>
    <col min="7885" max="7885" width="6.81640625" style="3" bestFit="1" customWidth="1"/>
    <col min="7886" max="7886" width="23.54296875" style="3" bestFit="1" customWidth="1"/>
    <col min="7887" max="7887" width="6.81640625" style="3" bestFit="1" customWidth="1"/>
    <col min="7888" max="7888" width="23.54296875" style="3" bestFit="1" customWidth="1"/>
    <col min="7889" max="7889" width="6.81640625" style="3" bestFit="1" customWidth="1"/>
    <col min="7890" max="7890" width="23.54296875" style="3" bestFit="1" customWidth="1"/>
    <col min="7891" max="7891" width="6.81640625" style="3" bestFit="1" customWidth="1"/>
    <col min="7892" max="7892" width="23.54296875" style="3" bestFit="1" customWidth="1"/>
    <col min="7893" max="7893" width="11.5429687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81640625" style="3" bestFit="1" customWidth="1"/>
    <col min="7904" max="7904" width="23.54296875" style="3" bestFit="1" customWidth="1"/>
    <col min="7905" max="7905" width="6.816406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6.8164062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453125" style="3" bestFit="1" customWidth="1"/>
    <col min="7974" max="7974" width="23.54296875" style="3" bestFit="1" customWidth="1"/>
    <col min="7975" max="7975" width="6.4531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81640625" style="3" bestFit="1" customWidth="1"/>
    <col min="7998" max="7998" width="23.54296875" style="3" bestFit="1" customWidth="1"/>
    <col min="7999" max="7999" width="6.816406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44" width="9.1796875" style="3"/>
    <col min="8045" max="8045" width="33.54296875" style="3" customWidth="1"/>
    <col min="8046" max="8046" width="11.7265625" style="3" customWidth="1"/>
    <col min="8047" max="8047" width="6.7265625" style="3" customWidth="1"/>
    <col min="8048" max="8048" width="11.7265625" style="3" customWidth="1"/>
    <col min="8049" max="8049" width="6.7265625" style="3" customWidth="1"/>
    <col min="8050" max="8050" width="11.7265625" style="3" customWidth="1"/>
    <col min="8051" max="8051" width="6.7265625" style="3" customWidth="1"/>
    <col min="8052" max="8052" width="11.7265625" style="3" customWidth="1"/>
    <col min="8053" max="8053" width="6.7265625" style="3" customWidth="1"/>
    <col min="8054" max="8054" width="12.26953125" style="3" bestFit="1" customWidth="1"/>
    <col min="8055" max="8055" width="6.7265625" style="3" bestFit="1" customWidth="1"/>
    <col min="8056" max="8056" width="12.26953125" style="3" bestFit="1" customWidth="1"/>
    <col min="8057" max="8057" width="6.7265625" style="3" bestFit="1" customWidth="1"/>
    <col min="8058" max="8058" width="11.7265625" style="3" bestFit="1" customWidth="1"/>
    <col min="8059" max="8059" width="6" style="3" bestFit="1" customWidth="1"/>
    <col min="8060" max="8060" width="11.7265625" style="3" bestFit="1" customWidth="1"/>
    <col min="8061" max="8061" width="6" style="3" bestFit="1" customWidth="1"/>
    <col min="8062" max="8062" width="11.7265625" style="3" bestFit="1" customWidth="1"/>
    <col min="8063" max="8063" width="6" style="3" bestFit="1" customWidth="1"/>
    <col min="8064" max="8064" width="11.7265625" style="3" bestFit="1" customWidth="1"/>
    <col min="8065" max="8065" width="6" style="3" bestFit="1" customWidth="1"/>
    <col min="8066" max="8066" width="11.7265625" style="3" bestFit="1" customWidth="1"/>
    <col min="8067" max="8067" width="6" style="3" bestFit="1" customWidth="1"/>
    <col min="8068" max="8068" width="11.7265625" style="3" bestFit="1" customWidth="1"/>
    <col min="8069" max="8069" width="6" style="3" bestFit="1" customWidth="1"/>
    <col min="8070" max="8070" width="11.7265625" style="3" bestFit="1" customWidth="1"/>
    <col min="8071" max="8071" width="6" style="3" bestFit="1" customWidth="1"/>
    <col min="8072" max="8072" width="11.7265625" style="3" bestFit="1" customWidth="1"/>
    <col min="8073" max="8073" width="5.26953125" style="3" bestFit="1" customWidth="1"/>
    <col min="8074" max="8074" width="16.453125" style="3" bestFit="1" customWidth="1"/>
    <col min="8075" max="8075" width="6.453125" style="3" customWidth="1"/>
    <col min="8076" max="8076" width="15" style="3" customWidth="1"/>
    <col min="8077" max="8077" width="8" style="3" customWidth="1"/>
    <col min="8078" max="8078" width="15.453125" style="3" customWidth="1"/>
    <col min="8079" max="8079" width="8.453125" style="3" customWidth="1"/>
    <col min="8080" max="8080" width="17.54296875" style="3" customWidth="1"/>
    <col min="8081" max="8081" width="6" style="3" bestFit="1" customWidth="1"/>
    <col min="8082" max="8082" width="15.81640625" style="3" bestFit="1" customWidth="1"/>
    <col min="8083" max="8083" width="6" style="3" bestFit="1" customWidth="1"/>
    <col min="8084" max="8084" width="16.81640625" style="3" bestFit="1" customWidth="1"/>
    <col min="8085" max="8085" width="6" style="3" bestFit="1" customWidth="1"/>
    <col min="8086" max="8086" width="17.453125" style="3" customWidth="1"/>
    <col min="8087" max="8087" width="7.7265625" style="3" bestFit="1" customWidth="1"/>
    <col min="8088" max="8088" width="17.453125" style="3" customWidth="1"/>
    <col min="8089" max="8089" width="7.7265625" style="3" bestFit="1" customWidth="1"/>
    <col min="8090" max="8090" width="17.453125" style="3" customWidth="1"/>
    <col min="8091" max="8091" width="9" style="3" customWidth="1"/>
    <col min="8092" max="8092" width="22.54296875" style="3" customWidth="1"/>
    <col min="8093" max="8093" width="8.1796875" style="3" customWidth="1"/>
    <col min="8094" max="8094" width="22.54296875" style="3" customWidth="1"/>
    <col min="8095" max="8095" width="8.1796875" style="3" customWidth="1"/>
    <col min="8096" max="8096" width="23.54296875" style="3" customWidth="1"/>
    <col min="8097" max="8097" width="8.1796875" style="3" customWidth="1"/>
    <col min="8098" max="8098" width="22.54296875" style="3" customWidth="1"/>
    <col min="8099" max="8099" width="8.1796875" style="3" bestFit="1" customWidth="1"/>
    <col min="8100" max="8100" width="22.54296875" style="3" customWidth="1"/>
    <col min="8101" max="8101" width="9.54296875" style="3" customWidth="1"/>
    <col min="8102" max="8102" width="22.54296875" style="3" customWidth="1"/>
    <col min="8103" max="8103" width="9.54296875" style="3" customWidth="1"/>
    <col min="8104" max="8104" width="22.54296875" style="3" customWidth="1"/>
    <col min="8105" max="8105" width="12.453125" style="3" customWidth="1"/>
    <col min="8106" max="8106" width="22.54296875" style="3" customWidth="1"/>
    <col min="8107" max="8107" width="8.7265625" style="3" bestFit="1" customWidth="1"/>
    <col min="8108" max="8108" width="21" style="3" customWidth="1"/>
    <col min="8109" max="8109" width="8.7265625" style="3" bestFit="1" customWidth="1"/>
    <col min="8110" max="8110" width="23.54296875" style="3" bestFit="1" customWidth="1"/>
    <col min="8111" max="8111" width="11.81640625" style="3" customWidth="1"/>
    <col min="8112" max="8112" width="23.54296875" style="3" bestFit="1" customWidth="1"/>
    <col min="8113" max="8113" width="11.26953125" style="3" customWidth="1"/>
    <col min="8114" max="8114" width="23.1796875" style="3" customWidth="1"/>
    <col min="8115" max="8115" width="11.453125" style="3" bestFit="1" customWidth="1"/>
    <col min="8116" max="8116" width="23.54296875" style="3" bestFit="1" customWidth="1"/>
    <col min="8117" max="8117" width="10.1796875" style="3" customWidth="1"/>
    <col min="8118" max="8118" width="23.54296875" style="3" bestFit="1" customWidth="1"/>
    <col min="8119" max="8119" width="10.1796875" style="3" customWidth="1"/>
    <col min="8120" max="8120" width="23.54296875" style="3" bestFit="1" customWidth="1"/>
    <col min="8121" max="8121" width="11.453125" style="3" bestFit="1" customWidth="1"/>
    <col min="8122" max="8122" width="23.54296875" style="3" bestFit="1" customWidth="1"/>
    <col min="8123" max="8123" width="11.453125" style="3" bestFit="1" customWidth="1"/>
    <col min="8124" max="8124" width="23.54296875" style="3" bestFit="1" customWidth="1"/>
    <col min="8125" max="8125" width="7.7265625" style="3" bestFit="1" customWidth="1"/>
    <col min="8126" max="8126" width="23.54296875" style="3" bestFit="1" customWidth="1"/>
    <col min="8127" max="8127" width="6.81640625" style="3" bestFit="1" customWidth="1"/>
    <col min="8128" max="8128" width="23.54296875" style="3" bestFit="1" customWidth="1"/>
    <col min="8129" max="8129" width="6.81640625" style="3" bestFit="1" customWidth="1"/>
    <col min="8130" max="8130" width="23.54296875" style="3" bestFit="1" customWidth="1"/>
    <col min="8131" max="8131" width="6.81640625" style="3" bestFit="1" customWidth="1"/>
    <col min="8132" max="8132" width="23.54296875" style="3" bestFit="1" customWidth="1"/>
    <col min="8133" max="8133" width="6.81640625" style="3" bestFit="1" customWidth="1"/>
    <col min="8134" max="8134" width="23.54296875" style="3" bestFit="1" customWidth="1"/>
    <col min="8135" max="8135" width="6.453125" style="3" bestFit="1" customWidth="1"/>
    <col min="8136" max="8136" width="23.54296875" style="3" bestFit="1" customWidth="1"/>
    <col min="8137" max="8137" width="6.453125" style="3" bestFit="1" customWidth="1"/>
    <col min="8138" max="8138" width="23.54296875" style="3" bestFit="1" customWidth="1"/>
    <col min="8139" max="8139" width="6.81640625" style="3" bestFit="1" customWidth="1"/>
    <col min="8140" max="8140" width="23.54296875" style="3" bestFit="1" customWidth="1"/>
    <col min="8141" max="8141" width="6.81640625" style="3" bestFit="1" customWidth="1"/>
    <col min="8142" max="8142" width="23.54296875" style="3" bestFit="1" customWidth="1"/>
    <col min="8143" max="8143" width="6.81640625" style="3" bestFit="1" customWidth="1"/>
    <col min="8144" max="8144" width="23.54296875" style="3" bestFit="1" customWidth="1"/>
    <col min="8145" max="8145" width="6.81640625" style="3" bestFit="1" customWidth="1"/>
    <col min="8146" max="8146" width="23.54296875" style="3" bestFit="1" customWidth="1"/>
    <col min="8147" max="8147" width="6.81640625" style="3" bestFit="1" customWidth="1"/>
    <col min="8148" max="8148" width="23.54296875" style="3" bestFit="1" customWidth="1"/>
    <col min="8149" max="8149" width="11.5429687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81640625" style="3" bestFit="1" customWidth="1"/>
    <col min="8160" max="8160" width="23.54296875" style="3" bestFit="1" customWidth="1"/>
    <col min="8161" max="8161" width="6.816406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6.8164062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453125" style="3" bestFit="1" customWidth="1"/>
    <col min="8230" max="8230" width="23.54296875" style="3" bestFit="1" customWidth="1"/>
    <col min="8231" max="8231" width="6.4531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81640625" style="3" bestFit="1" customWidth="1"/>
    <col min="8254" max="8254" width="23.54296875" style="3" bestFit="1" customWidth="1"/>
    <col min="8255" max="8255" width="6.816406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300" width="9.1796875" style="3"/>
    <col min="8301" max="8301" width="33.54296875" style="3" customWidth="1"/>
    <col min="8302" max="8302" width="11.7265625" style="3" customWidth="1"/>
    <col min="8303" max="8303" width="6.7265625" style="3" customWidth="1"/>
    <col min="8304" max="8304" width="11.7265625" style="3" customWidth="1"/>
    <col min="8305" max="8305" width="6.7265625" style="3" customWidth="1"/>
    <col min="8306" max="8306" width="11.7265625" style="3" customWidth="1"/>
    <col min="8307" max="8307" width="6.7265625" style="3" customWidth="1"/>
    <col min="8308" max="8308" width="11.7265625" style="3" customWidth="1"/>
    <col min="8309" max="8309" width="6.7265625" style="3" customWidth="1"/>
    <col min="8310" max="8310" width="12.26953125" style="3" bestFit="1" customWidth="1"/>
    <col min="8311" max="8311" width="6.7265625" style="3" bestFit="1" customWidth="1"/>
    <col min="8312" max="8312" width="12.26953125" style="3" bestFit="1" customWidth="1"/>
    <col min="8313" max="8313" width="6.7265625" style="3" bestFit="1" customWidth="1"/>
    <col min="8314" max="8314" width="11.7265625" style="3" bestFit="1" customWidth="1"/>
    <col min="8315" max="8315" width="6" style="3" bestFit="1" customWidth="1"/>
    <col min="8316" max="8316" width="11.7265625" style="3" bestFit="1" customWidth="1"/>
    <col min="8317" max="8317" width="6" style="3" bestFit="1" customWidth="1"/>
    <col min="8318" max="8318" width="11.7265625" style="3" bestFit="1" customWidth="1"/>
    <col min="8319" max="8319" width="6" style="3" bestFit="1" customWidth="1"/>
    <col min="8320" max="8320" width="11.7265625" style="3" bestFit="1" customWidth="1"/>
    <col min="8321" max="8321" width="6" style="3" bestFit="1" customWidth="1"/>
    <col min="8322" max="8322" width="11.7265625" style="3" bestFit="1" customWidth="1"/>
    <col min="8323" max="8323" width="6" style="3" bestFit="1" customWidth="1"/>
    <col min="8324" max="8324" width="11.7265625" style="3" bestFit="1" customWidth="1"/>
    <col min="8325" max="8325" width="6" style="3" bestFit="1" customWidth="1"/>
    <col min="8326" max="8326" width="11.7265625" style="3" bestFit="1" customWidth="1"/>
    <col min="8327" max="8327" width="6" style="3" bestFit="1" customWidth="1"/>
    <col min="8328" max="8328" width="11.7265625" style="3" bestFit="1" customWidth="1"/>
    <col min="8329" max="8329" width="5.26953125" style="3" bestFit="1" customWidth="1"/>
    <col min="8330" max="8330" width="16.453125" style="3" bestFit="1" customWidth="1"/>
    <col min="8331" max="8331" width="6.453125" style="3" customWidth="1"/>
    <col min="8332" max="8332" width="15" style="3" customWidth="1"/>
    <col min="8333" max="8333" width="8" style="3" customWidth="1"/>
    <col min="8334" max="8334" width="15.453125" style="3" customWidth="1"/>
    <col min="8335" max="8335" width="8.453125" style="3" customWidth="1"/>
    <col min="8336" max="8336" width="17.54296875" style="3" customWidth="1"/>
    <col min="8337" max="8337" width="6" style="3" bestFit="1" customWidth="1"/>
    <col min="8338" max="8338" width="15.81640625" style="3" bestFit="1" customWidth="1"/>
    <col min="8339" max="8339" width="6" style="3" bestFit="1" customWidth="1"/>
    <col min="8340" max="8340" width="16.81640625" style="3" bestFit="1" customWidth="1"/>
    <col min="8341" max="8341" width="6" style="3" bestFit="1" customWidth="1"/>
    <col min="8342" max="8342" width="17.453125" style="3" customWidth="1"/>
    <col min="8343" max="8343" width="7.7265625" style="3" bestFit="1" customWidth="1"/>
    <col min="8344" max="8344" width="17.453125" style="3" customWidth="1"/>
    <col min="8345" max="8345" width="7.7265625" style="3" bestFit="1" customWidth="1"/>
    <col min="8346" max="8346" width="17.453125" style="3" customWidth="1"/>
    <col min="8347" max="8347" width="9" style="3" customWidth="1"/>
    <col min="8348" max="8348" width="22.54296875" style="3" customWidth="1"/>
    <col min="8349" max="8349" width="8.1796875" style="3" customWidth="1"/>
    <col min="8350" max="8350" width="22.54296875" style="3" customWidth="1"/>
    <col min="8351" max="8351" width="8.1796875" style="3" customWidth="1"/>
    <col min="8352" max="8352" width="23.54296875" style="3" customWidth="1"/>
    <col min="8353" max="8353" width="8.1796875" style="3" customWidth="1"/>
    <col min="8354" max="8354" width="22.54296875" style="3" customWidth="1"/>
    <col min="8355" max="8355" width="8.1796875" style="3" bestFit="1" customWidth="1"/>
    <col min="8356" max="8356" width="22.54296875" style="3" customWidth="1"/>
    <col min="8357" max="8357" width="9.54296875" style="3" customWidth="1"/>
    <col min="8358" max="8358" width="22.54296875" style="3" customWidth="1"/>
    <col min="8359" max="8359" width="9.54296875" style="3" customWidth="1"/>
    <col min="8360" max="8360" width="22.54296875" style="3" customWidth="1"/>
    <col min="8361" max="8361" width="12.453125" style="3" customWidth="1"/>
    <col min="8362" max="8362" width="22.54296875" style="3" customWidth="1"/>
    <col min="8363" max="8363" width="8.7265625" style="3" bestFit="1" customWidth="1"/>
    <col min="8364" max="8364" width="21" style="3" customWidth="1"/>
    <col min="8365" max="8365" width="8.7265625" style="3" bestFit="1" customWidth="1"/>
    <col min="8366" max="8366" width="23.54296875" style="3" bestFit="1" customWidth="1"/>
    <col min="8367" max="8367" width="11.81640625" style="3" customWidth="1"/>
    <col min="8368" max="8368" width="23.54296875" style="3" bestFit="1" customWidth="1"/>
    <col min="8369" max="8369" width="11.26953125" style="3" customWidth="1"/>
    <col min="8370" max="8370" width="23.1796875" style="3" customWidth="1"/>
    <col min="8371" max="8371" width="11.453125" style="3" bestFit="1" customWidth="1"/>
    <col min="8372" max="8372" width="23.54296875" style="3" bestFit="1" customWidth="1"/>
    <col min="8373" max="8373" width="10.1796875" style="3" customWidth="1"/>
    <col min="8374" max="8374" width="23.54296875" style="3" bestFit="1" customWidth="1"/>
    <col min="8375" max="8375" width="10.1796875" style="3" customWidth="1"/>
    <col min="8376" max="8376" width="23.54296875" style="3" bestFit="1" customWidth="1"/>
    <col min="8377" max="8377" width="11.453125" style="3" bestFit="1" customWidth="1"/>
    <col min="8378" max="8378" width="23.54296875" style="3" bestFit="1" customWidth="1"/>
    <col min="8379" max="8379" width="11.453125" style="3" bestFit="1" customWidth="1"/>
    <col min="8380" max="8380" width="23.54296875" style="3" bestFit="1" customWidth="1"/>
    <col min="8381" max="8381" width="7.7265625" style="3" bestFit="1" customWidth="1"/>
    <col min="8382" max="8382" width="23.54296875" style="3" bestFit="1" customWidth="1"/>
    <col min="8383" max="8383" width="6.81640625" style="3" bestFit="1" customWidth="1"/>
    <col min="8384" max="8384" width="23.54296875" style="3" bestFit="1" customWidth="1"/>
    <col min="8385" max="8385" width="6.81640625" style="3" bestFit="1" customWidth="1"/>
    <col min="8386" max="8386" width="23.54296875" style="3" bestFit="1" customWidth="1"/>
    <col min="8387" max="8387" width="6.81640625" style="3" bestFit="1" customWidth="1"/>
    <col min="8388" max="8388" width="23.54296875" style="3" bestFit="1" customWidth="1"/>
    <col min="8389" max="8389" width="6.81640625" style="3" bestFit="1" customWidth="1"/>
    <col min="8390" max="8390" width="23.54296875" style="3" bestFit="1" customWidth="1"/>
    <col min="8391" max="8391" width="6.453125" style="3" bestFit="1" customWidth="1"/>
    <col min="8392" max="8392" width="23.54296875" style="3" bestFit="1" customWidth="1"/>
    <col min="8393" max="8393" width="6.453125" style="3" bestFit="1" customWidth="1"/>
    <col min="8394" max="8394" width="23.54296875" style="3" bestFit="1" customWidth="1"/>
    <col min="8395" max="8395" width="6.81640625" style="3" bestFit="1" customWidth="1"/>
    <col min="8396" max="8396" width="23.54296875" style="3" bestFit="1" customWidth="1"/>
    <col min="8397" max="8397" width="6.81640625" style="3" bestFit="1" customWidth="1"/>
    <col min="8398" max="8398" width="23.54296875" style="3" bestFit="1" customWidth="1"/>
    <col min="8399" max="8399" width="6.81640625" style="3" bestFit="1" customWidth="1"/>
    <col min="8400" max="8400" width="23.54296875" style="3" bestFit="1" customWidth="1"/>
    <col min="8401" max="8401" width="6.81640625" style="3" bestFit="1" customWidth="1"/>
    <col min="8402" max="8402" width="23.54296875" style="3" bestFit="1" customWidth="1"/>
    <col min="8403" max="8403" width="6.81640625" style="3" bestFit="1" customWidth="1"/>
    <col min="8404" max="8404" width="23.54296875" style="3" bestFit="1" customWidth="1"/>
    <col min="8405" max="8405" width="11.5429687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81640625" style="3" bestFit="1" customWidth="1"/>
    <col min="8416" max="8416" width="23.54296875" style="3" bestFit="1" customWidth="1"/>
    <col min="8417" max="8417" width="6.816406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6.8164062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453125" style="3" bestFit="1" customWidth="1"/>
    <col min="8486" max="8486" width="23.54296875" style="3" bestFit="1" customWidth="1"/>
    <col min="8487" max="8487" width="6.4531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81640625" style="3" bestFit="1" customWidth="1"/>
    <col min="8510" max="8510" width="23.54296875" style="3" bestFit="1" customWidth="1"/>
    <col min="8511" max="8511" width="6.816406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56" width="9.1796875" style="3"/>
    <col min="8557" max="8557" width="33.54296875" style="3" customWidth="1"/>
    <col min="8558" max="8558" width="11.7265625" style="3" customWidth="1"/>
    <col min="8559" max="8559" width="6.7265625" style="3" customWidth="1"/>
    <col min="8560" max="8560" width="11.7265625" style="3" customWidth="1"/>
    <col min="8561" max="8561" width="6.7265625" style="3" customWidth="1"/>
    <col min="8562" max="8562" width="11.7265625" style="3" customWidth="1"/>
    <col min="8563" max="8563" width="6.7265625" style="3" customWidth="1"/>
    <col min="8564" max="8564" width="11.7265625" style="3" customWidth="1"/>
    <col min="8565" max="8565" width="6.7265625" style="3" customWidth="1"/>
    <col min="8566" max="8566" width="12.26953125" style="3" bestFit="1" customWidth="1"/>
    <col min="8567" max="8567" width="6.7265625" style="3" bestFit="1" customWidth="1"/>
    <col min="8568" max="8568" width="12.26953125" style="3" bestFit="1" customWidth="1"/>
    <col min="8569" max="8569" width="6.7265625" style="3" bestFit="1" customWidth="1"/>
    <col min="8570" max="8570" width="11.7265625" style="3" bestFit="1" customWidth="1"/>
    <col min="8571" max="8571" width="6" style="3" bestFit="1" customWidth="1"/>
    <col min="8572" max="8572" width="11.7265625" style="3" bestFit="1" customWidth="1"/>
    <col min="8573" max="8573" width="6" style="3" bestFit="1" customWidth="1"/>
    <col min="8574" max="8574" width="11.7265625" style="3" bestFit="1" customWidth="1"/>
    <col min="8575" max="8575" width="6" style="3" bestFit="1" customWidth="1"/>
    <col min="8576" max="8576" width="11.7265625" style="3" bestFit="1" customWidth="1"/>
    <col min="8577" max="8577" width="6" style="3" bestFit="1" customWidth="1"/>
    <col min="8578" max="8578" width="11.7265625" style="3" bestFit="1" customWidth="1"/>
    <col min="8579" max="8579" width="6" style="3" bestFit="1" customWidth="1"/>
    <col min="8580" max="8580" width="11.7265625" style="3" bestFit="1" customWidth="1"/>
    <col min="8581" max="8581" width="6" style="3" bestFit="1" customWidth="1"/>
    <col min="8582" max="8582" width="11.7265625" style="3" bestFit="1" customWidth="1"/>
    <col min="8583" max="8583" width="6" style="3" bestFit="1" customWidth="1"/>
    <col min="8584" max="8584" width="11.7265625" style="3" bestFit="1" customWidth="1"/>
    <col min="8585" max="8585" width="5.26953125" style="3" bestFit="1" customWidth="1"/>
    <col min="8586" max="8586" width="16.453125" style="3" bestFit="1" customWidth="1"/>
    <col min="8587" max="8587" width="6.453125" style="3" customWidth="1"/>
    <col min="8588" max="8588" width="15" style="3" customWidth="1"/>
    <col min="8589" max="8589" width="8" style="3" customWidth="1"/>
    <col min="8590" max="8590" width="15.453125" style="3" customWidth="1"/>
    <col min="8591" max="8591" width="8.453125" style="3" customWidth="1"/>
    <col min="8592" max="8592" width="17.54296875" style="3" customWidth="1"/>
    <col min="8593" max="8593" width="6" style="3" bestFit="1" customWidth="1"/>
    <col min="8594" max="8594" width="15.81640625" style="3" bestFit="1" customWidth="1"/>
    <col min="8595" max="8595" width="6" style="3" bestFit="1" customWidth="1"/>
    <col min="8596" max="8596" width="16.81640625" style="3" bestFit="1" customWidth="1"/>
    <col min="8597" max="8597" width="6" style="3" bestFit="1" customWidth="1"/>
    <col min="8598" max="8598" width="17.453125" style="3" customWidth="1"/>
    <col min="8599" max="8599" width="7.7265625" style="3" bestFit="1" customWidth="1"/>
    <col min="8600" max="8600" width="17.453125" style="3" customWidth="1"/>
    <col min="8601" max="8601" width="7.7265625" style="3" bestFit="1" customWidth="1"/>
    <col min="8602" max="8602" width="17.453125" style="3" customWidth="1"/>
    <col min="8603" max="8603" width="9" style="3" customWidth="1"/>
    <col min="8604" max="8604" width="22.54296875" style="3" customWidth="1"/>
    <col min="8605" max="8605" width="8.1796875" style="3" customWidth="1"/>
    <col min="8606" max="8606" width="22.54296875" style="3" customWidth="1"/>
    <col min="8607" max="8607" width="8.1796875" style="3" customWidth="1"/>
    <col min="8608" max="8608" width="23.54296875" style="3" customWidth="1"/>
    <col min="8609" max="8609" width="8.1796875" style="3" customWidth="1"/>
    <col min="8610" max="8610" width="22.54296875" style="3" customWidth="1"/>
    <col min="8611" max="8611" width="8.1796875" style="3" bestFit="1" customWidth="1"/>
    <col min="8612" max="8612" width="22.54296875" style="3" customWidth="1"/>
    <col min="8613" max="8613" width="9.54296875" style="3" customWidth="1"/>
    <col min="8614" max="8614" width="22.54296875" style="3" customWidth="1"/>
    <col min="8615" max="8615" width="9.54296875" style="3" customWidth="1"/>
    <col min="8616" max="8616" width="22.54296875" style="3" customWidth="1"/>
    <col min="8617" max="8617" width="12.453125" style="3" customWidth="1"/>
    <col min="8618" max="8618" width="22.54296875" style="3" customWidth="1"/>
    <col min="8619" max="8619" width="8.7265625" style="3" bestFit="1" customWidth="1"/>
    <col min="8620" max="8620" width="21" style="3" customWidth="1"/>
    <col min="8621" max="8621" width="8.7265625" style="3" bestFit="1" customWidth="1"/>
    <col min="8622" max="8622" width="23.54296875" style="3" bestFit="1" customWidth="1"/>
    <col min="8623" max="8623" width="11.81640625" style="3" customWidth="1"/>
    <col min="8624" max="8624" width="23.54296875" style="3" bestFit="1" customWidth="1"/>
    <col min="8625" max="8625" width="11.26953125" style="3" customWidth="1"/>
    <col min="8626" max="8626" width="23.1796875" style="3" customWidth="1"/>
    <col min="8627" max="8627" width="11.453125" style="3" bestFit="1" customWidth="1"/>
    <col min="8628" max="8628" width="23.54296875" style="3" bestFit="1" customWidth="1"/>
    <col min="8629" max="8629" width="10.1796875" style="3" customWidth="1"/>
    <col min="8630" max="8630" width="23.54296875" style="3" bestFit="1" customWidth="1"/>
    <col min="8631" max="8631" width="10.1796875" style="3" customWidth="1"/>
    <col min="8632" max="8632" width="23.54296875" style="3" bestFit="1" customWidth="1"/>
    <col min="8633" max="8633" width="11.453125" style="3" bestFit="1" customWidth="1"/>
    <col min="8634" max="8634" width="23.54296875" style="3" bestFit="1" customWidth="1"/>
    <col min="8635" max="8635" width="11.453125" style="3" bestFit="1" customWidth="1"/>
    <col min="8636" max="8636" width="23.54296875" style="3" bestFit="1" customWidth="1"/>
    <col min="8637" max="8637" width="7.7265625" style="3" bestFit="1" customWidth="1"/>
    <col min="8638" max="8638" width="23.54296875" style="3" bestFit="1" customWidth="1"/>
    <col min="8639" max="8639" width="6.81640625" style="3" bestFit="1" customWidth="1"/>
    <col min="8640" max="8640" width="23.54296875" style="3" bestFit="1" customWidth="1"/>
    <col min="8641" max="8641" width="6.81640625" style="3" bestFit="1" customWidth="1"/>
    <col min="8642" max="8642" width="23.54296875" style="3" bestFit="1" customWidth="1"/>
    <col min="8643" max="8643" width="6.81640625" style="3" bestFit="1" customWidth="1"/>
    <col min="8644" max="8644" width="23.54296875" style="3" bestFit="1" customWidth="1"/>
    <col min="8645" max="8645" width="6.81640625" style="3" bestFit="1" customWidth="1"/>
    <col min="8646" max="8646" width="23.54296875" style="3" bestFit="1" customWidth="1"/>
    <col min="8647" max="8647" width="6.453125" style="3" bestFit="1" customWidth="1"/>
    <col min="8648" max="8648" width="23.54296875" style="3" bestFit="1" customWidth="1"/>
    <col min="8649" max="8649" width="6.453125" style="3" bestFit="1" customWidth="1"/>
    <col min="8650" max="8650" width="23.54296875" style="3" bestFit="1" customWidth="1"/>
    <col min="8651" max="8651" width="6.81640625" style="3" bestFit="1" customWidth="1"/>
    <col min="8652" max="8652" width="23.54296875" style="3" bestFit="1" customWidth="1"/>
    <col min="8653" max="8653" width="6.81640625" style="3" bestFit="1" customWidth="1"/>
    <col min="8654" max="8654" width="23.54296875" style="3" bestFit="1" customWidth="1"/>
    <col min="8655" max="8655" width="6.81640625" style="3" bestFit="1" customWidth="1"/>
    <col min="8656" max="8656" width="23.54296875" style="3" bestFit="1" customWidth="1"/>
    <col min="8657" max="8657" width="6.81640625" style="3" bestFit="1" customWidth="1"/>
    <col min="8658" max="8658" width="23.54296875" style="3" bestFit="1" customWidth="1"/>
    <col min="8659" max="8659" width="6.81640625" style="3" bestFit="1" customWidth="1"/>
    <col min="8660" max="8660" width="23.54296875" style="3" bestFit="1" customWidth="1"/>
    <col min="8661" max="8661" width="11.5429687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81640625" style="3" bestFit="1" customWidth="1"/>
    <col min="8672" max="8672" width="23.54296875" style="3" bestFit="1" customWidth="1"/>
    <col min="8673" max="8673" width="6.816406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6.8164062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453125" style="3" bestFit="1" customWidth="1"/>
    <col min="8742" max="8742" width="23.54296875" style="3" bestFit="1" customWidth="1"/>
    <col min="8743" max="8743" width="6.4531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81640625" style="3" bestFit="1" customWidth="1"/>
    <col min="8766" max="8766" width="23.54296875" style="3" bestFit="1" customWidth="1"/>
    <col min="8767" max="8767" width="6.816406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812" width="9.1796875" style="3"/>
    <col min="8813" max="8813" width="33.54296875" style="3" customWidth="1"/>
    <col min="8814" max="8814" width="11.7265625" style="3" customWidth="1"/>
    <col min="8815" max="8815" width="6.7265625" style="3" customWidth="1"/>
    <col min="8816" max="8816" width="11.7265625" style="3" customWidth="1"/>
    <col min="8817" max="8817" width="6.7265625" style="3" customWidth="1"/>
    <col min="8818" max="8818" width="11.7265625" style="3" customWidth="1"/>
    <col min="8819" max="8819" width="6.7265625" style="3" customWidth="1"/>
    <col min="8820" max="8820" width="11.7265625" style="3" customWidth="1"/>
    <col min="8821" max="8821" width="6.7265625" style="3" customWidth="1"/>
    <col min="8822" max="8822" width="12.26953125" style="3" bestFit="1" customWidth="1"/>
    <col min="8823" max="8823" width="6.7265625" style="3" bestFit="1" customWidth="1"/>
    <col min="8824" max="8824" width="12.26953125" style="3" bestFit="1" customWidth="1"/>
    <col min="8825" max="8825" width="6.7265625" style="3" bestFit="1" customWidth="1"/>
    <col min="8826" max="8826" width="11.7265625" style="3" bestFit="1" customWidth="1"/>
    <col min="8827" max="8827" width="6" style="3" bestFit="1" customWidth="1"/>
    <col min="8828" max="8828" width="11.7265625" style="3" bestFit="1" customWidth="1"/>
    <col min="8829" max="8829" width="6" style="3" bestFit="1" customWidth="1"/>
    <col min="8830" max="8830" width="11.7265625" style="3" bestFit="1" customWidth="1"/>
    <col min="8831" max="8831" width="6" style="3" bestFit="1" customWidth="1"/>
    <col min="8832" max="8832" width="11.7265625" style="3" bestFit="1" customWidth="1"/>
    <col min="8833" max="8833" width="6" style="3" bestFit="1" customWidth="1"/>
    <col min="8834" max="8834" width="11.7265625" style="3" bestFit="1" customWidth="1"/>
    <col min="8835" max="8835" width="6" style="3" bestFit="1" customWidth="1"/>
    <col min="8836" max="8836" width="11.7265625" style="3" bestFit="1" customWidth="1"/>
    <col min="8837" max="8837" width="6" style="3" bestFit="1" customWidth="1"/>
    <col min="8838" max="8838" width="11.7265625" style="3" bestFit="1" customWidth="1"/>
    <col min="8839" max="8839" width="6" style="3" bestFit="1" customWidth="1"/>
    <col min="8840" max="8840" width="11.7265625" style="3" bestFit="1" customWidth="1"/>
    <col min="8841" max="8841" width="5.26953125" style="3" bestFit="1" customWidth="1"/>
    <col min="8842" max="8842" width="16.453125" style="3" bestFit="1" customWidth="1"/>
    <col min="8843" max="8843" width="6.453125" style="3" customWidth="1"/>
    <col min="8844" max="8844" width="15" style="3" customWidth="1"/>
    <col min="8845" max="8845" width="8" style="3" customWidth="1"/>
    <col min="8846" max="8846" width="15.453125" style="3" customWidth="1"/>
    <col min="8847" max="8847" width="8.453125" style="3" customWidth="1"/>
    <col min="8848" max="8848" width="17.54296875" style="3" customWidth="1"/>
    <col min="8849" max="8849" width="6" style="3" bestFit="1" customWidth="1"/>
    <col min="8850" max="8850" width="15.81640625" style="3" bestFit="1" customWidth="1"/>
    <col min="8851" max="8851" width="6" style="3" bestFit="1" customWidth="1"/>
    <col min="8852" max="8852" width="16.81640625" style="3" bestFit="1" customWidth="1"/>
    <col min="8853" max="8853" width="6" style="3" bestFit="1" customWidth="1"/>
    <col min="8854" max="8854" width="17.453125" style="3" customWidth="1"/>
    <col min="8855" max="8855" width="7.7265625" style="3" bestFit="1" customWidth="1"/>
    <col min="8856" max="8856" width="17.453125" style="3" customWidth="1"/>
    <col min="8857" max="8857" width="7.7265625" style="3" bestFit="1" customWidth="1"/>
    <col min="8858" max="8858" width="17.453125" style="3" customWidth="1"/>
    <col min="8859" max="8859" width="9" style="3" customWidth="1"/>
    <col min="8860" max="8860" width="22.54296875" style="3" customWidth="1"/>
    <col min="8861" max="8861" width="8.1796875" style="3" customWidth="1"/>
    <col min="8862" max="8862" width="22.54296875" style="3" customWidth="1"/>
    <col min="8863" max="8863" width="8.1796875" style="3" customWidth="1"/>
    <col min="8864" max="8864" width="23.54296875" style="3" customWidth="1"/>
    <col min="8865" max="8865" width="8.1796875" style="3" customWidth="1"/>
    <col min="8866" max="8866" width="22.54296875" style="3" customWidth="1"/>
    <col min="8867" max="8867" width="8.1796875" style="3" bestFit="1" customWidth="1"/>
    <col min="8868" max="8868" width="22.54296875" style="3" customWidth="1"/>
    <col min="8869" max="8869" width="9.54296875" style="3" customWidth="1"/>
    <col min="8870" max="8870" width="22.54296875" style="3" customWidth="1"/>
    <col min="8871" max="8871" width="9.54296875" style="3" customWidth="1"/>
    <col min="8872" max="8872" width="22.54296875" style="3" customWidth="1"/>
    <col min="8873" max="8873" width="12.453125" style="3" customWidth="1"/>
    <col min="8874" max="8874" width="22.54296875" style="3" customWidth="1"/>
    <col min="8875" max="8875" width="8.7265625" style="3" bestFit="1" customWidth="1"/>
    <col min="8876" max="8876" width="21" style="3" customWidth="1"/>
    <col min="8877" max="8877" width="8.7265625" style="3" bestFit="1" customWidth="1"/>
    <col min="8878" max="8878" width="23.54296875" style="3" bestFit="1" customWidth="1"/>
    <col min="8879" max="8879" width="11.81640625" style="3" customWidth="1"/>
    <col min="8880" max="8880" width="23.54296875" style="3" bestFit="1" customWidth="1"/>
    <col min="8881" max="8881" width="11.26953125" style="3" customWidth="1"/>
    <col min="8882" max="8882" width="23.1796875" style="3" customWidth="1"/>
    <col min="8883" max="8883" width="11.453125" style="3" bestFit="1" customWidth="1"/>
    <col min="8884" max="8884" width="23.54296875" style="3" bestFit="1" customWidth="1"/>
    <col min="8885" max="8885" width="10.1796875" style="3" customWidth="1"/>
    <col min="8886" max="8886" width="23.54296875" style="3" bestFit="1" customWidth="1"/>
    <col min="8887" max="8887" width="10.1796875" style="3" customWidth="1"/>
    <col min="8888" max="8888" width="23.54296875" style="3" bestFit="1" customWidth="1"/>
    <col min="8889" max="8889" width="11.453125" style="3" bestFit="1" customWidth="1"/>
    <col min="8890" max="8890" width="23.54296875" style="3" bestFit="1" customWidth="1"/>
    <col min="8891" max="8891" width="11.453125" style="3" bestFit="1" customWidth="1"/>
    <col min="8892" max="8892" width="23.54296875" style="3" bestFit="1" customWidth="1"/>
    <col min="8893" max="8893" width="7.7265625" style="3" bestFit="1" customWidth="1"/>
    <col min="8894" max="8894" width="23.54296875" style="3" bestFit="1" customWidth="1"/>
    <col min="8895" max="8895" width="6.81640625" style="3" bestFit="1" customWidth="1"/>
    <col min="8896" max="8896" width="23.54296875" style="3" bestFit="1" customWidth="1"/>
    <col min="8897" max="8897" width="6.81640625" style="3" bestFit="1" customWidth="1"/>
    <col min="8898" max="8898" width="23.54296875" style="3" bestFit="1" customWidth="1"/>
    <col min="8899" max="8899" width="6.81640625" style="3" bestFit="1" customWidth="1"/>
    <col min="8900" max="8900" width="23.54296875" style="3" bestFit="1" customWidth="1"/>
    <col min="8901" max="8901" width="6.81640625" style="3" bestFit="1" customWidth="1"/>
    <col min="8902" max="8902" width="23.54296875" style="3" bestFit="1" customWidth="1"/>
    <col min="8903" max="8903" width="6.453125" style="3" bestFit="1" customWidth="1"/>
    <col min="8904" max="8904" width="23.54296875" style="3" bestFit="1" customWidth="1"/>
    <col min="8905" max="8905" width="6.453125" style="3" bestFit="1" customWidth="1"/>
    <col min="8906" max="8906" width="23.54296875" style="3" bestFit="1" customWidth="1"/>
    <col min="8907" max="8907" width="6.81640625" style="3" bestFit="1" customWidth="1"/>
    <col min="8908" max="8908" width="23.54296875" style="3" bestFit="1" customWidth="1"/>
    <col min="8909" max="8909" width="6.81640625" style="3" bestFit="1" customWidth="1"/>
    <col min="8910" max="8910" width="23.54296875" style="3" bestFit="1" customWidth="1"/>
    <col min="8911" max="8911" width="6.81640625" style="3" bestFit="1" customWidth="1"/>
    <col min="8912" max="8912" width="23.54296875" style="3" bestFit="1" customWidth="1"/>
    <col min="8913" max="8913" width="6.81640625" style="3" bestFit="1" customWidth="1"/>
    <col min="8914" max="8914" width="23.54296875" style="3" bestFit="1" customWidth="1"/>
    <col min="8915" max="8915" width="6.81640625" style="3" bestFit="1" customWidth="1"/>
    <col min="8916" max="8916" width="23.54296875" style="3" bestFit="1" customWidth="1"/>
    <col min="8917" max="8917" width="11.5429687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81640625" style="3" bestFit="1" customWidth="1"/>
    <col min="8928" max="8928" width="23.54296875" style="3" bestFit="1" customWidth="1"/>
    <col min="8929" max="8929" width="6.816406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6.8164062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453125" style="3" bestFit="1" customWidth="1"/>
    <col min="8998" max="8998" width="23.54296875" style="3" bestFit="1" customWidth="1"/>
    <col min="8999" max="8999" width="6.4531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81640625" style="3" bestFit="1" customWidth="1"/>
    <col min="9022" max="9022" width="23.54296875" style="3" bestFit="1" customWidth="1"/>
    <col min="9023" max="9023" width="6.816406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68" width="9.1796875" style="3"/>
    <col min="9069" max="9069" width="33.54296875" style="3" customWidth="1"/>
    <col min="9070" max="9070" width="11.7265625" style="3" customWidth="1"/>
    <col min="9071" max="9071" width="6.7265625" style="3" customWidth="1"/>
    <col min="9072" max="9072" width="11.7265625" style="3" customWidth="1"/>
    <col min="9073" max="9073" width="6.7265625" style="3" customWidth="1"/>
    <col min="9074" max="9074" width="11.7265625" style="3" customWidth="1"/>
    <col min="9075" max="9075" width="6.7265625" style="3" customWidth="1"/>
    <col min="9076" max="9076" width="11.7265625" style="3" customWidth="1"/>
    <col min="9077" max="9077" width="6.7265625" style="3" customWidth="1"/>
    <col min="9078" max="9078" width="12.26953125" style="3" bestFit="1" customWidth="1"/>
    <col min="9079" max="9079" width="6.7265625" style="3" bestFit="1" customWidth="1"/>
    <col min="9080" max="9080" width="12.26953125" style="3" bestFit="1" customWidth="1"/>
    <col min="9081" max="9081" width="6.7265625" style="3" bestFit="1" customWidth="1"/>
    <col min="9082" max="9082" width="11.7265625" style="3" bestFit="1" customWidth="1"/>
    <col min="9083" max="9083" width="6" style="3" bestFit="1" customWidth="1"/>
    <col min="9084" max="9084" width="11.7265625" style="3" bestFit="1" customWidth="1"/>
    <col min="9085" max="9085" width="6" style="3" bestFit="1" customWidth="1"/>
    <col min="9086" max="9086" width="11.7265625" style="3" bestFit="1" customWidth="1"/>
    <col min="9087" max="9087" width="6" style="3" bestFit="1" customWidth="1"/>
    <col min="9088" max="9088" width="11.7265625" style="3" bestFit="1" customWidth="1"/>
    <col min="9089" max="9089" width="6" style="3" bestFit="1" customWidth="1"/>
    <col min="9090" max="9090" width="11.7265625" style="3" bestFit="1" customWidth="1"/>
    <col min="9091" max="9091" width="6" style="3" bestFit="1" customWidth="1"/>
    <col min="9092" max="9092" width="11.7265625" style="3" bestFit="1" customWidth="1"/>
    <col min="9093" max="9093" width="6" style="3" bestFit="1" customWidth="1"/>
    <col min="9094" max="9094" width="11.7265625" style="3" bestFit="1" customWidth="1"/>
    <col min="9095" max="9095" width="6" style="3" bestFit="1" customWidth="1"/>
    <col min="9096" max="9096" width="11.7265625" style="3" bestFit="1" customWidth="1"/>
    <col min="9097" max="9097" width="5.26953125" style="3" bestFit="1" customWidth="1"/>
    <col min="9098" max="9098" width="16.453125" style="3" bestFit="1" customWidth="1"/>
    <col min="9099" max="9099" width="6.453125" style="3" customWidth="1"/>
    <col min="9100" max="9100" width="15" style="3" customWidth="1"/>
    <col min="9101" max="9101" width="8" style="3" customWidth="1"/>
    <col min="9102" max="9102" width="15.453125" style="3" customWidth="1"/>
    <col min="9103" max="9103" width="8.453125" style="3" customWidth="1"/>
    <col min="9104" max="9104" width="17.54296875" style="3" customWidth="1"/>
    <col min="9105" max="9105" width="6" style="3" bestFit="1" customWidth="1"/>
    <col min="9106" max="9106" width="15.81640625" style="3" bestFit="1" customWidth="1"/>
    <col min="9107" max="9107" width="6" style="3" bestFit="1" customWidth="1"/>
    <col min="9108" max="9108" width="16.81640625" style="3" bestFit="1" customWidth="1"/>
    <col min="9109" max="9109" width="6" style="3" bestFit="1" customWidth="1"/>
    <col min="9110" max="9110" width="17.453125" style="3" customWidth="1"/>
    <col min="9111" max="9111" width="7.7265625" style="3" bestFit="1" customWidth="1"/>
    <col min="9112" max="9112" width="17.453125" style="3" customWidth="1"/>
    <col min="9113" max="9113" width="7.7265625" style="3" bestFit="1" customWidth="1"/>
    <col min="9114" max="9114" width="17.453125" style="3" customWidth="1"/>
    <col min="9115" max="9115" width="9" style="3" customWidth="1"/>
    <col min="9116" max="9116" width="22.54296875" style="3" customWidth="1"/>
    <col min="9117" max="9117" width="8.1796875" style="3" customWidth="1"/>
    <col min="9118" max="9118" width="22.54296875" style="3" customWidth="1"/>
    <col min="9119" max="9119" width="8.1796875" style="3" customWidth="1"/>
    <col min="9120" max="9120" width="23.54296875" style="3" customWidth="1"/>
    <col min="9121" max="9121" width="8.1796875" style="3" customWidth="1"/>
    <col min="9122" max="9122" width="22.54296875" style="3" customWidth="1"/>
    <col min="9123" max="9123" width="8.1796875" style="3" bestFit="1" customWidth="1"/>
    <col min="9124" max="9124" width="22.54296875" style="3" customWidth="1"/>
    <col min="9125" max="9125" width="9.54296875" style="3" customWidth="1"/>
    <col min="9126" max="9126" width="22.54296875" style="3" customWidth="1"/>
    <col min="9127" max="9127" width="9.54296875" style="3" customWidth="1"/>
    <col min="9128" max="9128" width="22.54296875" style="3" customWidth="1"/>
    <col min="9129" max="9129" width="12.453125" style="3" customWidth="1"/>
    <col min="9130" max="9130" width="22.54296875" style="3" customWidth="1"/>
    <col min="9131" max="9131" width="8.7265625" style="3" bestFit="1" customWidth="1"/>
    <col min="9132" max="9132" width="21" style="3" customWidth="1"/>
    <col min="9133" max="9133" width="8.7265625" style="3" bestFit="1" customWidth="1"/>
    <col min="9134" max="9134" width="23.54296875" style="3" bestFit="1" customWidth="1"/>
    <col min="9135" max="9135" width="11.81640625" style="3" customWidth="1"/>
    <col min="9136" max="9136" width="23.54296875" style="3" bestFit="1" customWidth="1"/>
    <col min="9137" max="9137" width="11.26953125" style="3" customWidth="1"/>
    <col min="9138" max="9138" width="23.1796875" style="3" customWidth="1"/>
    <col min="9139" max="9139" width="11.453125" style="3" bestFit="1" customWidth="1"/>
    <col min="9140" max="9140" width="23.54296875" style="3" bestFit="1" customWidth="1"/>
    <col min="9141" max="9141" width="10.1796875" style="3" customWidth="1"/>
    <col min="9142" max="9142" width="23.54296875" style="3" bestFit="1" customWidth="1"/>
    <col min="9143" max="9143" width="10.1796875" style="3" customWidth="1"/>
    <col min="9144" max="9144" width="23.54296875" style="3" bestFit="1" customWidth="1"/>
    <col min="9145" max="9145" width="11.453125" style="3" bestFit="1" customWidth="1"/>
    <col min="9146" max="9146" width="23.54296875" style="3" bestFit="1" customWidth="1"/>
    <col min="9147" max="9147" width="11.453125" style="3" bestFit="1" customWidth="1"/>
    <col min="9148" max="9148" width="23.54296875" style="3" bestFit="1" customWidth="1"/>
    <col min="9149" max="9149" width="7.7265625" style="3" bestFit="1" customWidth="1"/>
    <col min="9150" max="9150" width="23.54296875" style="3" bestFit="1" customWidth="1"/>
    <col min="9151" max="9151" width="6.81640625" style="3" bestFit="1" customWidth="1"/>
    <col min="9152" max="9152" width="23.54296875" style="3" bestFit="1" customWidth="1"/>
    <col min="9153" max="9153" width="6.81640625" style="3" bestFit="1" customWidth="1"/>
    <col min="9154" max="9154" width="23.54296875" style="3" bestFit="1" customWidth="1"/>
    <col min="9155" max="9155" width="6.81640625" style="3" bestFit="1" customWidth="1"/>
    <col min="9156" max="9156" width="23.54296875" style="3" bestFit="1" customWidth="1"/>
    <col min="9157" max="9157" width="6.81640625" style="3" bestFit="1" customWidth="1"/>
    <col min="9158" max="9158" width="23.54296875" style="3" bestFit="1" customWidth="1"/>
    <col min="9159" max="9159" width="6.453125" style="3" bestFit="1" customWidth="1"/>
    <col min="9160" max="9160" width="23.54296875" style="3" bestFit="1" customWidth="1"/>
    <col min="9161" max="9161" width="6.453125" style="3" bestFit="1" customWidth="1"/>
    <col min="9162" max="9162" width="23.54296875" style="3" bestFit="1" customWidth="1"/>
    <col min="9163" max="9163" width="6.81640625" style="3" bestFit="1" customWidth="1"/>
    <col min="9164" max="9164" width="23.54296875" style="3" bestFit="1" customWidth="1"/>
    <col min="9165" max="9165" width="6.81640625" style="3" bestFit="1" customWidth="1"/>
    <col min="9166" max="9166" width="23.54296875" style="3" bestFit="1" customWidth="1"/>
    <col min="9167" max="9167" width="6.81640625" style="3" bestFit="1" customWidth="1"/>
    <col min="9168" max="9168" width="23.54296875" style="3" bestFit="1" customWidth="1"/>
    <col min="9169" max="9169" width="6.81640625" style="3" bestFit="1" customWidth="1"/>
    <col min="9170" max="9170" width="23.54296875" style="3" bestFit="1" customWidth="1"/>
    <col min="9171" max="9171" width="6.81640625" style="3" bestFit="1" customWidth="1"/>
    <col min="9172" max="9172" width="23.54296875" style="3" bestFit="1" customWidth="1"/>
    <col min="9173" max="9173" width="11.5429687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81640625" style="3" bestFit="1" customWidth="1"/>
    <col min="9184" max="9184" width="23.54296875" style="3" bestFit="1" customWidth="1"/>
    <col min="9185" max="9185" width="6.816406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6.8164062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453125" style="3" bestFit="1" customWidth="1"/>
    <col min="9254" max="9254" width="23.54296875" style="3" bestFit="1" customWidth="1"/>
    <col min="9255" max="9255" width="6.4531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81640625" style="3" bestFit="1" customWidth="1"/>
    <col min="9278" max="9278" width="23.54296875" style="3" bestFit="1" customWidth="1"/>
    <col min="9279" max="9279" width="6.816406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324" width="9.1796875" style="3"/>
    <col min="9325" max="9325" width="33.54296875" style="3" customWidth="1"/>
    <col min="9326" max="9326" width="11.7265625" style="3" customWidth="1"/>
    <col min="9327" max="9327" width="6.7265625" style="3" customWidth="1"/>
    <col min="9328" max="9328" width="11.7265625" style="3" customWidth="1"/>
    <col min="9329" max="9329" width="6.7265625" style="3" customWidth="1"/>
    <col min="9330" max="9330" width="11.7265625" style="3" customWidth="1"/>
    <col min="9331" max="9331" width="6.7265625" style="3" customWidth="1"/>
    <col min="9332" max="9332" width="11.7265625" style="3" customWidth="1"/>
    <col min="9333" max="9333" width="6.7265625" style="3" customWidth="1"/>
    <col min="9334" max="9334" width="12.26953125" style="3" bestFit="1" customWidth="1"/>
    <col min="9335" max="9335" width="6.7265625" style="3" bestFit="1" customWidth="1"/>
    <col min="9336" max="9336" width="12.26953125" style="3" bestFit="1" customWidth="1"/>
    <col min="9337" max="9337" width="6.7265625" style="3" bestFit="1" customWidth="1"/>
    <col min="9338" max="9338" width="11.7265625" style="3" bestFit="1" customWidth="1"/>
    <col min="9339" max="9339" width="6" style="3" bestFit="1" customWidth="1"/>
    <col min="9340" max="9340" width="11.7265625" style="3" bestFit="1" customWidth="1"/>
    <col min="9341" max="9341" width="6" style="3" bestFit="1" customWidth="1"/>
    <col min="9342" max="9342" width="11.7265625" style="3" bestFit="1" customWidth="1"/>
    <col min="9343" max="9343" width="6" style="3" bestFit="1" customWidth="1"/>
    <col min="9344" max="9344" width="11.7265625" style="3" bestFit="1" customWidth="1"/>
    <col min="9345" max="9345" width="6" style="3" bestFit="1" customWidth="1"/>
    <col min="9346" max="9346" width="11.7265625" style="3" bestFit="1" customWidth="1"/>
    <col min="9347" max="9347" width="6" style="3" bestFit="1" customWidth="1"/>
    <col min="9348" max="9348" width="11.7265625" style="3" bestFit="1" customWidth="1"/>
    <col min="9349" max="9349" width="6" style="3" bestFit="1" customWidth="1"/>
    <col min="9350" max="9350" width="11.7265625" style="3" bestFit="1" customWidth="1"/>
    <col min="9351" max="9351" width="6" style="3" bestFit="1" customWidth="1"/>
    <col min="9352" max="9352" width="11.7265625" style="3" bestFit="1" customWidth="1"/>
    <col min="9353" max="9353" width="5.26953125" style="3" bestFit="1" customWidth="1"/>
    <col min="9354" max="9354" width="16.453125" style="3" bestFit="1" customWidth="1"/>
    <col min="9355" max="9355" width="6.453125" style="3" customWidth="1"/>
    <col min="9356" max="9356" width="15" style="3" customWidth="1"/>
    <col min="9357" max="9357" width="8" style="3" customWidth="1"/>
    <col min="9358" max="9358" width="15.453125" style="3" customWidth="1"/>
    <col min="9359" max="9359" width="8.453125" style="3" customWidth="1"/>
    <col min="9360" max="9360" width="17.54296875" style="3" customWidth="1"/>
    <col min="9361" max="9361" width="6" style="3" bestFit="1" customWidth="1"/>
    <col min="9362" max="9362" width="15.81640625" style="3" bestFit="1" customWidth="1"/>
    <col min="9363" max="9363" width="6" style="3" bestFit="1" customWidth="1"/>
    <col min="9364" max="9364" width="16.81640625" style="3" bestFit="1" customWidth="1"/>
    <col min="9365" max="9365" width="6" style="3" bestFit="1" customWidth="1"/>
    <col min="9366" max="9366" width="17.453125" style="3" customWidth="1"/>
    <col min="9367" max="9367" width="7.7265625" style="3" bestFit="1" customWidth="1"/>
    <col min="9368" max="9368" width="17.453125" style="3" customWidth="1"/>
    <col min="9369" max="9369" width="7.7265625" style="3" bestFit="1" customWidth="1"/>
    <col min="9370" max="9370" width="17.453125" style="3" customWidth="1"/>
    <col min="9371" max="9371" width="9" style="3" customWidth="1"/>
    <col min="9372" max="9372" width="22.54296875" style="3" customWidth="1"/>
    <col min="9373" max="9373" width="8.1796875" style="3" customWidth="1"/>
    <col min="9374" max="9374" width="22.54296875" style="3" customWidth="1"/>
    <col min="9375" max="9375" width="8.1796875" style="3" customWidth="1"/>
    <col min="9376" max="9376" width="23.54296875" style="3" customWidth="1"/>
    <col min="9377" max="9377" width="8.1796875" style="3" customWidth="1"/>
    <col min="9378" max="9378" width="22.54296875" style="3" customWidth="1"/>
    <col min="9379" max="9379" width="8.1796875" style="3" bestFit="1" customWidth="1"/>
    <col min="9380" max="9380" width="22.54296875" style="3" customWidth="1"/>
    <col min="9381" max="9381" width="9.54296875" style="3" customWidth="1"/>
    <col min="9382" max="9382" width="22.54296875" style="3" customWidth="1"/>
    <col min="9383" max="9383" width="9.54296875" style="3" customWidth="1"/>
    <col min="9384" max="9384" width="22.54296875" style="3" customWidth="1"/>
    <col min="9385" max="9385" width="12.453125" style="3" customWidth="1"/>
    <col min="9386" max="9386" width="22.54296875" style="3" customWidth="1"/>
    <col min="9387" max="9387" width="8.7265625" style="3" bestFit="1" customWidth="1"/>
    <col min="9388" max="9388" width="21" style="3" customWidth="1"/>
    <col min="9389" max="9389" width="8.7265625" style="3" bestFit="1" customWidth="1"/>
    <col min="9390" max="9390" width="23.54296875" style="3" bestFit="1" customWidth="1"/>
    <col min="9391" max="9391" width="11.81640625" style="3" customWidth="1"/>
    <col min="9392" max="9392" width="23.54296875" style="3" bestFit="1" customWidth="1"/>
    <col min="9393" max="9393" width="11.26953125" style="3" customWidth="1"/>
    <col min="9394" max="9394" width="23.1796875" style="3" customWidth="1"/>
    <col min="9395" max="9395" width="11.453125" style="3" bestFit="1" customWidth="1"/>
    <col min="9396" max="9396" width="23.54296875" style="3" bestFit="1" customWidth="1"/>
    <col min="9397" max="9397" width="10.1796875" style="3" customWidth="1"/>
    <col min="9398" max="9398" width="23.54296875" style="3" bestFit="1" customWidth="1"/>
    <col min="9399" max="9399" width="10.1796875" style="3" customWidth="1"/>
    <col min="9400" max="9400" width="23.54296875" style="3" bestFit="1" customWidth="1"/>
    <col min="9401" max="9401" width="11.453125" style="3" bestFit="1" customWidth="1"/>
    <col min="9402" max="9402" width="23.54296875" style="3" bestFit="1" customWidth="1"/>
    <col min="9403" max="9403" width="11.453125" style="3" bestFit="1" customWidth="1"/>
    <col min="9404" max="9404" width="23.54296875" style="3" bestFit="1" customWidth="1"/>
    <col min="9405" max="9405" width="7.7265625" style="3" bestFit="1" customWidth="1"/>
    <col min="9406" max="9406" width="23.54296875" style="3" bestFit="1" customWidth="1"/>
    <col min="9407" max="9407" width="6.81640625" style="3" bestFit="1" customWidth="1"/>
    <col min="9408" max="9408" width="23.54296875" style="3" bestFit="1" customWidth="1"/>
    <col min="9409" max="9409" width="6.81640625" style="3" bestFit="1" customWidth="1"/>
    <col min="9410" max="9410" width="23.54296875" style="3" bestFit="1" customWidth="1"/>
    <col min="9411" max="9411" width="6.81640625" style="3" bestFit="1" customWidth="1"/>
    <col min="9412" max="9412" width="23.54296875" style="3" bestFit="1" customWidth="1"/>
    <col min="9413" max="9413" width="6.81640625" style="3" bestFit="1" customWidth="1"/>
    <col min="9414" max="9414" width="23.54296875" style="3" bestFit="1" customWidth="1"/>
    <col min="9415" max="9415" width="6.453125" style="3" bestFit="1" customWidth="1"/>
    <col min="9416" max="9416" width="23.54296875" style="3" bestFit="1" customWidth="1"/>
    <col min="9417" max="9417" width="6.453125" style="3" bestFit="1" customWidth="1"/>
    <col min="9418" max="9418" width="23.54296875" style="3" bestFit="1" customWidth="1"/>
    <col min="9419" max="9419" width="6.81640625" style="3" bestFit="1" customWidth="1"/>
    <col min="9420" max="9420" width="23.54296875" style="3" bestFit="1" customWidth="1"/>
    <col min="9421" max="9421" width="6.81640625" style="3" bestFit="1" customWidth="1"/>
    <col min="9422" max="9422" width="23.54296875" style="3" bestFit="1" customWidth="1"/>
    <col min="9423" max="9423" width="6.81640625" style="3" bestFit="1" customWidth="1"/>
    <col min="9424" max="9424" width="23.54296875" style="3" bestFit="1" customWidth="1"/>
    <col min="9425" max="9425" width="6.81640625" style="3" bestFit="1" customWidth="1"/>
    <col min="9426" max="9426" width="23.54296875" style="3" bestFit="1" customWidth="1"/>
    <col min="9427" max="9427" width="6.81640625" style="3" bestFit="1" customWidth="1"/>
    <col min="9428" max="9428" width="23.54296875" style="3" bestFit="1" customWidth="1"/>
    <col min="9429" max="9429" width="11.5429687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81640625" style="3" bestFit="1" customWidth="1"/>
    <col min="9440" max="9440" width="23.54296875" style="3" bestFit="1" customWidth="1"/>
    <col min="9441" max="9441" width="6.816406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6.8164062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453125" style="3" bestFit="1" customWidth="1"/>
    <col min="9510" max="9510" width="23.54296875" style="3" bestFit="1" customWidth="1"/>
    <col min="9511" max="9511" width="6.4531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81640625" style="3" bestFit="1" customWidth="1"/>
    <col min="9534" max="9534" width="23.54296875" style="3" bestFit="1" customWidth="1"/>
    <col min="9535" max="9535" width="6.816406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80" width="9.1796875" style="3"/>
    <col min="9581" max="9581" width="33.54296875" style="3" customWidth="1"/>
    <col min="9582" max="9582" width="11.7265625" style="3" customWidth="1"/>
    <col min="9583" max="9583" width="6.7265625" style="3" customWidth="1"/>
    <col min="9584" max="9584" width="11.7265625" style="3" customWidth="1"/>
    <col min="9585" max="9585" width="6.7265625" style="3" customWidth="1"/>
    <col min="9586" max="9586" width="11.7265625" style="3" customWidth="1"/>
    <col min="9587" max="9587" width="6.7265625" style="3" customWidth="1"/>
    <col min="9588" max="9588" width="11.7265625" style="3" customWidth="1"/>
    <col min="9589" max="9589" width="6.7265625" style="3" customWidth="1"/>
    <col min="9590" max="9590" width="12.26953125" style="3" bestFit="1" customWidth="1"/>
    <col min="9591" max="9591" width="6.7265625" style="3" bestFit="1" customWidth="1"/>
    <col min="9592" max="9592" width="12.26953125" style="3" bestFit="1" customWidth="1"/>
    <col min="9593" max="9593" width="6.7265625" style="3" bestFit="1" customWidth="1"/>
    <col min="9594" max="9594" width="11.7265625" style="3" bestFit="1" customWidth="1"/>
    <col min="9595" max="9595" width="6" style="3" bestFit="1" customWidth="1"/>
    <col min="9596" max="9596" width="11.7265625" style="3" bestFit="1" customWidth="1"/>
    <col min="9597" max="9597" width="6" style="3" bestFit="1" customWidth="1"/>
    <col min="9598" max="9598" width="11.7265625" style="3" bestFit="1" customWidth="1"/>
    <col min="9599" max="9599" width="6" style="3" bestFit="1" customWidth="1"/>
    <col min="9600" max="9600" width="11.7265625" style="3" bestFit="1" customWidth="1"/>
    <col min="9601" max="9601" width="6" style="3" bestFit="1" customWidth="1"/>
    <col min="9602" max="9602" width="11.7265625" style="3" bestFit="1" customWidth="1"/>
    <col min="9603" max="9603" width="6" style="3" bestFit="1" customWidth="1"/>
    <col min="9604" max="9604" width="11.7265625" style="3" bestFit="1" customWidth="1"/>
    <col min="9605" max="9605" width="6" style="3" bestFit="1" customWidth="1"/>
    <col min="9606" max="9606" width="11.7265625" style="3" bestFit="1" customWidth="1"/>
    <col min="9607" max="9607" width="6" style="3" bestFit="1" customWidth="1"/>
    <col min="9608" max="9608" width="11.7265625" style="3" bestFit="1" customWidth="1"/>
    <col min="9609" max="9609" width="5.26953125" style="3" bestFit="1" customWidth="1"/>
    <col min="9610" max="9610" width="16.453125" style="3" bestFit="1" customWidth="1"/>
    <col min="9611" max="9611" width="6.453125" style="3" customWidth="1"/>
    <col min="9612" max="9612" width="15" style="3" customWidth="1"/>
    <col min="9613" max="9613" width="8" style="3" customWidth="1"/>
    <col min="9614" max="9614" width="15.453125" style="3" customWidth="1"/>
    <col min="9615" max="9615" width="8.453125" style="3" customWidth="1"/>
    <col min="9616" max="9616" width="17.54296875" style="3" customWidth="1"/>
    <col min="9617" max="9617" width="6" style="3" bestFit="1" customWidth="1"/>
    <col min="9618" max="9618" width="15.81640625" style="3" bestFit="1" customWidth="1"/>
    <col min="9619" max="9619" width="6" style="3" bestFit="1" customWidth="1"/>
    <col min="9620" max="9620" width="16.81640625" style="3" bestFit="1" customWidth="1"/>
    <col min="9621" max="9621" width="6" style="3" bestFit="1" customWidth="1"/>
    <col min="9622" max="9622" width="17.453125" style="3" customWidth="1"/>
    <col min="9623" max="9623" width="7.7265625" style="3" bestFit="1" customWidth="1"/>
    <col min="9624" max="9624" width="17.453125" style="3" customWidth="1"/>
    <col min="9625" max="9625" width="7.7265625" style="3" bestFit="1" customWidth="1"/>
    <col min="9626" max="9626" width="17.453125" style="3" customWidth="1"/>
    <col min="9627" max="9627" width="9" style="3" customWidth="1"/>
    <col min="9628" max="9628" width="22.54296875" style="3" customWidth="1"/>
    <col min="9629" max="9629" width="8.1796875" style="3" customWidth="1"/>
    <col min="9630" max="9630" width="22.54296875" style="3" customWidth="1"/>
    <col min="9631" max="9631" width="8.1796875" style="3" customWidth="1"/>
    <col min="9632" max="9632" width="23.54296875" style="3" customWidth="1"/>
    <col min="9633" max="9633" width="8.1796875" style="3" customWidth="1"/>
    <col min="9634" max="9634" width="22.54296875" style="3" customWidth="1"/>
    <col min="9635" max="9635" width="8.1796875" style="3" bestFit="1" customWidth="1"/>
    <col min="9636" max="9636" width="22.54296875" style="3" customWidth="1"/>
    <col min="9637" max="9637" width="9.54296875" style="3" customWidth="1"/>
    <col min="9638" max="9638" width="22.54296875" style="3" customWidth="1"/>
    <col min="9639" max="9639" width="9.54296875" style="3" customWidth="1"/>
    <col min="9640" max="9640" width="22.54296875" style="3" customWidth="1"/>
    <col min="9641" max="9641" width="12.453125" style="3" customWidth="1"/>
    <col min="9642" max="9642" width="22.54296875" style="3" customWidth="1"/>
    <col min="9643" max="9643" width="8.7265625" style="3" bestFit="1" customWidth="1"/>
    <col min="9644" max="9644" width="21" style="3" customWidth="1"/>
    <col min="9645" max="9645" width="8.7265625" style="3" bestFit="1" customWidth="1"/>
    <col min="9646" max="9646" width="23.54296875" style="3" bestFit="1" customWidth="1"/>
    <col min="9647" max="9647" width="11.81640625" style="3" customWidth="1"/>
    <col min="9648" max="9648" width="23.54296875" style="3" bestFit="1" customWidth="1"/>
    <col min="9649" max="9649" width="11.26953125" style="3" customWidth="1"/>
    <col min="9650" max="9650" width="23.1796875" style="3" customWidth="1"/>
    <col min="9651" max="9651" width="11.453125" style="3" bestFit="1" customWidth="1"/>
    <col min="9652" max="9652" width="23.54296875" style="3" bestFit="1" customWidth="1"/>
    <col min="9653" max="9653" width="10.1796875" style="3" customWidth="1"/>
    <col min="9654" max="9654" width="23.54296875" style="3" bestFit="1" customWidth="1"/>
    <col min="9655" max="9655" width="10.1796875" style="3" customWidth="1"/>
    <col min="9656" max="9656" width="23.54296875" style="3" bestFit="1" customWidth="1"/>
    <col min="9657" max="9657" width="11.453125" style="3" bestFit="1" customWidth="1"/>
    <col min="9658" max="9658" width="23.54296875" style="3" bestFit="1" customWidth="1"/>
    <col min="9659" max="9659" width="11.453125" style="3" bestFit="1" customWidth="1"/>
    <col min="9660" max="9660" width="23.54296875" style="3" bestFit="1" customWidth="1"/>
    <col min="9661" max="9661" width="7.7265625" style="3" bestFit="1" customWidth="1"/>
    <col min="9662" max="9662" width="23.54296875" style="3" bestFit="1" customWidth="1"/>
    <col min="9663" max="9663" width="6.81640625" style="3" bestFit="1" customWidth="1"/>
    <col min="9664" max="9664" width="23.54296875" style="3" bestFit="1" customWidth="1"/>
    <col min="9665" max="9665" width="6.81640625" style="3" bestFit="1" customWidth="1"/>
    <col min="9666" max="9666" width="23.54296875" style="3" bestFit="1" customWidth="1"/>
    <col min="9667" max="9667" width="6.81640625" style="3" bestFit="1" customWidth="1"/>
    <col min="9668" max="9668" width="23.54296875" style="3" bestFit="1" customWidth="1"/>
    <col min="9669" max="9669" width="6.81640625" style="3" bestFit="1" customWidth="1"/>
    <col min="9670" max="9670" width="23.54296875" style="3" bestFit="1" customWidth="1"/>
    <col min="9671" max="9671" width="6.453125" style="3" bestFit="1" customWidth="1"/>
    <col min="9672" max="9672" width="23.54296875" style="3" bestFit="1" customWidth="1"/>
    <col min="9673" max="9673" width="6.453125" style="3" bestFit="1" customWidth="1"/>
    <col min="9674" max="9674" width="23.54296875" style="3" bestFit="1" customWidth="1"/>
    <col min="9675" max="9675" width="6.81640625" style="3" bestFit="1" customWidth="1"/>
    <col min="9676" max="9676" width="23.54296875" style="3" bestFit="1" customWidth="1"/>
    <col min="9677" max="9677" width="6.81640625" style="3" bestFit="1" customWidth="1"/>
    <col min="9678" max="9678" width="23.54296875" style="3" bestFit="1" customWidth="1"/>
    <col min="9679" max="9679" width="6.81640625" style="3" bestFit="1" customWidth="1"/>
    <col min="9680" max="9680" width="23.54296875" style="3" bestFit="1" customWidth="1"/>
    <col min="9681" max="9681" width="6.81640625" style="3" bestFit="1" customWidth="1"/>
    <col min="9682" max="9682" width="23.54296875" style="3" bestFit="1" customWidth="1"/>
    <col min="9683" max="9683" width="6.81640625" style="3" bestFit="1" customWidth="1"/>
    <col min="9684" max="9684" width="23.54296875" style="3" bestFit="1" customWidth="1"/>
    <col min="9685" max="9685" width="11.5429687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81640625" style="3" bestFit="1" customWidth="1"/>
    <col min="9696" max="9696" width="23.54296875" style="3" bestFit="1" customWidth="1"/>
    <col min="9697" max="9697" width="6.816406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6.8164062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453125" style="3" bestFit="1" customWidth="1"/>
    <col min="9766" max="9766" width="23.54296875" style="3" bestFit="1" customWidth="1"/>
    <col min="9767" max="9767" width="6.4531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81640625" style="3" bestFit="1" customWidth="1"/>
    <col min="9790" max="9790" width="23.54296875" style="3" bestFit="1" customWidth="1"/>
    <col min="9791" max="9791" width="6.816406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836" width="9.1796875" style="3"/>
    <col min="9837" max="9837" width="33.54296875" style="3" customWidth="1"/>
    <col min="9838" max="9838" width="11.7265625" style="3" customWidth="1"/>
    <col min="9839" max="9839" width="6.7265625" style="3" customWidth="1"/>
    <col min="9840" max="9840" width="11.7265625" style="3" customWidth="1"/>
    <col min="9841" max="9841" width="6.7265625" style="3" customWidth="1"/>
    <col min="9842" max="9842" width="11.7265625" style="3" customWidth="1"/>
    <col min="9843" max="9843" width="6.7265625" style="3" customWidth="1"/>
    <col min="9844" max="9844" width="11.7265625" style="3" customWidth="1"/>
    <col min="9845" max="9845" width="6.7265625" style="3" customWidth="1"/>
    <col min="9846" max="9846" width="12.26953125" style="3" bestFit="1" customWidth="1"/>
    <col min="9847" max="9847" width="6.7265625" style="3" bestFit="1" customWidth="1"/>
    <col min="9848" max="9848" width="12.26953125" style="3" bestFit="1" customWidth="1"/>
    <col min="9849" max="9849" width="6.7265625" style="3" bestFit="1" customWidth="1"/>
    <col min="9850" max="9850" width="11.7265625" style="3" bestFit="1" customWidth="1"/>
    <col min="9851" max="9851" width="6" style="3" bestFit="1" customWidth="1"/>
    <col min="9852" max="9852" width="11.7265625" style="3" bestFit="1" customWidth="1"/>
    <col min="9853" max="9853" width="6" style="3" bestFit="1" customWidth="1"/>
    <col min="9854" max="9854" width="11.7265625" style="3" bestFit="1" customWidth="1"/>
    <col min="9855" max="9855" width="6" style="3" bestFit="1" customWidth="1"/>
    <col min="9856" max="9856" width="11.7265625" style="3" bestFit="1" customWidth="1"/>
    <col min="9857" max="9857" width="6" style="3" bestFit="1" customWidth="1"/>
    <col min="9858" max="9858" width="11.7265625" style="3" bestFit="1" customWidth="1"/>
    <col min="9859" max="9859" width="6" style="3" bestFit="1" customWidth="1"/>
    <col min="9860" max="9860" width="11.7265625" style="3" bestFit="1" customWidth="1"/>
    <col min="9861" max="9861" width="6" style="3" bestFit="1" customWidth="1"/>
    <col min="9862" max="9862" width="11.7265625" style="3" bestFit="1" customWidth="1"/>
    <col min="9863" max="9863" width="6" style="3" bestFit="1" customWidth="1"/>
    <col min="9864" max="9864" width="11.7265625" style="3" bestFit="1" customWidth="1"/>
    <col min="9865" max="9865" width="5.26953125" style="3" bestFit="1" customWidth="1"/>
    <col min="9866" max="9866" width="16.453125" style="3" bestFit="1" customWidth="1"/>
    <col min="9867" max="9867" width="6.453125" style="3" customWidth="1"/>
    <col min="9868" max="9868" width="15" style="3" customWidth="1"/>
    <col min="9869" max="9869" width="8" style="3" customWidth="1"/>
    <col min="9870" max="9870" width="15.453125" style="3" customWidth="1"/>
    <col min="9871" max="9871" width="8.453125" style="3" customWidth="1"/>
    <col min="9872" max="9872" width="17.54296875" style="3" customWidth="1"/>
    <col min="9873" max="9873" width="6" style="3" bestFit="1" customWidth="1"/>
    <col min="9874" max="9874" width="15.81640625" style="3" bestFit="1" customWidth="1"/>
    <col min="9875" max="9875" width="6" style="3" bestFit="1" customWidth="1"/>
    <col min="9876" max="9876" width="16.81640625" style="3" bestFit="1" customWidth="1"/>
    <col min="9877" max="9877" width="6" style="3" bestFit="1" customWidth="1"/>
    <col min="9878" max="9878" width="17.453125" style="3" customWidth="1"/>
    <col min="9879" max="9879" width="7.7265625" style="3" bestFit="1" customWidth="1"/>
    <col min="9880" max="9880" width="17.453125" style="3" customWidth="1"/>
    <col min="9881" max="9881" width="7.7265625" style="3" bestFit="1" customWidth="1"/>
    <col min="9882" max="9882" width="17.453125" style="3" customWidth="1"/>
    <col min="9883" max="9883" width="9" style="3" customWidth="1"/>
    <col min="9884" max="9884" width="22.54296875" style="3" customWidth="1"/>
    <col min="9885" max="9885" width="8.1796875" style="3" customWidth="1"/>
    <col min="9886" max="9886" width="22.54296875" style="3" customWidth="1"/>
    <col min="9887" max="9887" width="8.1796875" style="3" customWidth="1"/>
    <col min="9888" max="9888" width="23.54296875" style="3" customWidth="1"/>
    <col min="9889" max="9889" width="8.1796875" style="3" customWidth="1"/>
    <col min="9890" max="9890" width="22.54296875" style="3" customWidth="1"/>
    <col min="9891" max="9891" width="8.1796875" style="3" bestFit="1" customWidth="1"/>
    <col min="9892" max="9892" width="22.54296875" style="3" customWidth="1"/>
    <col min="9893" max="9893" width="9.54296875" style="3" customWidth="1"/>
    <col min="9894" max="9894" width="22.54296875" style="3" customWidth="1"/>
    <col min="9895" max="9895" width="9.54296875" style="3" customWidth="1"/>
    <col min="9896" max="9896" width="22.54296875" style="3" customWidth="1"/>
    <col min="9897" max="9897" width="12.453125" style="3" customWidth="1"/>
    <col min="9898" max="9898" width="22.54296875" style="3" customWidth="1"/>
    <col min="9899" max="9899" width="8.7265625" style="3" bestFit="1" customWidth="1"/>
    <col min="9900" max="9900" width="21" style="3" customWidth="1"/>
    <col min="9901" max="9901" width="8.7265625" style="3" bestFit="1" customWidth="1"/>
    <col min="9902" max="9902" width="23.54296875" style="3" bestFit="1" customWidth="1"/>
    <col min="9903" max="9903" width="11.81640625" style="3" customWidth="1"/>
    <col min="9904" max="9904" width="23.54296875" style="3" bestFit="1" customWidth="1"/>
    <col min="9905" max="9905" width="11.26953125" style="3" customWidth="1"/>
    <col min="9906" max="9906" width="23.1796875" style="3" customWidth="1"/>
    <col min="9907" max="9907" width="11.453125" style="3" bestFit="1" customWidth="1"/>
    <col min="9908" max="9908" width="23.54296875" style="3" bestFit="1" customWidth="1"/>
    <col min="9909" max="9909" width="10.1796875" style="3" customWidth="1"/>
    <col min="9910" max="9910" width="23.54296875" style="3" bestFit="1" customWidth="1"/>
    <col min="9911" max="9911" width="10.1796875" style="3" customWidth="1"/>
    <col min="9912" max="9912" width="23.54296875" style="3" bestFit="1" customWidth="1"/>
    <col min="9913" max="9913" width="11.453125" style="3" bestFit="1" customWidth="1"/>
    <col min="9914" max="9914" width="23.54296875" style="3" bestFit="1" customWidth="1"/>
    <col min="9915" max="9915" width="11.453125" style="3" bestFit="1" customWidth="1"/>
    <col min="9916" max="9916" width="23.54296875" style="3" bestFit="1" customWidth="1"/>
    <col min="9917" max="9917" width="7.7265625" style="3" bestFit="1" customWidth="1"/>
    <col min="9918" max="9918" width="23.54296875" style="3" bestFit="1" customWidth="1"/>
    <col min="9919" max="9919" width="6.81640625" style="3" bestFit="1" customWidth="1"/>
    <col min="9920" max="9920" width="23.54296875" style="3" bestFit="1" customWidth="1"/>
    <col min="9921" max="9921" width="6.81640625" style="3" bestFit="1" customWidth="1"/>
    <col min="9922" max="9922" width="23.54296875" style="3" bestFit="1" customWidth="1"/>
    <col min="9923" max="9923" width="6.81640625" style="3" bestFit="1" customWidth="1"/>
    <col min="9924" max="9924" width="23.54296875" style="3" bestFit="1" customWidth="1"/>
    <col min="9925" max="9925" width="6.81640625" style="3" bestFit="1" customWidth="1"/>
    <col min="9926" max="9926" width="23.54296875" style="3" bestFit="1" customWidth="1"/>
    <col min="9927" max="9927" width="6.453125" style="3" bestFit="1" customWidth="1"/>
    <col min="9928" max="9928" width="23.54296875" style="3" bestFit="1" customWidth="1"/>
    <col min="9929" max="9929" width="6.453125" style="3" bestFit="1" customWidth="1"/>
    <col min="9930" max="9930" width="23.54296875" style="3" bestFit="1" customWidth="1"/>
    <col min="9931" max="9931" width="6.81640625" style="3" bestFit="1" customWidth="1"/>
    <col min="9932" max="9932" width="23.54296875" style="3" bestFit="1" customWidth="1"/>
    <col min="9933" max="9933" width="6.81640625" style="3" bestFit="1" customWidth="1"/>
    <col min="9934" max="9934" width="23.54296875" style="3" bestFit="1" customWidth="1"/>
    <col min="9935" max="9935" width="6.81640625" style="3" bestFit="1" customWidth="1"/>
    <col min="9936" max="9936" width="23.54296875" style="3" bestFit="1" customWidth="1"/>
    <col min="9937" max="9937" width="6.81640625" style="3" bestFit="1" customWidth="1"/>
    <col min="9938" max="9938" width="23.54296875" style="3" bestFit="1" customWidth="1"/>
    <col min="9939" max="9939" width="6.81640625" style="3" bestFit="1" customWidth="1"/>
    <col min="9940" max="9940" width="23.54296875" style="3" bestFit="1" customWidth="1"/>
    <col min="9941" max="9941" width="11.5429687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81640625" style="3" bestFit="1" customWidth="1"/>
    <col min="9952" max="9952" width="23.54296875" style="3" bestFit="1" customWidth="1"/>
    <col min="9953" max="9953" width="6.816406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6.8164062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453125" style="3" bestFit="1" customWidth="1"/>
    <col min="10022" max="10022" width="23.54296875" style="3" bestFit="1" customWidth="1"/>
    <col min="10023" max="10023" width="6.4531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81640625" style="3" bestFit="1" customWidth="1"/>
    <col min="10046" max="10046" width="23.54296875" style="3" bestFit="1" customWidth="1"/>
    <col min="10047" max="10047" width="6.816406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92" width="9.1796875" style="3"/>
    <col min="10093" max="10093" width="33.54296875" style="3" customWidth="1"/>
    <col min="10094" max="10094" width="11.7265625" style="3" customWidth="1"/>
    <col min="10095" max="10095" width="6.7265625" style="3" customWidth="1"/>
    <col min="10096" max="10096" width="11.7265625" style="3" customWidth="1"/>
    <col min="10097" max="10097" width="6.7265625" style="3" customWidth="1"/>
    <col min="10098" max="10098" width="11.7265625" style="3" customWidth="1"/>
    <col min="10099" max="10099" width="6.7265625" style="3" customWidth="1"/>
    <col min="10100" max="10100" width="11.7265625" style="3" customWidth="1"/>
    <col min="10101" max="10101" width="6.7265625" style="3" customWidth="1"/>
    <col min="10102" max="10102" width="12.26953125" style="3" bestFit="1" customWidth="1"/>
    <col min="10103" max="10103" width="6.7265625" style="3" bestFit="1" customWidth="1"/>
    <col min="10104" max="10104" width="12.26953125" style="3" bestFit="1" customWidth="1"/>
    <col min="10105" max="10105" width="6.7265625" style="3" bestFit="1" customWidth="1"/>
    <col min="10106" max="10106" width="11.7265625" style="3" bestFit="1" customWidth="1"/>
    <col min="10107" max="10107" width="6" style="3" bestFit="1" customWidth="1"/>
    <col min="10108" max="10108" width="11.7265625" style="3" bestFit="1" customWidth="1"/>
    <col min="10109" max="10109" width="6" style="3" bestFit="1" customWidth="1"/>
    <col min="10110" max="10110" width="11.7265625" style="3" bestFit="1" customWidth="1"/>
    <col min="10111" max="10111" width="6" style="3" bestFit="1" customWidth="1"/>
    <col min="10112" max="10112" width="11.7265625" style="3" bestFit="1" customWidth="1"/>
    <col min="10113" max="10113" width="6" style="3" bestFit="1" customWidth="1"/>
    <col min="10114" max="10114" width="11.7265625" style="3" bestFit="1" customWidth="1"/>
    <col min="10115" max="10115" width="6" style="3" bestFit="1" customWidth="1"/>
    <col min="10116" max="10116" width="11.7265625" style="3" bestFit="1" customWidth="1"/>
    <col min="10117" max="10117" width="6" style="3" bestFit="1" customWidth="1"/>
    <col min="10118" max="10118" width="11.7265625" style="3" bestFit="1" customWidth="1"/>
    <col min="10119" max="10119" width="6" style="3" bestFit="1" customWidth="1"/>
    <col min="10120" max="10120" width="11.7265625" style="3" bestFit="1" customWidth="1"/>
    <col min="10121" max="10121" width="5.26953125" style="3" bestFit="1" customWidth="1"/>
    <col min="10122" max="10122" width="16.453125" style="3" bestFit="1" customWidth="1"/>
    <col min="10123" max="10123" width="6.453125" style="3" customWidth="1"/>
    <col min="10124" max="10124" width="15" style="3" customWidth="1"/>
    <col min="10125" max="10125" width="8" style="3" customWidth="1"/>
    <col min="10126" max="10126" width="15.453125" style="3" customWidth="1"/>
    <col min="10127" max="10127" width="8.453125" style="3" customWidth="1"/>
    <col min="10128" max="10128" width="17.54296875" style="3" customWidth="1"/>
    <col min="10129" max="10129" width="6" style="3" bestFit="1" customWidth="1"/>
    <col min="10130" max="10130" width="15.81640625" style="3" bestFit="1" customWidth="1"/>
    <col min="10131" max="10131" width="6" style="3" bestFit="1" customWidth="1"/>
    <col min="10132" max="10132" width="16.81640625" style="3" bestFit="1" customWidth="1"/>
    <col min="10133" max="10133" width="6" style="3" bestFit="1" customWidth="1"/>
    <col min="10134" max="10134" width="17.453125" style="3" customWidth="1"/>
    <col min="10135" max="10135" width="7.7265625" style="3" bestFit="1" customWidth="1"/>
    <col min="10136" max="10136" width="17.453125" style="3" customWidth="1"/>
    <col min="10137" max="10137" width="7.7265625" style="3" bestFit="1" customWidth="1"/>
    <col min="10138" max="10138" width="17.453125" style="3" customWidth="1"/>
    <col min="10139" max="10139" width="9" style="3" customWidth="1"/>
    <col min="10140" max="10140" width="22.54296875" style="3" customWidth="1"/>
    <col min="10141" max="10141" width="8.1796875" style="3" customWidth="1"/>
    <col min="10142" max="10142" width="22.54296875" style="3" customWidth="1"/>
    <col min="10143" max="10143" width="8.1796875" style="3" customWidth="1"/>
    <col min="10144" max="10144" width="23.54296875" style="3" customWidth="1"/>
    <col min="10145" max="10145" width="8.1796875" style="3" customWidth="1"/>
    <col min="10146" max="10146" width="22.54296875" style="3" customWidth="1"/>
    <col min="10147" max="10147" width="8.1796875" style="3" bestFit="1" customWidth="1"/>
    <col min="10148" max="10148" width="22.54296875" style="3" customWidth="1"/>
    <col min="10149" max="10149" width="9.54296875" style="3" customWidth="1"/>
    <col min="10150" max="10150" width="22.54296875" style="3" customWidth="1"/>
    <col min="10151" max="10151" width="9.54296875" style="3" customWidth="1"/>
    <col min="10152" max="10152" width="22.54296875" style="3" customWidth="1"/>
    <col min="10153" max="10153" width="12.453125" style="3" customWidth="1"/>
    <col min="10154" max="10154" width="22.54296875" style="3" customWidth="1"/>
    <col min="10155" max="10155" width="8.7265625" style="3" bestFit="1" customWidth="1"/>
    <col min="10156" max="10156" width="21" style="3" customWidth="1"/>
    <col min="10157" max="10157" width="8.7265625" style="3" bestFit="1" customWidth="1"/>
    <col min="10158" max="10158" width="23.54296875" style="3" bestFit="1" customWidth="1"/>
    <col min="10159" max="10159" width="11.81640625" style="3" customWidth="1"/>
    <col min="10160" max="10160" width="23.54296875" style="3" bestFit="1" customWidth="1"/>
    <col min="10161" max="10161" width="11.26953125" style="3" customWidth="1"/>
    <col min="10162" max="10162" width="23.1796875" style="3" customWidth="1"/>
    <col min="10163" max="10163" width="11.453125" style="3" bestFit="1" customWidth="1"/>
    <col min="10164" max="10164" width="23.54296875" style="3" bestFit="1" customWidth="1"/>
    <col min="10165" max="10165" width="10.1796875" style="3" customWidth="1"/>
    <col min="10166" max="10166" width="23.54296875" style="3" bestFit="1" customWidth="1"/>
    <col min="10167" max="10167" width="10.1796875" style="3" customWidth="1"/>
    <col min="10168" max="10168" width="23.54296875" style="3" bestFit="1" customWidth="1"/>
    <col min="10169" max="10169" width="11.453125" style="3" bestFit="1" customWidth="1"/>
    <col min="10170" max="10170" width="23.54296875" style="3" bestFit="1" customWidth="1"/>
    <col min="10171" max="10171" width="11.453125" style="3" bestFit="1" customWidth="1"/>
    <col min="10172" max="10172" width="23.54296875" style="3" bestFit="1" customWidth="1"/>
    <col min="10173" max="10173" width="7.7265625" style="3" bestFit="1" customWidth="1"/>
    <col min="10174" max="10174" width="23.54296875" style="3" bestFit="1" customWidth="1"/>
    <col min="10175" max="10175" width="6.81640625" style="3" bestFit="1" customWidth="1"/>
    <col min="10176" max="10176" width="23.54296875" style="3" bestFit="1" customWidth="1"/>
    <col min="10177" max="10177" width="6.81640625" style="3" bestFit="1" customWidth="1"/>
    <col min="10178" max="10178" width="23.54296875" style="3" bestFit="1" customWidth="1"/>
    <col min="10179" max="10179" width="6.81640625" style="3" bestFit="1" customWidth="1"/>
    <col min="10180" max="10180" width="23.54296875" style="3" bestFit="1" customWidth="1"/>
    <col min="10181" max="10181" width="6.81640625" style="3" bestFit="1" customWidth="1"/>
    <col min="10182" max="10182" width="23.54296875" style="3" bestFit="1" customWidth="1"/>
    <col min="10183" max="10183" width="6.453125" style="3" bestFit="1" customWidth="1"/>
    <col min="10184" max="10184" width="23.54296875" style="3" bestFit="1" customWidth="1"/>
    <col min="10185" max="10185" width="6.453125" style="3" bestFit="1" customWidth="1"/>
    <col min="10186" max="10186" width="23.54296875" style="3" bestFit="1" customWidth="1"/>
    <col min="10187" max="10187" width="6.81640625" style="3" bestFit="1" customWidth="1"/>
    <col min="10188" max="10188" width="23.54296875" style="3" bestFit="1" customWidth="1"/>
    <col min="10189" max="10189" width="6.81640625" style="3" bestFit="1" customWidth="1"/>
    <col min="10190" max="10190" width="23.54296875" style="3" bestFit="1" customWidth="1"/>
    <col min="10191" max="10191" width="6.81640625" style="3" bestFit="1" customWidth="1"/>
    <col min="10192" max="10192" width="23.54296875" style="3" bestFit="1" customWidth="1"/>
    <col min="10193" max="10193" width="6.81640625" style="3" bestFit="1" customWidth="1"/>
    <col min="10194" max="10194" width="23.54296875" style="3" bestFit="1" customWidth="1"/>
    <col min="10195" max="10195" width="6.81640625" style="3" bestFit="1" customWidth="1"/>
    <col min="10196" max="10196" width="23.54296875" style="3" bestFit="1" customWidth="1"/>
    <col min="10197" max="10197" width="11.5429687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81640625" style="3" bestFit="1" customWidth="1"/>
    <col min="10208" max="10208" width="23.54296875" style="3" bestFit="1" customWidth="1"/>
    <col min="10209" max="10209" width="6.816406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6.8164062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453125" style="3" bestFit="1" customWidth="1"/>
    <col min="10278" max="10278" width="23.54296875" style="3" bestFit="1" customWidth="1"/>
    <col min="10279" max="10279" width="6.4531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81640625" style="3" bestFit="1" customWidth="1"/>
    <col min="10302" max="10302" width="23.54296875" style="3" bestFit="1" customWidth="1"/>
    <col min="10303" max="10303" width="6.816406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48" width="9.1796875" style="3"/>
    <col min="10349" max="10349" width="33.54296875" style="3" customWidth="1"/>
    <col min="10350" max="10350" width="11.7265625" style="3" customWidth="1"/>
    <col min="10351" max="10351" width="6.7265625" style="3" customWidth="1"/>
    <col min="10352" max="10352" width="11.7265625" style="3" customWidth="1"/>
    <col min="10353" max="10353" width="6.7265625" style="3" customWidth="1"/>
    <col min="10354" max="10354" width="11.7265625" style="3" customWidth="1"/>
    <col min="10355" max="10355" width="6.7265625" style="3" customWidth="1"/>
    <col min="10356" max="10356" width="11.7265625" style="3" customWidth="1"/>
    <col min="10357" max="10357" width="6.7265625" style="3" customWidth="1"/>
    <col min="10358" max="10358" width="12.26953125" style="3" bestFit="1" customWidth="1"/>
    <col min="10359" max="10359" width="6.7265625" style="3" bestFit="1" customWidth="1"/>
    <col min="10360" max="10360" width="12.26953125" style="3" bestFit="1" customWidth="1"/>
    <col min="10361" max="10361" width="6.7265625" style="3" bestFit="1" customWidth="1"/>
    <col min="10362" max="10362" width="11.7265625" style="3" bestFit="1" customWidth="1"/>
    <col min="10363" max="10363" width="6" style="3" bestFit="1" customWidth="1"/>
    <col min="10364" max="10364" width="11.7265625" style="3" bestFit="1" customWidth="1"/>
    <col min="10365" max="10365" width="6" style="3" bestFit="1" customWidth="1"/>
    <col min="10366" max="10366" width="11.7265625" style="3" bestFit="1" customWidth="1"/>
    <col min="10367" max="10367" width="6" style="3" bestFit="1" customWidth="1"/>
    <col min="10368" max="10368" width="11.7265625" style="3" bestFit="1" customWidth="1"/>
    <col min="10369" max="10369" width="6" style="3" bestFit="1" customWidth="1"/>
    <col min="10370" max="10370" width="11.7265625" style="3" bestFit="1" customWidth="1"/>
    <col min="10371" max="10371" width="6" style="3" bestFit="1" customWidth="1"/>
    <col min="10372" max="10372" width="11.7265625" style="3" bestFit="1" customWidth="1"/>
    <col min="10373" max="10373" width="6" style="3" bestFit="1" customWidth="1"/>
    <col min="10374" max="10374" width="11.7265625" style="3" bestFit="1" customWidth="1"/>
    <col min="10375" max="10375" width="6" style="3" bestFit="1" customWidth="1"/>
    <col min="10376" max="10376" width="11.7265625" style="3" bestFit="1" customWidth="1"/>
    <col min="10377" max="10377" width="5.26953125" style="3" bestFit="1" customWidth="1"/>
    <col min="10378" max="10378" width="16.453125" style="3" bestFit="1" customWidth="1"/>
    <col min="10379" max="10379" width="6.453125" style="3" customWidth="1"/>
    <col min="10380" max="10380" width="15" style="3" customWidth="1"/>
    <col min="10381" max="10381" width="8" style="3" customWidth="1"/>
    <col min="10382" max="10382" width="15.453125" style="3" customWidth="1"/>
    <col min="10383" max="10383" width="8.453125" style="3" customWidth="1"/>
    <col min="10384" max="10384" width="17.54296875" style="3" customWidth="1"/>
    <col min="10385" max="10385" width="6" style="3" bestFit="1" customWidth="1"/>
    <col min="10386" max="10386" width="15.81640625" style="3" bestFit="1" customWidth="1"/>
    <col min="10387" max="10387" width="6" style="3" bestFit="1" customWidth="1"/>
    <col min="10388" max="10388" width="16.81640625" style="3" bestFit="1" customWidth="1"/>
    <col min="10389" max="10389" width="6" style="3" bestFit="1" customWidth="1"/>
    <col min="10390" max="10390" width="17.453125" style="3" customWidth="1"/>
    <col min="10391" max="10391" width="7.7265625" style="3" bestFit="1" customWidth="1"/>
    <col min="10392" max="10392" width="17.453125" style="3" customWidth="1"/>
    <col min="10393" max="10393" width="7.7265625" style="3" bestFit="1" customWidth="1"/>
    <col min="10394" max="10394" width="17.453125" style="3" customWidth="1"/>
    <col min="10395" max="10395" width="9" style="3" customWidth="1"/>
    <col min="10396" max="10396" width="22.54296875" style="3" customWidth="1"/>
    <col min="10397" max="10397" width="8.1796875" style="3" customWidth="1"/>
    <col min="10398" max="10398" width="22.54296875" style="3" customWidth="1"/>
    <col min="10399" max="10399" width="8.1796875" style="3" customWidth="1"/>
    <col min="10400" max="10400" width="23.54296875" style="3" customWidth="1"/>
    <col min="10401" max="10401" width="8.1796875" style="3" customWidth="1"/>
    <col min="10402" max="10402" width="22.54296875" style="3" customWidth="1"/>
    <col min="10403" max="10403" width="8.1796875" style="3" bestFit="1" customWidth="1"/>
    <col min="10404" max="10404" width="22.54296875" style="3" customWidth="1"/>
    <col min="10405" max="10405" width="9.54296875" style="3" customWidth="1"/>
    <col min="10406" max="10406" width="22.54296875" style="3" customWidth="1"/>
    <col min="10407" max="10407" width="9.54296875" style="3" customWidth="1"/>
    <col min="10408" max="10408" width="22.54296875" style="3" customWidth="1"/>
    <col min="10409" max="10409" width="12.453125" style="3" customWidth="1"/>
    <col min="10410" max="10410" width="22.54296875" style="3" customWidth="1"/>
    <col min="10411" max="10411" width="8.7265625" style="3" bestFit="1" customWidth="1"/>
    <col min="10412" max="10412" width="21" style="3" customWidth="1"/>
    <col min="10413" max="10413" width="8.7265625" style="3" bestFit="1" customWidth="1"/>
    <col min="10414" max="10414" width="23.54296875" style="3" bestFit="1" customWidth="1"/>
    <col min="10415" max="10415" width="11.81640625" style="3" customWidth="1"/>
    <col min="10416" max="10416" width="23.54296875" style="3" bestFit="1" customWidth="1"/>
    <col min="10417" max="10417" width="11.26953125" style="3" customWidth="1"/>
    <col min="10418" max="10418" width="23.1796875" style="3" customWidth="1"/>
    <col min="10419" max="10419" width="11.453125" style="3" bestFit="1" customWidth="1"/>
    <col min="10420" max="10420" width="23.54296875" style="3" bestFit="1" customWidth="1"/>
    <col min="10421" max="10421" width="10.1796875" style="3" customWidth="1"/>
    <col min="10422" max="10422" width="23.54296875" style="3" bestFit="1" customWidth="1"/>
    <col min="10423" max="10423" width="10.1796875" style="3" customWidth="1"/>
    <col min="10424" max="10424" width="23.54296875" style="3" bestFit="1" customWidth="1"/>
    <col min="10425" max="10425" width="11.453125" style="3" bestFit="1" customWidth="1"/>
    <col min="10426" max="10426" width="23.54296875" style="3" bestFit="1" customWidth="1"/>
    <col min="10427" max="10427" width="11.453125" style="3" bestFit="1" customWidth="1"/>
    <col min="10428" max="10428" width="23.54296875" style="3" bestFit="1" customWidth="1"/>
    <col min="10429" max="10429" width="7.7265625" style="3" bestFit="1" customWidth="1"/>
    <col min="10430" max="10430" width="23.54296875" style="3" bestFit="1" customWidth="1"/>
    <col min="10431" max="10431" width="6.81640625" style="3" bestFit="1" customWidth="1"/>
    <col min="10432" max="10432" width="23.54296875" style="3" bestFit="1" customWidth="1"/>
    <col min="10433" max="10433" width="6.81640625" style="3" bestFit="1" customWidth="1"/>
    <col min="10434" max="10434" width="23.54296875" style="3" bestFit="1" customWidth="1"/>
    <col min="10435" max="10435" width="6.81640625" style="3" bestFit="1" customWidth="1"/>
    <col min="10436" max="10436" width="23.54296875" style="3" bestFit="1" customWidth="1"/>
    <col min="10437" max="10437" width="6.81640625" style="3" bestFit="1" customWidth="1"/>
    <col min="10438" max="10438" width="23.54296875" style="3" bestFit="1" customWidth="1"/>
    <col min="10439" max="10439" width="6.453125" style="3" bestFit="1" customWidth="1"/>
    <col min="10440" max="10440" width="23.54296875" style="3" bestFit="1" customWidth="1"/>
    <col min="10441" max="10441" width="6.453125" style="3" bestFit="1" customWidth="1"/>
    <col min="10442" max="10442" width="23.54296875" style="3" bestFit="1" customWidth="1"/>
    <col min="10443" max="10443" width="6.81640625" style="3" bestFit="1" customWidth="1"/>
    <col min="10444" max="10444" width="23.54296875" style="3" bestFit="1" customWidth="1"/>
    <col min="10445" max="10445" width="6.81640625" style="3" bestFit="1" customWidth="1"/>
    <col min="10446" max="10446" width="23.54296875" style="3" bestFit="1" customWidth="1"/>
    <col min="10447" max="10447" width="6.81640625" style="3" bestFit="1" customWidth="1"/>
    <col min="10448" max="10448" width="23.54296875" style="3" bestFit="1" customWidth="1"/>
    <col min="10449" max="10449" width="6.81640625" style="3" bestFit="1" customWidth="1"/>
    <col min="10450" max="10450" width="23.54296875" style="3" bestFit="1" customWidth="1"/>
    <col min="10451" max="10451" width="6.81640625" style="3" bestFit="1" customWidth="1"/>
    <col min="10452" max="10452" width="23.54296875" style="3" bestFit="1" customWidth="1"/>
    <col min="10453" max="10453" width="11.5429687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81640625" style="3" bestFit="1" customWidth="1"/>
    <col min="10464" max="10464" width="23.54296875" style="3" bestFit="1" customWidth="1"/>
    <col min="10465" max="10465" width="6.816406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6.8164062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453125" style="3" bestFit="1" customWidth="1"/>
    <col min="10534" max="10534" width="23.54296875" style="3" bestFit="1" customWidth="1"/>
    <col min="10535" max="10535" width="6.4531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81640625" style="3" bestFit="1" customWidth="1"/>
    <col min="10558" max="10558" width="23.54296875" style="3" bestFit="1" customWidth="1"/>
    <col min="10559" max="10559" width="6.816406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604" width="9.1796875" style="3"/>
    <col min="10605" max="10605" width="33.54296875" style="3" customWidth="1"/>
    <col min="10606" max="10606" width="11.7265625" style="3" customWidth="1"/>
    <col min="10607" max="10607" width="6.7265625" style="3" customWidth="1"/>
    <col min="10608" max="10608" width="11.7265625" style="3" customWidth="1"/>
    <col min="10609" max="10609" width="6.7265625" style="3" customWidth="1"/>
    <col min="10610" max="10610" width="11.7265625" style="3" customWidth="1"/>
    <col min="10611" max="10611" width="6.7265625" style="3" customWidth="1"/>
    <col min="10612" max="10612" width="11.7265625" style="3" customWidth="1"/>
    <col min="10613" max="10613" width="6.7265625" style="3" customWidth="1"/>
    <col min="10614" max="10614" width="12.26953125" style="3" bestFit="1" customWidth="1"/>
    <col min="10615" max="10615" width="6.7265625" style="3" bestFit="1" customWidth="1"/>
    <col min="10616" max="10616" width="12.26953125" style="3" bestFit="1" customWidth="1"/>
    <col min="10617" max="10617" width="6.7265625" style="3" bestFit="1" customWidth="1"/>
    <col min="10618" max="10618" width="11.7265625" style="3" bestFit="1" customWidth="1"/>
    <col min="10619" max="10619" width="6" style="3" bestFit="1" customWidth="1"/>
    <col min="10620" max="10620" width="11.7265625" style="3" bestFit="1" customWidth="1"/>
    <col min="10621" max="10621" width="6" style="3" bestFit="1" customWidth="1"/>
    <col min="10622" max="10622" width="11.7265625" style="3" bestFit="1" customWidth="1"/>
    <col min="10623" max="10623" width="6" style="3" bestFit="1" customWidth="1"/>
    <col min="10624" max="10624" width="11.7265625" style="3" bestFit="1" customWidth="1"/>
    <col min="10625" max="10625" width="6" style="3" bestFit="1" customWidth="1"/>
    <col min="10626" max="10626" width="11.7265625" style="3" bestFit="1" customWidth="1"/>
    <col min="10627" max="10627" width="6" style="3" bestFit="1" customWidth="1"/>
    <col min="10628" max="10628" width="11.7265625" style="3" bestFit="1" customWidth="1"/>
    <col min="10629" max="10629" width="6" style="3" bestFit="1" customWidth="1"/>
    <col min="10630" max="10630" width="11.7265625" style="3" bestFit="1" customWidth="1"/>
    <col min="10631" max="10631" width="6" style="3" bestFit="1" customWidth="1"/>
    <col min="10632" max="10632" width="11.7265625" style="3" bestFit="1" customWidth="1"/>
    <col min="10633" max="10633" width="5.26953125" style="3" bestFit="1" customWidth="1"/>
    <col min="10634" max="10634" width="16.453125" style="3" bestFit="1" customWidth="1"/>
    <col min="10635" max="10635" width="6.453125" style="3" customWidth="1"/>
    <col min="10636" max="10636" width="15" style="3" customWidth="1"/>
    <col min="10637" max="10637" width="8" style="3" customWidth="1"/>
    <col min="10638" max="10638" width="15.453125" style="3" customWidth="1"/>
    <col min="10639" max="10639" width="8.453125" style="3" customWidth="1"/>
    <col min="10640" max="10640" width="17.54296875" style="3" customWidth="1"/>
    <col min="10641" max="10641" width="6" style="3" bestFit="1" customWidth="1"/>
    <col min="10642" max="10642" width="15.81640625" style="3" bestFit="1" customWidth="1"/>
    <col min="10643" max="10643" width="6" style="3" bestFit="1" customWidth="1"/>
    <col min="10644" max="10644" width="16.81640625" style="3" bestFit="1" customWidth="1"/>
    <col min="10645" max="10645" width="6" style="3" bestFit="1" customWidth="1"/>
    <col min="10646" max="10646" width="17.453125" style="3" customWidth="1"/>
    <col min="10647" max="10647" width="7.7265625" style="3" bestFit="1" customWidth="1"/>
    <col min="10648" max="10648" width="17.453125" style="3" customWidth="1"/>
    <col min="10649" max="10649" width="7.7265625" style="3" bestFit="1" customWidth="1"/>
    <col min="10650" max="10650" width="17.453125" style="3" customWidth="1"/>
    <col min="10651" max="10651" width="9" style="3" customWidth="1"/>
    <col min="10652" max="10652" width="22.54296875" style="3" customWidth="1"/>
    <col min="10653" max="10653" width="8.1796875" style="3" customWidth="1"/>
    <col min="10654" max="10654" width="22.54296875" style="3" customWidth="1"/>
    <col min="10655" max="10655" width="8.1796875" style="3" customWidth="1"/>
    <col min="10656" max="10656" width="23.54296875" style="3" customWidth="1"/>
    <col min="10657" max="10657" width="8.1796875" style="3" customWidth="1"/>
    <col min="10658" max="10658" width="22.54296875" style="3" customWidth="1"/>
    <col min="10659" max="10659" width="8.1796875" style="3" bestFit="1" customWidth="1"/>
    <col min="10660" max="10660" width="22.54296875" style="3" customWidth="1"/>
    <col min="10661" max="10661" width="9.54296875" style="3" customWidth="1"/>
    <col min="10662" max="10662" width="22.54296875" style="3" customWidth="1"/>
    <col min="10663" max="10663" width="9.54296875" style="3" customWidth="1"/>
    <col min="10664" max="10664" width="22.54296875" style="3" customWidth="1"/>
    <col min="10665" max="10665" width="12.453125" style="3" customWidth="1"/>
    <col min="10666" max="10666" width="22.54296875" style="3" customWidth="1"/>
    <col min="10667" max="10667" width="8.7265625" style="3" bestFit="1" customWidth="1"/>
    <col min="10668" max="10668" width="21" style="3" customWidth="1"/>
    <col min="10669" max="10669" width="8.7265625" style="3" bestFit="1" customWidth="1"/>
    <col min="10670" max="10670" width="23.54296875" style="3" bestFit="1" customWidth="1"/>
    <col min="10671" max="10671" width="11.81640625" style="3" customWidth="1"/>
    <col min="10672" max="10672" width="23.54296875" style="3" bestFit="1" customWidth="1"/>
    <col min="10673" max="10673" width="11.26953125" style="3" customWidth="1"/>
    <col min="10674" max="10674" width="23.1796875" style="3" customWidth="1"/>
    <col min="10675" max="10675" width="11.453125" style="3" bestFit="1" customWidth="1"/>
    <col min="10676" max="10676" width="23.54296875" style="3" bestFit="1" customWidth="1"/>
    <col min="10677" max="10677" width="10.1796875" style="3" customWidth="1"/>
    <col min="10678" max="10678" width="23.54296875" style="3" bestFit="1" customWidth="1"/>
    <col min="10679" max="10679" width="10.1796875" style="3" customWidth="1"/>
    <col min="10680" max="10680" width="23.54296875" style="3" bestFit="1" customWidth="1"/>
    <col min="10681" max="10681" width="11.453125" style="3" bestFit="1" customWidth="1"/>
    <col min="10682" max="10682" width="23.54296875" style="3" bestFit="1" customWidth="1"/>
    <col min="10683" max="10683" width="11.453125" style="3" bestFit="1" customWidth="1"/>
    <col min="10684" max="10684" width="23.54296875" style="3" bestFit="1" customWidth="1"/>
    <col min="10685" max="10685" width="7.7265625" style="3" bestFit="1" customWidth="1"/>
    <col min="10686" max="10686" width="23.54296875" style="3" bestFit="1" customWidth="1"/>
    <col min="10687" max="10687" width="6.81640625" style="3" bestFit="1" customWidth="1"/>
    <col min="10688" max="10688" width="23.54296875" style="3" bestFit="1" customWidth="1"/>
    <col min="10689" max="10689" width="6.81640625" style="3" bestFit="1" customWidth="1"/>
    <col min="10690" max="10690" width="23.54296875" style="3" bestFit="1" customWidth="1"/>
    <col min="10691" max="10691" width="6.81640625" style="3" bestFit="1" customWidth="1"/>
    <col min="10692" max="10692" width="23.54296875" style="3" bestFit="1" customWidth="1"/>
    <col min="10693" max="10693" width="6.81640625" style="3" bestFit="1" customWidth="1"/>
    <col min="10694" max="10694" width="23.54296875" style="3" bestFit="1" customWidth="1"/>
    <col min="10695" max="10695" width="6.453125" style="3" bestFit="1" customWidth="1"/>
    <col min="10696" max="10696" width="23.54296875" style="3" bestFit="1" customWidth="1"/>
    <col min="10697" max="10697" width="6.453125" style="3" bestFit="1" customWidth="1"/>
    <col min="10698" max="10698" width="23.54296875" style="3" bestFit="1" customWidth="1"/>
    <col min="10699" max="10699" width="6.81640625" style="3" bestFit="1" customWidth="1"/>
    <col min="10700" max="10700" width="23.54296875" style="3" bestFit="1" customWidth="1"/>
    <col min="10701" max="10701" width="6.81640625" style="3" bestFit="1" customWidth="1"/>
    <col min="10702" max="10702" width="23.54296875" style="3" bestFit="1" customWidth="1"/>
    <col min="10703" max="10703" width="6.81640625" style="3" bestFit="1" customWidth="1"/>
    <col min="10704" max="10704" width="23.54296875" style="3" bestFit="1" customWidth="1"/>
    <col min="10705" max="10705" width="6.81640625" style="3" bestFit="1" customWidth="1"/>
    <col min="10706" max="10706" width="23.54296875" style="3" bestFit="1" customWidth="1"/>
    <col min="10707" max="10707" width="6.81640625" style="3" bestFit="1" customWidth="1"/>
    <col min="10708" max="10708" width="23.54296875" style="3" bestFit="1" customWidth="1"/>
    <col min="10709" max="10709" width="11.5429687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81640625" style="3" bestFit="1" customWidth="1"/>
    <col min="10720" max="10720" width="23.54296875" style="3" bestFit="1" customWidth="1"/>
    <col min="10721" max="10721" width="6.816406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6.8164062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453125" style="3" bestFit="1" customWidth="1"/>
    <col min="10790" max="10790" width="23.54296875" style="3" bestFit="1" customWidth="1"/>
    <col min="10791" max="10791" width="6.4531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81640625" style="3" bestFit="1" customWidth="1"/>
    <col min="10814" max="10814" width="23.54296875" style="3" bestFit="1" customWidth="1"/>
    <col min="10815" max="10815" width="6.816406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60" width="9.1796875" style="3"/>
    <col min="10861" max="10861" width="33.54296875" style="3" customWidth="1"/>
    <col min="10862" max="10862" width="11.7265625" style="3" customWidth="1"/>
    <col min="10863" max="10863" width="6.7265625" style="3" customWidth="1"/>
    <col min="10864" max="10864" width="11.7265625" style="3" customWidth="1"/>
    <col min="10865" max="10865" width="6.7265625" style="3" customWidth="1"/>
    <col min="10866" max="10866" width="11.7265625" style="3" customWidth="1"/>
    <col min="10867" max="10867" width="6.7265625" style="3" customWidth="1"/>
    <col min="10868" max="10868" width="11.7265625" style="3" customWidth="1"/>
    <col min="10869" max="10869" width="6.7265625" style="3" customWidth="1"/>
    <col min="10870" max="10870" width="12.26953125" style="3" bestFit="1" customWidth="1"/>
    <col min="10871" max="10871" width="6.7265625" style="3" bestFit="1" customWidth="1"/>
    <col min="10872" max="10872" width="12.26953125" style="3" bestFit="1" customWidth="1"/>
    <col min="10873" max="10873" width="6.7265625" style="3" bestFit="1" customWidth="1"/>
    <col min="10874" max="10874" width="11.7265625" style="3" bestFit="1" customWidth="1"/>
    <col min="10875" max="10875" width="6" style="3" bestFit="1" customWidth="1"/>
    <col min="10876" max="10876" width="11.7265625" style="3" bestFit="1" customWidth="1"/>
    <col min="10877" max="10877" width="6" style="3" bestFit="1" customWidth="1"/>
    <col min="10878" max="10878" width="11.7265625" style="3" bestFit="1" customWidth="1"/>
    <col min="10879" max="10879" width="6" style="3" bestFit="1" customWidth="1"/>
    <col min="10880" max="10880" width="11.7265625" style="3" bestFit="1" customWidth="1"/>
    <col min="10881" max="10881" width="6" style="3" bestFit="1" customWidth="1"/>
    <col min="10882" max="10882" width="11.7265625" style="3" bestFit="1" customWidth="1"/>
    <col min="10883" max="10883" width="6" style="3" bestFit="1" customWidth="1"/>
    <col min="10884" max="10884" width="11.7265625" style="3" bestFit="1" customWidth="1"/>
    <col min="10885" max="10885" width="6" style="3" bestFit="1" customWidth="1"/>
    <col min="10886" max="10886" width="11.7265625" style="3" bestFit="1" customWidth="1"/>
    <col min="10887" max="10887" width="6" style="3" bestFit="1" customWidth="1"/>
    <col min="10888" max="10888" width="11.7265625" style="3" bestFit="1" customWidth="1"/>
    <col min="10889" max="10889" width="5.26953125" style="3" bestFit="1" customWidth="1"/>
    <col min="10890" max="10890" width="16.453125" style="3" bestFit="1" customWidth="1"/>
    <col min="10891" max="10891" width="6.453125" style="3" customWidth="1"/>
    <col min="10892" max="10892" width="15" style="3" customWidth="1"/>
    <col min="10893" max="10893" width="8" style="3" customWidth="1"/>
    <col min="10894" max="10894" width="15.453125" style="3" customWidth="1"/>
    <col min="10895" max="10895" width="8.453125" style="3" customWidth="1"/>
    <col min="10896" max="10896" width="17.54296875" style="3" customWidth="1"/>
    <col min="10897" max="10897" width="6" style="3" bestFit="1" customWidth="1"/>
    <col min="10898" max="10898" width="15.81640625" style="3" bestFit="1" customWidth="1"/>
    <col min="10899" max="10899" width="6" style="3" bestFit="1" customWidth="1"/>
    <col min="10900" max="10900" width="16.81640625" style="3" bestFit="1" customWidth="1"/>
    <col min="10901" max="10901" width="6" style="3" bestFit="1" customWidth="1"/>
    <col min="10902" max="10902" width="17.453125" style="3" customWidth="1"/>
    <col min="10903" max="10903" width="7.7265625" style="3" bestFit="1" customWidth="1"/>
    <col min="10904" max="10904" width="17.453125" style="3" customWidth="1"/>
    <col min="10905" max="10905" width="7.7265625" style="3" bestFit="1" customWidth="1"/>
    <col min="10906" max="10906" width="17.453125" style="3" customWidth="1"/>
    <col min="10907" max="10907" width="9" style="3" customWidth="1"/>
    <col min="10908" max="10908" width="22.54296875" style="3" customWidth="1"/>
    <col min="10909" max="10909" width="8.1796875" style="3" customWidth="1"/>
    <col min="10910" max="10910" width="22.54296875" style="3" customWidth="1"/>
    <col min="10911" max="10911" width="8.1796875" style="3" customWidth="1"/>
    <col min="10912" max="10912" width="23.54296875" style="3" customWidth="1"/>
    <col min="10913" max="10913" width="8.1796875" style="3" customWidth="1"/>
    <col min="10914" max="10914" width="22.54296875" style="3" customWidth="1"/>
    <col min="10915" max="10915" width="8.1796875" style="3" bestFit="1" customWidth="1"/>
    <col min="10916" max="10916" width="22.54296875" style="3" customWidth="1"/>
    <col min="10917" max="10917" width="9.54296875" style="3" customWidth="1"/>
    <col min="10918" max="10918" width="22.54296875" style="3" customWidth="1"/>
    <col min="10919" max="10919" width="9.54296875" style="3" customWidth="1"/>
    <col min="10920" max="10920" width="22.54296875" style="3" customWidth="1"/>
    <col min="10921" max="10921" width="12.453125" style="3" customWidth="1"/>
    <col min="10922" max="10922" width="22.54296875" style="3" customWidth="1"/>
    <col min="10923" max="10923" width="8.7265625" style="3" bestFit="1" customWidth="1"/>
    <col min="10924" max="10924" width="21" style="3" customWidth="1"/>
    <col min="10925" max="10925" width="8.7265625" style="3" bestFit="1" customWidth="1"/>
    <col min="10926" max="10926" width="23.54296875" style="3" bestFit="1" customWidth="1"/>
    <col min="10927" max="10927" width="11.81640625" style="3" customWidth="1"/>
    <col min="10928" max="10928" width="23.54296875" style="3" bestFit="1" customWidth="1"/>
    <col min="10929" max="10929" width="11.26953125" style="3" customWidth="1"/>
    <col min="10930" max="10930" width="23.1796875" style="3" customWidth="1"/>
    <col min="10931" max="10931" width="11.453125" style="3" bestFit="1" customWidth="1"/>
    <col min="10932" max="10932" width="23.54296875" style="3" bestFit="1" customWidth="1"/>
    <col min="10933" max="10933" width="10.1796875" style="3" customWidth="1"/>
    <col min="10934" max="10934" width="23.54296875" style="3" bestFit="1" customWidth="1"/>
    <col min="10935" max="10935" width="10.1796875" style="3" customWidth="1"/>
    <col min="10936" max="10936" width="23.54296875" style="3" bestFit="1" customWidth="1"/>
    <col min="10937" max="10937" width="11.453125" style="3" bestFit="1" customWidth="1"/>
    <col min="10938" max="10938" width="23.54296875" style="3" bestFit="1" customWidth="1"/>
    <col min="10939" max="10939" width="11.453125" style="3" bestFit="1" customWidth="1"/>
    <col min="10940" max="10940" width="23.54296875" style="3" bestFit="1" customWidth="1"/>
    <col min="10941" max="10941" width="7.7265625" style="3" bestFit="1" customWidth="1"/>
    <col min="10942" max="10942" width="23.54296875" style="3" bestFit="1" customWidth="1"/>
    <col min="10943" max="10943" width="6.81640625" style="3" bestFit="1" customWidth="1"/>
    <col min="10944" max="10944" width="23.54296875" style="3" bestFit="1" customWidth="1"/>
    <col min="10945" max="10945" width="6.81640625" style="3" bestFit="1" customWidth="1"/>
    <col min="10946" max="10946" width="23.54296875" style="3" bestFit="1" customWidth="1"/>
    <col min="10947" max="10947" width="6.81640625" style="3" bestFit="1" customWidth="1"/>
    <col min="10948" max="10948" width="23.54296875" style="3" bestFit="1" customWidth="1"/>
    <col min="10949" max="10949" width="6.81640625" style="3" bestFit="1" customWidth="1"/>
    <col min="10950" max="10950" width="23.54296875" style="3" bestFit="1" customWidth="1"/>
    <col min="10951" max="10951" width="6.453125" style="3" bestFit="1" customWidth="1"/>
    <col min="10952" max="10952" width="23.54296875" style="3" bestFit="1" customWidth="1"/>
    <col min="10953" max="10953" width="6.453125" style="3" bestFit="1" customWidth="1"/>
    <col min="10954" max="10954" width="23.54296875" style="3" bestFit="1" customWidth="1"/>
    <col min="10955" max="10955" width="6.81640625" style="3" bestFit="1" customWidth="1"/>
    <col min="10956" max="10956" width="23.54296875" style="3" bestFit="1" customWidth="1"/>
    <col min="10957" max="10957" width="6.81640625" style="3" bestFit="1" customWidth="1"/>
    <col min="10958" max="10958" width="23.54296875" style="3" bestFit="1" customWidth="1"/>
    <col min="10959" max="10959" width="6.81640625" style="3" bestFit="1" customWidth="1"/>
    <col min="10960" max="10960" width="23.54296875" style="3" bestFit="1" customWidth="1"/>
    <col min="10961" max="10961" width="6.81640625" style="3" bestFit="1" customWidth="1"/>
    <col min="10962" max="10962" width="23.54296875" style="3" bestFit="1" customWidth="1"/>
    <col min="10963" max="10963" width="6.81640625" style="3" bestFit="1" customWidth="1"/>
    <col min="10964" max="10964" width="23.54296875" style="3" bestFit="1" customWidth="1"/>
    <col min="10965" max="10965" width="11.5429687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81640625" style="3" bestFit="1" customWidth="1"/>
    <col min="10976" max="10976" width="23.54296875" style="3" bestFit="1" customWidth="1"/>
    <col min="10977" max="10977" width="6.816406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6.8164062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453125" style="3" bestFit="1" customWidth="1"/>
    <col min="11046" max="11046" width="23.54296875" style="3" bestFit="1" customWidth="1"/>
    <col min="11047" max="11047" width="6.4531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81640625" style="3" bestFit="1" customWidth="1"/>
    <col min="11070" max="11070" width="23.54296875" style="3" bestFit="1" customWidth="1"/>
    <col min="11071" max="11071" width="6.816406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116" width="9.1796875" style="3"/>
    <col min="11117" max="11117" width="33.54296875" style="3" customWidth="1"/>
    <col min="11118" max="11118" width="11.7265625" style="3" customWidth="1"/>
    <col min="11119" max="11119" width="6.7265625" style="3" customWidth="1"/>
    <col min="11120" max="11120" width="11.7265625" style="3" customWidth="1"/>
    <col min="11121" max="11121" width="6.7265625" style="3" customWidth="1"/>
    <col min="11122" max="11122" width="11.7265625" style="3" customWidth="1"/>
    <col min="11123" max="11123" width="6.7265625" style="3" customWidth="1"/>
    <col min="11124" max="11124" width="11.7265625" style="3" customWidth="1"/>
    <col min="11125" max="11125" width="6.7265625" style="3" customWidth="1"/>
    <col min="11126" max="11126" width="12.26953125" style="3" bestFit="1" customWidth="1"/>
    <col min="11127" max="11127" width="6.7265625" style="3" bestFit="1" customWidth="1"/>
    <col min="11128" max="11128" width="12.26953125" style="3" bestFit="1" customWidth="1"/>
    <col min="11129" max="11129" width="6.7265625" style="3" bestFit="1" customWidth="1"/>
    <col min="11130" max="11130" width="11.7265625" style="3" bestFit="1" customWidth="1"/>
    <col min="11131" max="11131" width="6" style="3" bestFit="1" customWidth="1"/>
    <col min="11132" max="11132" width="11.7265625" style="3" bestFit="1" customWidth="1"/>
    <col min="11133" max="11133" width="6" style="3" bestFit="1" customWidth="1"/>
    <col min="11134" max="11134" width="11.7265625" style="3" bestFit="1" customWidth="1"/>
    <col min="11135" max="11135" width="6" style="3" bestFit="1" customWidth="1"/>
    <col min="11136" max="11136" width="11.7265625" style="3" bestFit="1" customWidth="1"/>
    <col min="11137" max="11137" width="6" style="3" bestFit="1" customWidth="1"/>
    <col min="11138" max="11138" width="11.7265625" style="3" bestFit="1" customWidth="1"/>
    <col min="11139" max="11139" width="6" style="3" bestFit="1" customWidth="1"/>
    <col min="11140" max="11140" width="11.7265625" style="3" bestFit="1" customWidth="1"/>
    <col min="11141" max="11141" width="6" style="3" bestFit="1" customWidth="1"/>
    <col min="11142" max="11142" width="11.7265625" style="3" bestFit="1" customWidth="1"/>
    <col min="11143" max="11143" width="6" style="3" bestFit="1" customWidth="1"/>
    <col min="11144" max="11144" width="11.7265625" style="3" bestFit="1" customWidth="1"/>
    <col min="11145" max="11145" width="5.26953125" style="3" bestFit="1" customWidth="1"/>
    <col min="11146" max="11146" width="16.453125" style="3" bestFit="1" customWidth="1"/>
    <col min="11147" max="11147" width="6.453125" style="3" customWidth="1"/>
    <col min="11148" max="11148" width="15" style="3" customWidth="1"/>
    <col min="11149" max="11149" width="8" style="3" customWidth="1"/>
    <col min="11150" max="11150" width="15.453125" style="3" customWidth="1"/>
    <col min="11151" max="11151" width="8.453125" style="3" customWidth="1"/>
    <col min="11152" max="11152" width="17.54296875" style="3" customWidth="1"/>
    <col min="11153" max="11153" width="6" style="3" bestFit="1" customWidth="1"/>
    <col min="11154" max="11154" width="15.81640625" style="3" bestFit="1" customWidth="1"/>
    <col min="11155" max="11155" width="6" style="3" bestFit="1" customWidth="1"/>
    <col min="11156" max="11156" width="16.81640625" style="3" bestFit="1" customWidth="1"/>
    <col min="11157" max="11157" width="6" style="3" bestFit="1" customWidth="1"/>
    <col min="11158" max="11158" width="17.453125" style="3" customWidth="1"/>
    <col min="11159" max="11159" width="7.7265625" style="3" bestFit="1" customWidth="1"/>
    <col min="11160" max="11160" width="17.453125" style="3" customWidth="1"/>
    <col min="11161" max="11161" width="7.7265625" style="3" bestFit="1" customWidth="1"/>
    <col min="11162" max="11162" width="17.453125" style="3" customWidth="1"/>
    <col min="11163" max="11163" width="9" style="3" customWidth="1"/>
    <col min="11164" max="11164" width="22.54296875" style="3" customWidth="1"/>
    <col min="11165" max="11165" width="8.1796875" style="3" customWidth="1"/>
    <col min="11166" max="11166" width="22.54296875" style="3" customWidth="1"/>
    <col min="11167" max="11167" width="8.1796875" style="3" customWidth="1"/>
    <col min="11168" max="11168" width="23.54296875" style="3" customWidth="1"/>
    <col min="11169" max="11169" width="8.1796875" style="3" customWidth="1"/>
    <col min="11170" max="11170" width="22.54296875" style="3" customWidth="1"/>
    <col min="11171" max="11171" width="8.1796875" style="3" bestFit="1" customWidth="1"/>
    <col min="11172" max="11172" width="22.54296875" style="3" customWidth="1"/>
    <col min="11173" max="11173" width="9.54296875" style="3" customWidth="1"/>
    <col min="11174" max="11174" width="22.54296875" style="3" customWidth="1"/>
    <col min="11175" max="11175" width="9.54296875" style="3" customWidth="1"/>
    <col min="11176" max="11176" width="22.54296875" style="3" customWidth="1"/>
    <col min="11177" max="11177" width="12.453125" style="3" customWidth="1"/>
    <col min="11178" max="11178" width="22.54296875" style="3" customWidth="1"/>
    <col min="11179" max="11179" width="8.7265625" style="3" bestFit="1" customWidth="1"/>
    <col min="11180" max="11180" width="21" style="3" customWidth="1"/>
    <col min="11181" max="11181" width="8.7265625" style="3" bestFit="1" customWidth="1"/>
    <col min="11182" max="11182" width="23.54296875" style="3" bestFit="1" customWidth="1"/>
    <col min="11183" max="11183" width="11.81640625" style="3" customWidth="1"/>
    <col min="11184" max="11184" width="23.54296875" style="3" bestFit="1" customWidth="1"/>
    <col min="11185" max="11185" width="11.26953125" style="3" customWidth="1"/>
    <col min="11186" max="11186" width="23.1796875" style="3" customWidth="1"/>
    <col min="11187" max="11187" width="11.453125" style="3" bestFit="1" customWidth="1"/>
    <col min="11188" max="11188" width="23.54296875" style="3" bestFit="1" customWidth="1"/>
    <col min="11189" max="11189" width="10.1796875" style="3" customWidth="1"/>
    <col min="11190" max="11190" width="23.54296875" style="3" bestFit="1" customWidth="1"/>
    <col min="11191" max="11191" width="10.1796875" style="3" customWidth="1"/>
    <col min="11192" max="11192" width="23.54296875" style="3" bestFit="1" customWidth="1"/>
    <col min="11193" max="11193" width="11.453125" style="3" bestFit="1" customWidth="1"/>
    <col min="11194" max="11194" width="23.54296875" style="3" bestFit="1" customWidth="1"/>
    <col min="11195" max="11195" width="11.453125" style="3" bestFit="1" customWidth="1"/>
    <col min="11196" max="11196" width="23.54296875" style="3" bestFit="1" customWidth="1"/>
    <col min="11197" max="11197" width="7.7265625" style="3" bestFit="1" customWidth="1"/>
    <col min="11198" max="11198" width="23.54296875" style="3" bestFit="1" customWidth="1"/>
    <col min="11199" max="11199" width="6.81640625" style="3" bestFit="1" customWidth="1"/>
    <col min="11200" max="11200" width="23.54296875" style="3" bestFit="1" customWidth="1"/>
    <col min="11201" max="11201" width="6.81640625" style="3" bestFit="1" customWidth="1"/>
    <col min="11202" max="11202" width="23.54296875" style="3" bestFit="1" customWidth="1"/>
    <col min="11203" max="11203" width="6.81640625" style="3" bestFit="1" customWidth="1"/>
    <col min="11204" max="11204" width="23.54296875" style="3" bestFit="1" customWidth="1"/>
    <col min="11205" max="11205" width="6.81640625" style="3" bestFit="1" customWidth="1"/>
    <col min="11206" max="11206" width="23.54296875" style="3" bestFit="1" customWidth="1"/>
    <col min="11207" max="11207" width="6.453125" style="3" bestFit="1" customWidth="1"/>
    <col min="11208" max="11208" width="23.54296875" style="3" bestFit="1" customWidth="1"/>
    <col min="11209" max="11209" width="6.453125" style="3" bestFit="1" customWidth="1"/>
    <col min="11210" max="11210" width="23.54296875" style="3" bestFit="1" customWidth="1"/>
    <col min="11211" max="11211" width="6.81640625" style="3" bestFit="1" customWidth="1"/>
    <col min="11212" max="11212" width="23.54296875" style="3" bestFit="1" customWidth="1"/>
    <col min="11213" max="11213" width="6.81640625" style="3" bestFit="1" customWidth="1"/>
    <col min="11214" max="11214" width="23.54296875" style="3" bestFit="1" customWidth="1"/>
    <col min="11215" max="11215" width="6.81640625" style="3" bestFit="1" customWidth="1"/>
    <col min="11216" max="11216" width="23.54296875" style="3" bestFit="1" customWidth="1"/>
    <col min="11217" max="11217" width="6.81640625" style="3" bestFit="1" customWidth="1"/>
    <col min="11218" max="11218" width="23.54296875" style="3" bestFit="1" customWidth="1"/>
    <col min="11219" max="11219" width="6.81640625" style="3" bestFit="1" customWidth="1"/>
    <col min="11220" max="11220" width="23.54296875" style="3" bestFit="1" customWidth="1"/>
    <col min="11221" max="11221" width="11.5429687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81640625" style="3" bestFit="1" customWidth="1"/>
    <col min="11232" max="11232" width="23.54296875" style="3" bestFit="1" customWidth="1"/>
    <col min="11233" max="11233" width="6.816406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6.8164062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453125" style="3" bestFit="1" customWidth="1"/>
    <col min="11302" max="11302" width="23.54296875" style="3" bestFit="1" customWidth="1"/>
    <col min="11303" max="11303" width="6.4531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81640625" style="3" bestFit="1" customWidth="1"/>
    <col min="11326" max="11326" width="23.54296875" style="3" bestFit="1" customWidth="1"/>
    <col min="11327" max="11327" width="6.816406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72" width="9.1796875" style="3"/>
    <col min="11373" max="11373" width="33.54296875" style="3" customWidth="1"/>
    <col min="11374" max="11374" width="11.7265625" style="3" customWidth="1"/>
    <col min="11375" max="11375" width="6.7265625" style="3" customWidth="1"/>
    <col min="11376" max="11376" width="11.7265625" style="3" customWidth="1"/>
    <col min="11377" max="11377" width="6.7265625" style="3" customWidth="1"/>
    <col min="11378" max="11378" width="11.7265625" style="3" customWidth="1"/>
    <col min="11379" max="11379" width="6.7265625" style="3" customWidth="1"/>
    <col min="11380" max="11380" width="11.7265625" style="3" customWidth="1"/>
    <col min="11381" max="11381" width="6.7265625" style="3" customWidth="1"/>
    <col min="11382" max="11382" width="12.26953125" style="3" bestFit="1" customWidth="1"/>
    <col min="11383" max="11383" width="6.7265625" style="3" bestFit="1" customWidth="1"/>
    <col min="11384" max="11384" width="12.26953125" style="3" bestFit="1" customWidth="1"/>
    <col min="11385" max="11385" width="6.7265625" style="3" bestFit="1" customWidth="1"/>
    <col min="11386" max="11386" width="11.7265625" style="3" bestFit="1" customWidth="1"/>
    <col min="11387" max="11387" width="6" style="3" bestFit="1" customWidth="1"/>
    <col min="11388" max="11388" width="11.7265625" style="3" bestFit="1" customWidth="1"/>
    <col min="11389" max="11389" width="6" style="3" bestFit="1" customWidth="1"/>
    <col min="11390" max="11390" width="11.7265625" style="3" bestFit="1" customWidth="1"/>
    <col min="11391" max="11391" width="6" style="3" bestFit="1" customWidth="1"/>
    <col min="11392" max="11392" width="11.7265625" style="3" bestFit="1" customWidth="1"/>
    <col min="11393" max="11393" width="6" style="3" bestFit="1" customWidth="1"/>
    <col min="11394" max="11394" width="11.7265625" style="3" bestFit="1" customWidth="1"/>
    <col min="11395" max="11395" width="6" style="3" bestFit="1" customWidth="1"/>
    <col min="11396" max="11396" width="11.7265625" style="3" bestFit="1" customWidth="1"/>
    <col min="11397" max="11397" width="6" style="3" bestFit="1" customWidth="1"/>
    <col min="11398" max="11398" width="11.7265625" style="3" bestFit="1" customWidth="1"/>
    <col min="11399" max="11399" width="6" style="3" bestFit="1" customWidth="1"/>
    <col min="11400" max="11400" width="11.7265625" style="3" bestFit="1" customWidth="1"/>
    <col min="11401" max="11401" width="5.26953125" style="3" bestFit="1" customWidth="1"/>
    <col min="11402" max="11402" width="16.453125" style="3" bestFit="1" customWidth="1"/>
    <col min="11403" max="11403" width="6.453125" style="3" customWidth="1"/>
    <col min="11404" max="11404" width="15" style="3" customWidth="1"/>
    <col min="11405" max="11405" width="8" style="3" customWidth="1"/>
    <col min="11406" max="11406" width="15.453125" style="3" customWidth="1"/>
    <col min="11407" max="11407" width="8.453125" style="3" customWidth="1"/>
    <col min="11408" max="11408" width="17.54296875" style="3" customWidth="1"/>
    <col min="11409" max="11409" width="6" style="3" bestFit="1" customWidth="1"/>
    <col min="11410" max="11410" width="15.81640625" style="3" bestFit="1" customWidth="1"/>
    <col min="11411" max="11411" width="6" style="3" bestFit="1" customWidth="1"/>
    <col min="11412" max="11412" width="16.81640625" style="3" bestFit="1" customWidth="1"/>
    <col min="11413" max="11413" width="6" style="3" bestFit="1" customWidth="1"/>
    <col min="11414" max="11414" width="17.453125" style="3" customWidth="1"/>
    <col min="11415" max="11415" width="7.7265625" style="3" bestFit="1" customWidth="1"/>
    <col min="11416" max="11416" width="17.453125" style="3" customWidth="1"/>
    <col min="11417" max="11417" width="7.7265625" style="3" bestFit="1" customWidth="1"/>
    <col min="11418" max="11418" width="17.453125" style="3" customWidth="1"/>
    <col min="11419" max="11419" width="9" style="3" customWidth="1"/>
    <col min="11420" max="11420" width="22.54296875" style="3" customWidth="1"/>
    <col min="11421" max="11421" width="8.1796875" style="3" customWidth="1"/>
    <col min="11422" max="11422" width="22.54296875" style="3" customWidth="1"/>
    <col min="11423" max="11423" width="8.1796875" style="3" customWidth="1"/>
    <col min="11424" max="11424" width="23.54296875" style="3" customWidth="1"/>
    <col min="11425" max="11425" width="8.1796875" style="3" customWidth="1"/>
    <col min="11426" max="11426" width="22.54296875" style="3" customWidth="1"/>
    <col min="11427" max="11427" width="8.1796875" style="3" bestFit="1" customWidth="1"/>
    <col min="11428" max="11428" width="22.54296875" style="3" customWidth="1"/>
    <col min="11429" max="11429" width="9.54296875" style="3" customWidth="1"/>
    <col min="11430" max="11430" width="22.54296875" style="3" customWidth="1"/>
    <col min="11431" max="11431" width="9.54296875" style="3" customWidth="1"/>
    <col min="11432" max="11432" width="22.54296875" style="3" customWidth="1"/>
    <col min="11433" max="11433" width="12.453125" style="3" customWidth="1"/>
    <col min="11434" max="11434" width="22.54296875" style="3" customWidth="1"/>
    <col min="11435" max="11435" width="8.7265625" style="3" bestFit="1" customWidth="1"/>
    <col min="11436" max="11436" width="21" style="3" customWidth="1"/>
    <col min="11437" max="11437" width="8.7265625" style="3" bestFit="1" customWidth="1"/>
    <col min="11438" max="11438" width="23.54296875" style="3" bestFit="1" customWidth="1"/>
    <col min="11439" max="11439" width="11.81640625" style="3" customWidth="1"/>
    <col min="11440" max="11440" width="23.54296875" style="3" bestFit="1" customWidth="1"/>
    <col min="11441" max="11441" width="11.26953125" style="3" customWidth="1"/>
    <col min="11442" max="11442" width="23.1796875" style="3" customWidth="1"/>
    <col min="11443" max="11443" width="11.453125" style="3" bestFit="1" customWidth="1"/>
    <col min="11444" max="11444" width="23.54296875" style="3" bestFit="1" customWidth="1"/>
    <col min="11445" max="11445" width="10.1796875" style="3" customWidth="1"/>
    <col min="11446" max="11446" width="23.54296875" style="3" bestFit="1" customWidth="1"/>
    <col min="11447" max="11447" width="10.1796875" style="3" customWidth="1"/>
    <col min="11448" max="11448" width="23.54296875" style="3" bestFit="1" customWidth="1"/>
    <col min="11449" max="11449" width="11.453125" style="3" bestFit="1" customWidth="1"/>
    <col min="11450" max="11450" width="23.54296875" style="3" bestFit="1" customWidth="1"/>
    <col min="11451" max="11451" width="11.453125" style="3" bestFit="1" customWidth="1"/>
    <col min="11452" max="11452" width="23.54296875" style="3" bestFit="1" customWidth="1"/>
    <col min="11453" max="11453" width="7.7265625" style="3" bestFit="1" customWidth="1"/>
    <col min="11454" max="11454" width="23.54296875" style="3" bestFit="1" customWidth="1"/>
    <col min="11455" max="11455" width="6.81640625" style="3" bestFit="1" customWidth="1"/>
    <col min="11456" max="11456" width="23.54296875" style="3" bestFit="1" customWidth="1"/>
    <col min="11457" max="11457" width="6.81640625" style="3" bestFit="1" customWidth="1"/>
    <col min="11458" max="11458" width="23.54296875" style="3" bestFit="1" customWidth="1"/>
    <col min="11459" max="11459" width="6.81640625" style="3" bestFit="1" customWidth="1"/>
    <col min="11460" max="11460" width="23.54296875" style="3" bestFit="1" customWidth="1"/>
    <col min="11461" max="11461" width="6.81640625" style="3" bestFit="1" customWidth="1"/>
    <col min="11462" max="11462" width="23.54296875" style="3" bestFit="1" customWidth="1"/>
    <col min="11463" max="11463" width="6.453125" style="3" bestFit="1" customWidth="1"/>
    <col min="11464" max="11464" width="23.54296875" style="3" bestFit="1" customWidth="1"/>
    <col min="11465" max="11465" width="6.453125" style="3" bestFit="1" customWidth="1"/>
    <col min="11466" max="11466" width="23.54296875" style="3" bestFit="1" customWidth="1"/>
    <col min="11467" max="11467" width="6.81640625" style="3" bestFit="1" customWidth="1"/>
    <col min="11468" max="11468" width="23.54296875" style="3" bestFit="1" customWidth="1"/>
    <col min="11469" max="11469" width="6.81640625" style="3" bestFit="1" customWidth="1"/>
    <col min="11470" max="11470" width="23.54296875" style="3" bestFit="1" customWidth="1"/>
    <col min="11471" max="11471" width="6.81640625" style="3" bestFit="1" customWidth="1"/>
    <col min="11472" max="11472" width="23.54296875" style="3" bestFit="1" customWidth="1"/>
    <col min="11473" max="11473" width="6.81640625" style="3" bestFit="1" customWidth="1"/>
    <col min="11474" max="11474" width="23.54296875" style="3" bestFit="1" customWidth="1"/>
    <col min="11475" max="11475" width="6.81640625" style="3" bestFit="1" customWidth="1"/>
    <col min="11476" max="11476" width="23.54296875" style="3" bestFit="1" customWidth="1"/>
    <col min="11477" max="11477" width="11.5429687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81640625" style="3" bestFit="1" customWidth="1"/>
    <col min="11488" max="11488" width="23.54296875" style="3" bestFit="1" customWidth="1"/>
    <col min="11489" max="11489" width="6.816406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6.8164062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453125" style="3" bestFit="1" customWidth="1"/>
    <col min="11558" max="11558" width="23.54296875" style="3" bestFit="1" customWidth="1"/>
    <col min="11559" max="11559" width="6.4531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81640625" style="3" bestFit="1" customWidth="1"/>
    <col min="11582" max="11582" width="23.54296875" style="3" bestFit="1" customWidth="1"/>
    <col min="11583" max="11583" width="6.816406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628" width="9.1796875" style="3"/>
    <col min="11629" max="11629" width="33.54296875" style="3" customWidth="1"/>
    <col min="11630" max="11630" width="11.7265625" style="3" customWidth="1"/>
    <col min="11631" max="11631" width="6.7265625" style="3" customWidth="1"/>
    <col min="11632" max="11632" width="11.7265625" style="3" customWidth="1"/>
    <col min="11633" max="11633" width="6.7265625" style="3" customWidth="1"/>
    <col min="11634" max="11634" width="11.7265625" style="3" customWidth="1"/>
    <col min="11635" max="11635" width="6.7265625" style="3" customWidth="1"/>
    <col min="11636" max="11636" width="11.7265625" style="3" customWidth="1"/>
    <col min="11637" max="11637" width="6.7265625" style="3" customWidth="1"/>
    <col min="11638" max="11638" width="12.26953125" style="3" bestFit="1" customWidth="1"/>
    <col min="11639" max="11639" width="6.7265625" style="3" bestFit="1" customWidth="1"/>
    <col min="11640" max="11640" width="12.26953125" style="3" bestFit="1" customWidth="1"/>
    <col min="11641" max="11641" width="6.7265625" style="3" bestFit="1" customWidth="1"/>
    <col min="11642" max="11642" width="11.7265625" style="3" bestFit="1" customWidth="1"/>
    <col min="11643" max="11643" width="6" style="3" bestFit="1" customWidth="1"/>
    <col min="11644" max="11644" width="11.7265625" style="3" bestFit="1" customWidth="1"/>
    <col min="11645" max="11645" width="6" style="3" bestFit="1" customWidth="1"/>
    <col min="11646" max="11646" width="11.7265625" style="3" bestFit="1" customWidth="1"/>
    <col min="11647" max="11647" width="6" style="3" bestFit="1" customWidth="1"/>
    <col min="11648" max="11648" width="11.7265625" style="3" bestFit="1" customWidth="1"/>
    <col min="11649" max="11649" width="6" style="3" bestFit="1" customWidth="1"/>
    <col min="11650" max="11650" width="11.7265625" style="3" bestFit="1" customWidth="1"/>
    <col min="11651" max="11651" width="6" style="3" bestFit="1" customWidth="1"/>
    <col min="11652" max="11652" width="11.7265625" style="3" bestFit="1" customWidth="1"/>
    <col min="11653" max="11653" width="6" style="3" bestFit="1" customWidth="1"/>
    <col min="11654" max="11654" width="11.7265625" style="3" bestFit="1" customWidth="1"/>
    <col min="11655" max="11655" width="6" style="3" bestFit="1" customWidth="1"/>
    <col min="11656" max="11656" width="11.7265625" style="3" bestFit="1" customWidth="1"/>
    <col min="11657" max="11657" width="5.26953125" style="3" bestFit="1" customWidth="1"/>
    <col min="11658" max="11658" width="16.453125" style="3" bestFit="1" customWidth="1"/>
    <col min="11659" max="11659" width="6.453125" style="3" customWidth="1"/>
    <col min="11660" max="11660" width="15" style="3" customWidth="1"/>
    <col min="11661" max="11661" width="8" style="3" customWidth="1"/>
    <col min="11662" max="11662" width="15.453125" style="3" customWidth="1"/>
    <col min="11663" max="11663" width="8.453125" style="3" customWidth="1"/>
    <col min="11664" max="11664" width="17.54296875" style="3" customWidth="1"/>
    <col min="11665" max="11665" width="6" style="3" bestFit="1" customWidth="1"/>
    <col min="11666" max="11666" width="15.81640625" style="3" bestFit="1" customWidth="1"/>
    <col min="11667" max="11667" width="6" style="3" bestFit="1" customWidth="1"/>
    <col min="11668" max="11668" width="16.81640625" style="3" bestFit="1" customWidth="1"/>
    <col min="11669" max="11669" width="6" style="3" bestFit="1" customWidth="1"/>
    <col min="11670" max="11670" width="17.453125" style="3" customWidth="1"/>
    <col min="11671" max="11671" width="7.7265625" style="3" bestFit="1" customWidth="1"/>
    <col min="11672" max="11672" width="17.453125" style="3" customWidth="1"/>
    <col min="11673" max="11673" width="7.7265625" style="3" bestFit="1" customWidth="1"/>
    <col min="11674" max="11674" width="17.453125" style="3" customWidth="1"/>
    <col min="11675" max="11675" width="9" style="3" customWidth="1"/>
    <col min="11676" max="11676" width="22.54296875" style="3" customWidth="1"/>
    <col min="11677" max="11677" width="8.1796875" style="3" customWidth="1"/>
    <col min="11678" max="11678" width="22.54296875" style="3" customWidth="1"/>
    <col min="11679" max="11679" width="8.1796875" style="3" customWidth="1"/>
    <col min="11680" max="11680" width="23.54296875" style="3" customWidth="1"/>
    <col min="11681" max="11681" width="8.1796875" style="3" customWidth="1"/>
    <col min="11682" max="11682" width="22.54296875" style="3" customWidth="1"/>
    <col min="11683" max="11683" width="8.1796875" style="3" bestFit="1" customWidth="1"/>
    <col min="11684" max="11684" width="22.54296875" style="3" customWidth="1"/>
    <col min="11685" max="11685" width="9.54296875" style="3" customWidth="1"/>
    <col min="11686" max="11686" width="22.54296875" style="3" customWidth="1"/>
    <col min="11687" max="11687" width="9.54296875" style="3" customWidth="1"/>
    <col min="11688" max="11688" width="22.54296875" style="3" customWidth="1"/>
    <col min="11689" max="11689" width="12.453125" style="3" customWidth="1"/>
    <col min="11690" max="11690" width="22.54296875" style="3" customWidth="1"/>
    <col min="11691" max="11691" width="8.7265625" style="3" bestFit="1" customWidth="1"/>
    <col min="11692" max="11692" width="21" style="3" customWidth="1"/>
    <col min="11693" max="11693" width="8.7265625" style="3" bestFit="1" customWidth="1"/>
    <col min="11694" max="11694" width="23.54296875" style="3" bestFit="1" customWidth="1"/>
    <col min="11695" max="11695" width="11.81640625" style="3" customWidth="1"/>
    <col min="11696" max="11696" width="23.54296875" style="3" bestFit="1" customWidth="1"/>
    <col min="11697" max="11697" width="11.26953125" style="3" customWidth="1"/>
    <col min="11698" max="11698" width="23.1796875" style="3" customWidth="1"/>
    <col min="11699" max="11699" width="11.453125" style="3" bestFit="1" customWidth="1"/>
    <col min="11700" max="11700" width="23.54296875" style="3" bestFit="1" customWidth="1"/>
    <col min="11701" max="11701" width="10.1796875" style="3" customWidth="1"/>
    <col min="11702" max="11702" width="23.54296875" style="3" bestFit="1" customWidth="1"/>
    <col min="11703" max="11703" width="10.1796875" style="3" customWidth="1"/>
    <col min="11704" max="11704" width="23.54296875" style="3" bestFit="1" customWidth="1"/>
    <col min="11705" max="11705" width="11.453125" style="3" bestFit="1" customWidth="1"/>
    <col min="11706" max="11706" width="23.54296875" style="3" bestFit="1" customWidth="1"/>
    <col min="11707" max="11707" width="11.453125" style="3" bestFit="1" customWidth="1"/>
    <col min="11708" max="11708" width="23.54296875" style="3" bestFit="1" customWidth="1"/>
    <col min="11709" max="11709" width="7.7265625" style="3" bestFit="1" customWidth="1"/>
    <col min="11710" max="11710" width="23.54296875" style="3" bestFit="1" customWidth="1"/>
    <col min="11711" max="11711" width="6.81640625" style="3" bestFit="1" customWidth="1"/>
    <col min="11712" max="11712" width="23.54296875" style="3" bestFit="1" customWidth="1"/>
    <col min="11713" max="11713" width="6.81640625" style="3" bestFit="1" customWidth="1"/>
    <col min="11714" max="11714" width="23.54296875" style="3" bestFit="1" customWidth="1"/>
    <col min="11715" max="11715" width="6.81640625" style="3" bestFit="1" customWidth="1"/>
    <col min="11716" max="11716" width="23.54296875" style="3" bestFit="1" customWidth="1"/>
    <col min="11717" max="11717" width="6.81640625" style="3" bestFit="1" customWidth="1"/>
    <col min="11718" max="11718" width="23.54296875" style="3" bestFit="1" customWidth="1"/>
    <col min="11719" max="11719" width="6.453125" style="3" bestFit="1" customWidth="1"/>
    <col min="11720" max="11720" width="23.54296875" style="3" bestFit="1" customWidth="1"/>
    <col min="11721" max="11721" width="6.453125" style="3" bestFit="1" customWidth="1"/>
    <col min="11722" max="11722" width="23.54296875" style="3" bestFit="1" customWidth="1"/>
    <col min="11723" max="11723" width="6.81640625" style="3" bestFit="1" customWidth="1"/>
    <col min="11724" max="11724" width="23.54296875" style="3" bestFit="1" customWidth="1"/>
    <col min="11725" max="11725" width="6.81640625" style="3" bestFit="1" customWidth="1"/>
    <col min="11726" max="11726" width="23.54296875" style="3" bestFit="1" customWidth="1"/>
    <col min="11727" max="11727" width="6.81640625" style="3" bestFit="1" customWidth="1"/>
    <col min="11728" max="11728" width="23.54296875" style="3" bestFit="1" customWidth="1"/>
    <col min="11729" max="11729" width="6.81640625" style="3" bestFit="1" customWidth="1"/>
    <col min="11730" max="11730" width="23.54296875" style="3" bestFit="1" customWidth="1"/>
    <col min="11731" max="11731" width="6.81640625" style="3" bestFit="1" customWidth="1"/>
    <col min="11732" max="11732" width="23.54296875" style="3" bestFit="1" customWidth="1"/>
    <col min="11733" max="11733" width="11.5429687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81640625" style="3" bestFit="1" customWidth="1"/>
    <col min="11744" max="11744" width="23.54296875" style="3" bestFit="1" customWidth="1"/>
    <col min="11745" max="11745" width="6.816406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6.8164062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453125" style="3" bestFit="1" customWidth="1"/>
    <col min="11814" max="11814" width="23.54296875" style="3" bestFit="1" customWidth="1"/>
    <col min="11815" max="11815" width="6.4531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81640625" style="3" bestFit="1" customWidth="1"/>
    <col min="11838" max="11838" width="23.54296875" style="3" bestFit="1" customWidth="1"/>
    <col min="11839" max="11839" width="6.816406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84" width="9.1796875" style="3"/>
    <col min="11885" max="11885" width="33.54296875" style="3" customWidth="1"/>
    <col min="11886" max="11886" width="11.7265625" style="3" customWidth="1"/>
    <col min="11887" max="11887" width="6.7265625" style="3" customWidth="1"/>
    <col min="11888" max="11888" width="11.7265625" style="3" customWidth="1"/>
    <col min="11889" max="11889" width="6.7265625" style="3" customWidth="1"/>
    <col min="11890" max="11890" width="11.7265625" style="3" customWidth="1"/>
    <col min="11891" max="11891" width="6.7265625" style="3" customWidth="1"/>
    <col min="11892" max="11892" width="11.7265625" style="3" customWidth="1"/>
    <col min="11893" max="11893" width="6.7265625" style="3" customWidth="1"/>
    <col min="11894" max="11894" width="12.26953125" style="3" bestFit="1" customWidth="1"/>
    <col min="11895" max="11895" width="6.7265625" style="3" bestFit="1" customWidth="1"/>
    <col min="11896" max="11896" width="12.26953125" style="3" bestFit="1" customWidth="1"/>
    <col min="11897" max="11897" width="6.7265625" style="3" bestFit="1" customWidth="1"/>
    <col min="11898" max="11898" width="11.7265625" style="3" bestFit="1" customWidth="1"/>
    <col min="11899" max="11899" width="6" style="3" bestFit="1" customWidth="1"/>
    <col min="11900" max="11900" width="11.7265625" style="3" bestFit="1" customWidth="1"/>
    <col min="11901" max="11901" width="6" style="3" bestFit="1" customWidth="1"/>
    <col min="11902" max="11902" width="11.7265625" style="3" bestFit="1" customWidth="1"/>
    <col min="11903" max="11903" width="6" style="3" bestFit="1" customWidth="1"/>
    <col min="11904" max="11904" width="11.7265625" style="3" bestFit="1" customWidth="1"/>
    <col min="11905" max="11905" width="6" style="3" bestFit="1" customWidth="1"/>
    <col min="11906" max="11906" width="11.7265625" style="3" bestFit="1" customWidth="1"/>
    <col min="11907" max="11907" width="6" style="3" bestFit="1" customWidth="1"/>
    <col min="11908" max="11908" width="11.7265625" style="3" bestFit="1" customWidth="1"/>
    <col min="11909" max="11909" width="6" style="3" bestFit="1" customWidth="1"/>
    <col min="11910" max="11910" width="11.7265625" style="3" bestFit="1" customWidth="1"/>
    <col min="11911" max="11911" width="6" style="3" bestFit="1" customWidth="1"/>
    <col min="11912" max="11912" width="11.7265625" style="3" bestFit="1" customWidth="1"/>
    <col min="11913" max="11913" width="5.26953125" style="3" bestFit="1" customWidth="1"/>
    <col min="11914" max="11914" width="16.453125" style="3" bestFit="1" customWidth="1"/>
    <col min="11915" max="11915" width="6.453125" style="3" customWidth="1"/>
    <col min="11916" max="11916" width="15" style="3" customWidth="1"/>
    <col min="11917" max="11917" width="8" style="3" customWidth="1"/>
    <col min="11918" max="11918" width="15.453125" style="3" customWidth="1"/>
    <col min="11919" max="11919" width="8.453125" style="3" customWidth="1"/>
    <col min="11920" max="11920" width="17.54296875" style="3" customWidth="1"/>
    <col min="11921" max="11921" width="6" style="3" bestFit="1" customWidth="1"/>
    <col min="11922" max="11922" width="15.81640625" style="3" bestFit="1" customWidth="1"/>
    <col min="11923" max="11923" width="6" style="3" bestFit="1" customWidth="1"/>
    <col min="11924" max="11924" width="16.81640625" style="3" bestFit="1" customWidth="1"/>
    <col min="11925" max="11925" width="6" style="3" bestFit="1" customWidth="1"/>
    <col min="11926" max="11926" width="17.453125" style="3" customWidth="1"/>
    <col min="11927" max="11927" width="7.7265625" style="3" bestFit="1" customWidth="1"/>
    <col min="11928" max="11928" width="17.453125" style="3" customWidth="1"/>
    <col min="11929" max="11929" width="7.7265625" style="3" bestFit="1" customWidth="1"/>
    <col min="11930" max="11930" width="17.453125" style="3" customWidth="1"/>
    <col min="11931" max="11931" width="9" style="3" customWidth="1"/>
    <col min="11932" max="11932" width="22.54296875" style="3" customWidth="1"/>
    <col min="11933" max="11933" width="8.1796875" style="3" customWidth="1"/>
    <col min="11934" max="11934" width="22.54296875" style="3" customWidth="1"/>
    <col min="11935" max="11935" width="8.1796875" style="3" customWidth="1"/>
    <col min="11936" max="11936" width="23.54296875" style="3" customWidth="1"/>
    <col min="11937" max="11937" width="8.1796875" style="3" customWidth="1"/>
    <col min="11938" max="11938" width="22.54296875" style="3" customWidth="1"/>
    <col min="11939" max="11939" width="8.1796875" style="3" bestFit="1" customWidth="1"/>
    <col min="11940" max="11940" width="22.54296875" style="3" customWidth="1"/>
    <col min="11941" max="11941" width="9.54296875" style="3" customWidth="1"/>
    <col min="11942" max="11942" width="22.54296875" style="3" customWidth="1"/>
    <col min="11943" max="11943" width="9.54296875" style="3" customWidth="1"/>
    <col min="11944" max="11944" width="22.54296875" style="3" customWidth="1"/>
    <col min="11945" max="11945" width="12.453125" style="3" customWidth="1"/>
    <col min="11946" max="11946" width="22.54296875" style="3" customWidth="1"/>
    <col min="11947" max="11947" width="8.7265625" style="3" bestFit="1" customWidth="1"/>
    <col min="11948" max="11948" width="21" style="3" customWidth="1"/>
    <col min="11949" max="11949" width="8.7265625" style="3" bestFit="1" customWidth="1"/>
    <col min="11950" max="11950" width="23.54296875" style="3" bestFit="1" customWidth="1"/>
    <col min="11951" max="11951" width="11.81640625" style="3" customWidth="1"/>
    <col min="11952" max="11952" width="23.54296875" style="3" bestFit="1" customWidth="1"/>
    <col min="11953" max="11953" width="11.26953125" style="3" customWidth="1"/>
    <col min="11954" max="11954" width="23.1796875" style="3" customWidth="1"/>
    <col min="11955" max="11955" width="11.453125" style="3" bestFit="1" customWidth="1"/>
    <col min="11956" max="11956" width="23.54296875" style="3" bestFit="1" customWidth="1"/>
    <col min="11957" max="11957" width="10.1796875" style="3" customWidth="1"/>
    <col min="11958" max="11958" width="23.54296875" style="3" bestFit="1" customWidth="1"/>
    <col min="11959" max="11959" width="10.1796875" style="3" customWidth="1"/>
    <col min="11960" max="11960" width="23.54296875" style="3" bestFit="1" customWidth="1"/>
    <col min="11961" max="11961" width="11.453125" style="3" bestFit="1" customWidth="1"/>
    <col min="11962" max="11962" width="23.54296875" style="3" bestFit="1" customWidth="1"/>
    <col min="11963" max="11963" width="11.453125" style="3" bestFit="1" customWidth="1"/>
    <col min="11964" max="11964" width="23.54296875" style="3" bestFit="1" customWidth="1"/>
    <col min="11965" max="11965" width="7.7265625" style="3" bestFit="1" customWidth="1"/>
    <col min="11966" max="11966" width="23.54296875" style="3" bestFit="1" customWidth="1"/>
    <col min="11967" max="11967" width="6.81640625" style="3" bestFit="1" customWidth="1"/>
    <col min="11968" max="11968" width="23.54296875" style="3" bestFit="1" customWidth="1"/>
    <col min="11969" max="11969" width="6.81640625" style="3" bestFit="1" customWidth="1"/>
    <col min="11970" max="11970" width="23.54296875" style="3" bestFit="1" customWidth="1"/>
    <col min="11971" max="11971" width="6.81640625" style="3" bestFit="1" customWidth="1"/>
    <col min="11972" max="11972" width="23.54296875" style="3" bestFit="1" customWidth="1"/>
    <col min="11973" max="11973" width="6.81640625" style="3" bestFit="1" customWidth="1"/>
    <col min="11974" max="11974" width="23.54296875" style="3" bestFit="1" customWidth="1"/>
    <col min="11975" max="11975" width="6.453125" style="3" bestFit="1" customWidth="1"/>
    <col min="11976" max="11976" width="23.54296875" style="3" bestFit="1" customWidth="1"/>
    <col min="11977" max="11977" width="6.453125" style="3" bestFit="1" customWidth="1"/>
    <col min="11978" max="11978" width="23.54296875" style="3" bestFit="1" customWidth="1"/>
    <col min="11979" max="11979" width="6.81640625" style="3" bestFit="1" customWidth="1"/>
    <col min="11980" max="11980" width="23.54296875" style="3" bestFit="1" customWidth="1"/>
    <col min="11981" max="11981" width="6.81640625" style="3" bestFit="1" customWidth="1"/>
    <col min="11982" max="11982" width="23.54296875" style="3" bestFit="1" customWidth="1"/>
    <col min="11983" max="11983" width="6.81640625" style="3" bestFit="1" customWidth="1"/>
    <col min="11984" max="11984" width="23.54296875" style="3" bestFit="1" customWidth="1"/>
    <col min="11985" max="11985" width="6.81640625" style="3" bestFit="1" customWidth="1"/>
    <col min="11986" max="11986" width="23.54296875" style="3" bestFit="1" customWidth="1"/>
    <col min="11987" max="11987" width="6.81640625" style="3" bestFit="1" customWidth="1"/>
    <col min="11988" max="11988" width="23.54296875" style="3" bestFit="1" customWidth="1"/>
    <col min="11989" max="11989" width="11.5429687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81640625" style="3" bestFit="1" customWidth="1"/>
    <col min="12000" max="12000" width="23.54296875" style="3" bestFit="1" customWidth="1"/>
    <col min="12001" max="12001" width="6.816406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6.8164062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453125" style="3" bestFit="1" customWidth="1"/>
    <col min="12070" max="12070" width="23.54296875" style="3" bestFit="1" customWidth="1"/>
    <col min="12071" max="12071" width="6.4531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81640625" style="3" bestFit="1" customWidth="1"/>
    <col min="12094" max="12094" width="23.54296875" style="3" bestFit="1" customWidth="1"/>
    <col min="12095" max="12095" width="6.816406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40" width="9.1796875" style="3"/>
    <col min="12141" max="12141" width="33.54296875" style="3" customWidth="1"/>
    <col min="12142" max="12142" width="11.7265625" style="3" customWidth="1"/>
    <col min="12143" max="12143" width="6.7265625" style="3" customWidth="1"/>
    <col min="12144" max="12144" width="11.7265625" style="3" customWidth="1"/>
    <col min="12145" max="12145" width="6.7265625" style="3" customWidth="1"/>
    <col min="12146" max="12146" width="11.7265625" style="3" customWidth="1"/>
    <col min="12147" max="12147" width="6.7265625" style="3" customWidth="1"/>
    <col min="12148" max="12148" width="11.7265625" style="3" customWidth="1"/>
    <col min="12149" max="12149" width="6.7265625" style="3" customWidth="1"/>
    <col min="12150" max="12150" width="12.26953125" style="3" bestFit="1" customWidth="1"/>
    <col min="12151" max="12151" width="6.7265625" style="3" bestFit="1" customWidth="1"/>
    <col min="12152" max="12152" width="12.26953125" style="3" bestFit="1" customWidth="1"/>
    <col min="12153" max="12153" width="6.7265625" style="3" bestFit="1" customWidth="1"/>
    <col min="12154" max="12154" width="11.7265625" style="3" bestFit="1" customWidth="1"/>
    <col min="12155" max="12155" width="6" style="3" bestFit="1" customWidth="1"/>
    <col min="12156" max="12156" width="11.7265625" style="3" bestFit="1" customWidth="1"/>
    <col min="12157" max="12157" width="6" style="3" bestFit="1" customWidth="1"/>
    <col min="12158" max="12158" width="11.7265625" style="3" bestFit="1" customWidth="1"/>
    <col min="12159" max="12159" width="6" style="3" bestFit="1" customWidth="1"/>
    <col min="12160" max="12160" width="11.7265625" style="3" bestFit="1" customWidth="1"/>
    <col min="12161" max="12161" width="6" style="3" bestFit="1" customWidth="1"/>
    <col min="12162" max="12162" width="11.7265625" style="3" bestFit="1" customWidth="1"/>
    <col min="12163" max="12163" width="6" style="3" bestFit="1" customWidth="1"/>
    <col min="12164" max="12164" width="11.7265625" style="3" bestFit="1" customWidth="1"/>
    <col min="12165" max="12165" width="6" style="3" bestFit="1" customWidth="1"/>
    <col min="12166" max="12166" width="11.7265625" style="3" bestFit="1" customWidth="1"/>
    <col min="12167" max="12167" width="6" style="3" bestFit="1" customWidth="1"/>
    <col min="12168" max="12168" width="11.7265625" style="3" bestFit="1" customWidth="1"/>
    <col min="12169" max="12169" width="5.26953125" style="3" bestFit="1" customWidth="1"/>
    <col min="12170" max="12170" width="16.453125" style="3" bestFit="1" customWidth="1"/>
    <col min="12171" max="12171" width="6.453125" style="3" customWidth="1"/>
    <col min="12172" max="12172" width="15" style="3" customWidth="1"/>
    <col min="12173" max="12173" width="8" style="3" customWidth="1"/>
    <col min="12174" max="12174" width="15.453125" style="3" customWidth="1"/>
    <col min="12175" max="12175" width="8.453125" style="3" customWidth="1"/>
    <col min="12176" max="12176" width="17.54296875" style="3" customWidth="1"/>
    <col min="12177" max="12177" width="6" style="3" bestFit="1" customWidth="1"/>
    <col min="12178" max="12178" width="15.81640625" style="3" bestFit="1" customWidth="1"/>
    <col min="12179" max="12179" width="6" style="3" bestFit="1" customWidth="1"/>
    <col min="12180" max="12180" width="16.81640625" style="3" bestFit="1" customWidth="1"/>
    <col min="12181" max="12181" width="6" style="3" bestFit="1" customWidth="1"/>
    <col min="12182" max="12182" width="17.453125" style="3" customWidth="1"/>
    <col min="12183" max="12183" width="7.7265625" style="3" bestFit="1" customWidth="1"/>
    <col min="12184" max="12184" width="17.453125" style="3" customWidth="1"/>
    <col min="12185" max="12185" width="7.7265625" style="3" bestFit="1" customWidth="1"/>
    <col min="12186" max="12186" width="17.453125" style="3" customWidth="1"/>
    <col min="12187" max="12187" width="9" style="3" customWidth="1"/>
    <col min="12188" max="12188" width="22.54296875" style="3" customWidth="1"/>
    <col min="12189" max="12189" width="8.1796875" style="3" customWidth="1"/>
    <col min="12190" max="12190" width="22.54296875" style="3" customWidth="1"/>
    <col min="12191" max="12191" width="8.1796875" style="3" customWidth="1"/>
    <col min="12192" max="12192" width="23.54296875" style="3" customWidth="1"/>
    <col min="12193" max="12193" width="8.1796875" style="3" customWidth="1"/>
    <col min="12194" max="12194" width="22.54296875" style="3" customWidth="1"/>
    <col min="12195" max="12195" width="8.1796875" style="3" bestFit="1" customWidth="1"/>
    <col min="12196" max="12196" width="22.54296875" style="3" customWidth="1"/>
    <col min="12197" max="12197" width="9.54296875" style="3" customWidth="1"/>
    <col min="12198" max="12198" width="22.54296875" style="3" customWidth="1"/>
    <col min="12199" max="12199" width="9.54296875" style="3" customWidth="1"/>
    <col min="12200" max="12200" width="22.54296875" style="3" customWidth="1"/>
    <col min="12201" max="12201" width="12.453125" style="3" customWidth="1"/>
    <col min="12202" max="12202" width="22.54296875" style="3" customWidth="1"/>
    <col min="12203" max="12203" width="8.7265625" style="3" bestFit="1" customWidth="1"/>
    <col min="12204" max="12204" width="21" style="3" customWidth="1"/>
    <col min="12205" max="12205" width="8.7265625" style="3" bestFit="1" customWidth="1"/>
    <col min="12206" max="12206" width="23.54296875" style="3" bestFit="1" customWidth="1"/>
    <col min="12207" max="12207" width="11.81640625" style="3" customWidth="1"/>
    <col min="12208" max="12208" width="23.54296875" style="3" bestFit="1" customWidth="1"/>
    <col min="12209" max="12209" width="11.26953125" style="3" customWidth="1"/>
    <col min="12210" max="12210" width="23.1796875" style="3" customWidth="1"/>
    <col min="12211" max="12211" width="11.453125" style="3" bestFit="1" customWidth="1"/>
    <col min="12212" max="12212" width="23.54296875" style="3" bestFit="1" customWidth="1"/>
    <col min="12213" max="12213" width="10.1796875" style="3" customWidth="1"/>
    <col min="12214" max="12214" width="23.54296875" style="3" bestFit="1" customWidth="1"/>
    <col min="12215" max="12215" width="10.1796875" style="3" customWidth="1"/>
    <col min="12216" max="12216" width="23.54296875" style="3" bestFit="1" customWidth="1"/>
    <col min="12217" max="12217" width="11.453125" style="3" bestFit="1" customWidth="1"/>
    <col min="12218" max="12218" width="23.54296875" style="3" bestFit="1" customWidth="1"/>
    <col min="12219" max="12219" width="11.453125" style="3" bestFit="1" customWidth="1"/>
    <col min="12220" max="12220" width="23.54296875" style="3" bestFit="1" customWidth="1"/>
    <col min="12221" max="12221" width="7.7265625" style="3" bestFit="1" customWidth="1"/>
    <col min="12222" max="12222" width="23.54296875" style="3" bestFit="1" customWidth="1"/>
    <col min="12223" max="12223" width="6.81640625" style="3" bestFit="1" customWidth="1"/>
    <col min="12224" max="12224" width="23.54296875" style="3" bestFit="1" customWidth="1"/>
    <col min="12225" max="12225" width="6.81640625" style="3" bestFit="1" customWidth="1"/>
    <col min="12226" max="12226" width="23.54296875" style="3" bestFit="1" customWidth="1"/>
    <col min="12227" max="12227" width="6.81640625" style="3" bestFit="1" customWidth="1"/>
    <col min="12228" max="12228" width="23.54296875" style="3" bestFit="1" customWidth="1"/>
    <col min="12229" max="12229" width="6.81640625" style="3" bestFit="1" customWidth="1"/>
    <col min="12230" max="12230" width="23.54296875" style="3" bestFit="1" customWidth="1"/>
    <col min="12231" max="12231" width="6.453125" style="3" bestFit="1" customWidth="1"/>
    <col min="12232" max="12232" width="23.54296875" style="3" bestFit="1" customWidth="1"/>
    <col min="12233" max="12233" width="6.453125" style="3" bestFit="1" customWidth="1"/>
    <col min="12234" max="12234" width="23.54296875" style="3" bestFit="1" customWidth="1"/>
    <col min="12235" max="12235" width="6.81640625" style="3" bestFit="1" customWidth="1"/>
    <col min="12236" max="12236" width="23.54296875" style="3" bestFit="1" customWidth="1"/>
    <col min="12237" max="12237" width="6.81640625" style="3" bestFit="1" customWidth="1"/>
    <col min="12238" max="12238" width="23.54296875" style="3" bestFit="1" customWidth="1"/>
    <col min="12239" max="12239" width="6.81640625" style="3" bestFit="1" customWidth="1"/>
    <col min="12240" max="12240" width="23.54296875" style="3" bestFit="1" customWidth="1"/>
    <col min="12241" max="12241" width="6.81640625" style="3" bestFit="1" customWidth="1"/>
    <col min="12242" max="12242" width="23.54296875" style="3" bestFit="1" customWidth="1"/>
    <col min="12243" max="12243" width="6.81640625" style="3" bestFit="1" customWidth="1"/>
    <col min="12244" max="12244" width="23.54296875" style="3" bestFit="1" customWidth="1"/>
    <col min="12245" max="12245" width="11.5429687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81640625" style="3" bestFit="1" customWidth="1"/>
    <col min="12256" max="12256" width="23.54296875" style="3" bestFit="1" customWidth="1"/>
    <col min="12257" max="12257" width="6.816406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6.8164062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453125" style="3" bestFit="1" customWidth="1"/>
    <col min="12326" max="12326" width="23.54296875" style="3" bestFit="1" customWidth="1"/>
    <col min="12327" max="12327" width="6.4531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81640625" style="3" bestFit="1" customWidth="1"/>
    <col min="12350" max="12350" width="23.54296875" style="3" bestFit="1" customWidth="1"/>
    <col min="12351" max="12351" width="6.816406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96" width="9.1796875" style="3"/>
    <col min="12397" max="12397" width="33.54296875" style="3" customWidth="1"/>
    <col min="12398" max="12398" width="11.7265625" style="3" customWidth="1"/>
    <col min="12399" max="12399" width="6.7265625" style="3" customWidth="1"/>
    <col min="12400" max="12400" width="11.7265625" style="3" customWidth="1"/>
    <col min="12401" max="12401" width="6.7265625" style="3" customWidth="1"/>
    <col min="12402" max="12402" width="11.7265625" style="3" customWidth="1"/>
    <col min="12403" max="12403" width="6.7265625" style="3" customWidth="1"/>
    <col min="12404" max="12404" width="11.7265625" style="3" customWidth="1"/>
    <col min="12405" max="12405" width="6.7265625" style="3" customWidth="1"/>
    <col min="12406" max="12406" width="12.26953125" style="3" bestFit="1" customWidth="1"/>
    <col min="12407" max="12407" width="6.7265625" style="3" bestFit="1" customWidth="1"/>
    <col min="12408" max="12408" width="12.26953125" style="3" bestFit="1" customWidth="1"/>
    <col min="12409" max="12409" width="6.7265625" style="3" bestFit="1" customWidth="1"/>
    <col min="12410" max="12410" width="11.7265625" style="3" bestFit="1" customWidth="1"/>
    <col min="12411" max="12411" width="6" style="3" bestFit="1" customWidth="1"/>
    <col min="12412" max="12412" width="11.7265625" style="3" bestFit="1" customWidth="1"/>
    <col min="12413" max="12413" width="6" style="3" bestFit="1" customWidth="1"/>
    <col min="12414" max="12414" width="11.7265625" style="3" bestFit="1" customWidth="1"/>
    <col min="12415" max="12415" width="6" style="3" bestFit="1" customWidth="1"/>
    <col min="12416" max="12416" width="11.7265625" style="3" bestFit="1" customWidth="1"/>
    <col min="12417" max="12417" width="6" style="3" bestFit="1" customWidth="1"/>
    <col min="12418" max="12418" width="11.7265625" style="3" bestFit="1" customWidth="1"/>
    <col min="12419" max="12419" width="6" style="3" bestFit="1" customWidth="1"/>
    <col min="12420" max="12420" width="11.7265625" style="3" bestFit="1" customWidth="1"/>
    <col min="12421" max="12421" width="6" style="3" bestFit="1" customWidth="1"/>
    <col min="12422" max="12422" width="11.7265625" style="3" bestFit="1" customWidth="1"/>
    <col min="12423" max="12423" width="6" style="3" bestFit="1" customWidth="1"/>
    <col min="12424" max="12424" width="11.7265625" style="3" bestFit="1" customWidth="1"/>
    <col min="12425" max="12425" width="5.26953125" style="3" bestFit="1" customWidth="1"/>
    <col min="12426" max="12426" width="16.453125" style="3" bestFit="1" customWidth="1"/>
    <col min="12427" max="12427" width="6.453125" style="3" customWidth="1"/>
    <col min="12428" max="12428" width="15" style="3" customWidth="1"/>
    <col min="12429" max="12429" width="8" style="3" customWidth="1"/>
    <col min="12430" max="12430" width="15.453125" style="3" customWidth="1"/>
    <col min="12431" max="12431" width="8.453125" style="3" customWidth="1"/>
    <col min="12432" max="12432" width="17.54296875" style="3" customWidth="1"/>
    <col min="12433" max="12433" width="6" style="3" bestFit="1" customWidth="1"/>
    <col min="12434" max="12434" width="15.81640625" style="3" bestFit="1" customWidth="1"/>
    <col min="12435" max="12435" width="6" style="3" bestFit="1" customWidth="1"/>
    <col min="12436" max="12436" width="16.81640625" style="3" bestFit="1" customWidth="1"/>
    <col min="12437" max="12437" width="6" style="3" bestFit="1" customWidth="1"/>
    <col min="12438" max="12438" width="17.453125" style="3" customWidth="1"/>
    <col min="12439" max="12439" width="7.7265625" style="3" bestFit="1" customWidth="1"/>
    <col min="12440" max="12440" width="17.453125" style="3" customWidth="1"/>
    <col min="12441" max="12441" width="7.7265625" style="3" bestFit="1" customWidth="1"/>
    <col min="12442" max="12442" width="17.453125" style="3" customWidth="1"/>
    <col min="12443" max="12443" width="9" style="3" customWidth="1"/>
    <col min="12444" max="12444" width="22.54296875" style="3" customWidth="1"/>
    <col min="12445" max="12445" width="8.1796875" style="3" customWidth="1"/>
    <col min="12446" max="12446" width="22.54296875" style="3" customWidth="1"/>
    <col min="12447" max="12447" width="8.1796875" style="3" customWidth="1"/>
    <col min="12448" max="12448" width="23.54296875" style="3" customWidth="1"/>
    <col min="12449" max="12449" width="8.1796875" style="3" customWidth="1"/>
    <col min="12450" max="12450" width="22.54296875" style="3" customWidth="1"/>
    <col min="12451" max="12451" width="8.1796875" style="3" bestFit="1" customWidth="1"/>
    <col min="12452" max="12452" width="22.54296875" style="3" customWidth="1"/>
    <col min="12453" max="12453" width="9.54296875" style="3" customWidth="1"/>
    <col min="12454" max="12454" width="22.54296875" style="3" customWidth="1"/>
    <col min="12455" max="12455" width="9.54296875" style="3" customWidth="1"/>
    <col min="12456" max="12456" width="22.54296875" style="3" customWidth="1"/>
    <col min="12457" max="12457" width="12.453125" style="3" customWidth="1"/>
    <col min="12458" max="12458" width="22.54296875" style="3" customWidth="1"/>
    <col min="12459" max="12459" width="8.7265625" style="3" bestFit="1" customWidth="1"/>
    <col min="12460" max="12460" width="21" style="3" customWidth="1"/>
    <col min="12461" max="12461" width="8.7265625" style="3" bestFit="1" customWidth="1"/>
    <col min="12462" max="12462" width="23.54296875" style="3" bestFit="1" customWidth="1"/>
    <col min="12463" max="12463" width="11.81640625" style="3" customWidth="1"/>
    <col min="12464" max="12464" width="23.54296875" style="3" bestFit="1" customWidth="1"/>
    <col min="12465" max="12465" width="11.26953125" style="3" customWidth="1"/>
    <col min="12466" max="12466" width="23.1796875" style="3" customWidth="1"/>
    <col min="12467" max="12467" width="11.453125" style="3" bestFit="1" customWidth="1"/>
    <col min="12468" max="12468" width="23.54296875" style="3" bestFit="1" customWidth="1"/>
    <col min="12469" max="12469" width="10.1796875" style="3" customWidth="1"/>
    <col min="12470" max="12470" width="23.54296875" style="3" bestFit="1" customWidth="1"/>
    <col min="12471" max="12471" width="10.1796875" style="3" customWidth="1"/>
    <col min="12472" max="12472" width="23.54296875" style="3" bestFit="1" customWidth="1"/>
    <col min="12473" max="12473" width="11.453125" style="3" bestFit="1" customWidth="1"/>
    <col min="12474" max="12474" width="23.54296875" style="3" bestFit="1" customWidth="1"/>
    <col min="12475" max="12475" width="11.453125" style="3" bestFit="1" customWidth="1"/>
    <col min="12476" max="12476" width="23.54296875" style="3" bestFit="1" customWidth="1"/>
    <col min="12477" max="12477" width="7.7265625" style="3" bestFit="1" customWidth="1"/>
    <col min="12478" max="12478" width="23.54296875" style="3" bestFit="1" customWidth="1"/>
    <col min="12479" max="12479" width="6.81640625" style="3" bestFit="1" customWidth="1"/>
    <col min="12480" max="12480" width="23.54296875" style="3" bestFit="1" customWidth="1"/>
    <col min="12481" max="12481" width="6.81640625" style="3" bestFit="1" customWidth="1"/>
    <col min="12482" max="12482" width="23.54296875" style="3" bestFit="1" customWidth="1"/>
    <col min="12483" max="12483" width="6.81640625" style="3" bestFit="1" customWidth="1"/>
    <col min="12484" max="12484" width="23.54296875" style="3" bestFit="1" customWidth="1"/>
    <col min="12485" max="12485" width="6.81640625" style="3" bestFit="1" customWidth="1"/>
    <col min="12486" max="12486" width="23.54296875" style="3" bestFit="1" customWidth="1"/>
    <col min="12487" max="12487" width="6.453125" style="3" bestFit="1" customWidth="1"/>
    <col min="12488" max="12488" width="23.54296875" style="3" bestFit="1" customWidth="1"/>
    <col min="12489" max="12489" width="6.453125" style="3" bestFit="1" customWidth="1"/>
    <col min="12490" max="12490" width="23.54296875" style="3" bestFit="1" customWidth="1"/>
    <col min="12491" max="12491" width="6.81640625" style="3" bestFit="1" customWidth="1"/>
    <col min="12492" max="12492" width="23.54296875" style="3" bestFit="1" customWidth="1"/>
    <col min="12493" max="12493" width="6.81640625" style="3" bestFit="1" customWidth="1"/>
    <col min="12494" max="12494" width="23.54296875" style="3" bestFit="1" customWidth="1"/>
    <col min="12495" max="12495" width="6.81640625" style="3" bestFit="1" customWidth="1"/>
    <col min="12496" max="12496" width="23.54296875" style="3" bestFit="1" customWidth="1"/>
    <col min="12497" max="12497" width="6.81640625" style="3" bestFit="1" customWidth="1"/>
    <col min="12498" max="12498" width="23.54296875" style="3" bestFit="1" customWidth="1"/>
    <col min="12499" max="12499" width="6.81640625" style="3" bestFit="1" customWidth="1"/>
    <col min="12500" max="12500" width="23.54296875" style="3" bestFit="1" customWidth="1"/>
    <col min="12501" max="12501" width="11.5429687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81640625" style="3" bestFit="1" customWidth="1"/>
    <col min="12512" max="12512" width="23.54296875" style="3" bestFit="1" customWidth="1"/>
    <col min="12513" max="12513" width="6.816406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6.8164062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453125" style="3" bestFit="1" customWidth="1"/>
    <col min="12582" max="12582" width="23.54296875" style="3" bestFit="1" customWidth="1"/>
    <col min="12583" max="12583" width="6.4531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81640625" style="3" bestFit="1" customWidth="1"/>
    <col min="12606" max="12606" width="23.54296875" style="3" bestFit="1" customWidth="1"/>
    <col min="12607" max="12607" width="6.816406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52" width="9.1796875" style="3"/>
    <col min="12653" max="12653" width="33.54296875" style="3" customWidth="1"/>
    <col min="12654" max="12654" width="11.7265625" style="3" customWidth="1"/>
    <col min="12655" max="12655" width="6.7265625" style="3" customWidth="1"/>
    <col min="12656" max="12656" width="11.7265625" style="3" customWidth="1"/>
    <col min="12657" max="12657" width="6.7265625" style="3" customWidth="1"/>
    <col min="12658" max="12658" width="11.7265625" style="3" customWidth="1"/>
    <col min="12659" max="12659" width="6.7265625" style="3" customWidth="1"/>
    <col min="12660" max="12660" width="11.7265625" style="3" customWidth="1"/>
    <col min="12661" max="12661" width="6.7265625" style="3" customWidth="1"/>
    <col min="12662" max="12662" width="12.26953125" style="3" bestFit="1" customWidth="1"/>
    <col min="12663" max="12663" width="6.7265625" style="3" bestFit="1" customWidth="1"/>
    <col min="12664" max="12664" width="12.26953125" style="3" bestFit="1" customWidth="1"/>
    <col min="12665" max="12665" width="6.7265625" style="3" bestFit="1" customWidth="1"/>
    <col min="12666" max="12666" width="11.7265625" style="3" bestFit="1" customWidth="1"/>
    <col min="12667" max="12667" width="6" style="3" bestFit="1" customWidth="1"/>
    <col min="12668" max="12668" width="11.7265625" style="3" bestFit="1" customWidth="1"/>
    <col min="12669" max="12669" width="6" style="3" bestFit="1" customWidth="1"/>
    <col min="12670" max="12670" width="11.7265625" style="3" bestFit="1" customWidth="1"/>
    <col min="12671" max="12671" width="6" style="3" bestFit="1" customWidth="1"/>
    <col min="12672" max="12672" width="11.7265625" style="3" bestFit="1" customWidth="1"/>
    <col min="12673" max="12673" width="6" style="3" bestFit="1" customWidth="1"/>
    <col min="12674" max="12674" width="11.7265625" style="3" bestFit="1" customWidth="1"/>
    <col min="12675" max="12675" width="6" style="3" bestFit="1" customWidth="1"/>
    <col min="12676" max="12676" width="11.7265625" style="3" bestFit="1" customWidth="1"/>
    <col min="12677" max="12677" width="6" style="3" bestFit="1" customWidth="1"/>
    <col min="12678" max="12678" width="11.7265625" style="3" bestFit="1" customWidth="1"/>
    <col min="12679" max="12679" width="6" style="3" bestFit="1" customWidth="1"/>
    <col min="12680" max="12680" width="11.7265625" style="3" bestFit="1" customWidth="1"/>
    <col min="12681" max="12681" width="5.26953125" style="3" bestFit="1" customWidth="1"/>
    <col min="12682" max="12682" width="16.453125" style="3" bestFit="1" customWidth="1"/>
    <col min="12683" max="12683" width="6.453125" style="3" customWidth="1"/>
    <col min="12684" max="12684" width="15" style="3" customWidth="1"/>
    <col min="12685" max="12685" width="8" style="3" customWidth="1"/>
    <col min="12686" max="12686" width="15.453125" style="3" customWidth="1"/>
    <col min="12687" max="12687" width="8.453125" style="3" customWidth="1"/>
    <col min="12688" max="12688" width="17.54296875" style="3" customWidth="1"/>
    <col min="12689" max="12689" width="6" style="3" bestFit="1" customWidth="1"/>
    <col min="12690" max="12690" width="15.81640625" style="3" bestFit="1" customWidth="1"/>
    <col min="12691" max="12691" width="6" style="3" bestFit="1" customWidth="1"/>
    <col min="12692" max="12692" width="16.81640625" style="3" bestFit="1" customWidth="1"/>
    <col min="12693" max="12693" width="6" style="3" bestFit="1" customWidth="1"/>
    <col min="12694" max="12694" width="17.453125" style="3" customWidth="1"/>
    <col min="12695" max="12695" width="7.7265625" style="3" bestFit="1" customWidth="1"/>
    <col min="12696" max="12696" width="17.453125" style="3" customWidth="1"/>
    <col min="12697" max="12697" width="7.7265625" style="3" bestFit="1" customWidth="1"/>
    <col min="12698" max="12698" width="17.453125" style="3" customWidth="1"/>
    <col min="12699" max="12699" width="9" style="3" customWidth="1"/>
    <col min="12700" max="12700" width="22.54296875" style="3" customWidth="1"/>
    <col min="12701" max="12701" width="8.1796875" style="3" customWidth="1"/>
    <col min="12702" max="12702" width="22.54296875" style="3" customWidth="1"/>
    <col min="12703" max="12703" width="8.1796875" style="3" customWidth="1"/>
    <col min="12704" max="12704" width="23.54296875" style="3" customWidth="1"/>
    <col min="12705" max="12705" width="8.1796875" style="3" customWidth="1"/>
    <col min="12706" max="12706" width="22.54296875" style="3" customWidth="1"/>
    <col min="12707" max="12707" width="8.1796875" style="3" bestFit="1" customWidth="1"/>
    <col min="12708" max="12708" width="22.54296875" style="3" customWidth="1"/>
    <col min="12709" max="12709" width="9.54296875" style="3" customWidth="1"/>
    <col min="12710" max="12710" width="22.54296875" style="3" customWidth="1"/>
    <col min="12711" max="12711" width="9.54296875" style="3" customWidth="1"/>
    <col min="12712" max="12712" width="22.54296875" style="3" customWidth="1"/>
    <col min="12713" max="12713" width="12.453125" style="3" customWidth="1"/>
    <col min="12714" max="12714" width="22.54296875" style="3" customWidth="1"/>
    <col min="12715" max="12715" width="8.7265625" style="3" bestFit="1" customWidth="1"/>
    <col min="12716" max="12716" width="21" style="3" customWidth="1"/>
    <col min="12717" max="12717" width="8.7265625" style="3" bestFit="1" customWidth="1"/>
    <col min="12718" max="12718" width="23.54296875" style="3" bestFit="1" customWidth="1"/>
    <col min="12719" max="12719" width="11.81640625" style="3" customWidth="1"/>
    <col min="12720" max="12720" width="23.54296875" style="3" bestFit="1" customWidth="1"/>
    <col min="12721" max="12721" width="11.26953125" style="3" customWidth="1"/>
    <col min="12722" max="12722" width="23.1796875" style="3" customWidth="1"/>
    <col min="12723" max="12723" width="11.453125" style="3" bestFit="1" customWidth="1"/>
    <col min="12724" max="12724" width="23.54296875" style="3" bestFit="1" customWidth="1"/>
    <col min="12725" max="12725" width="10.1796875" style="3" customWidth="1"/>
    <col min="12726" max="12726" width="23.54296875" style="3" bestFit="1" customWidth="1"/>
    <col min="12727" max="12727" width="10.1796875" style="3" customWidth="1"/>
    <col min="12728" max="12728" width="23.54296875" style="3" bestFit="1" customWidth="1"/>
    <col min="12729" max="12729" width="11.453125" style="3" bestFit="1" customWidth="1"/>
    <col min="12730" max="12730" width="23.54296875" style="3" bestFit="1" customWidth="1"/>
    <col min="12731" max="12731" width="11.453125" style="3" bestFit="1" customWidth="1"/>
    <col min="12732" max="12732" width="23.54296875" style="3" bestFit="1" customWidth="1"/>
    <col min="12733" max="12733" width="7.7265625" style="3" bestFit="1" customWidth="1"/>
    <col min="12734" max="12734" width="23.54296875" style="3" bestFit="1" customWidth="1"/>
    <col min="12735" max="12735" width="6.81640625" style="3" bestFit="1" customWidth="1"/>
    <col min="12736" max="12736" width="23.54296875" style="3" bestFit="1" customWidth="1"/>
    <col min="12737" max="12737" width="6.81640625" style="3" bestFit="1" customWidth="1"/>
    <col min="12738" max="12738" width="23.54296875" style="3" bestFit="1" customWidth="1"/>
    <col min="12739" max="12739" width="6.81640625" style="3" bestFit="1" customWidth="1"/>
    <col min="12740" max="12740" width="23.54296875" style="3" bestFit="1" customWidth="1"/>
    <col min="12741" max="12741" width="6.81640625" style="3" bestFit="1" customWidth="1"/>
    <col min="12742" max="12742" width="23.54296875" style="3" bestFit="1" customWidth="1"/>
    <col min="12743" max="12743" width="6.453125" style="3" bestFit="1" customWidth="1"/>
    <col min="12744" max="12744" width="23.54296875" style="3" bestFit="1" customWidth="1"/>
    <col min="12745" max="12745" width="6.453125" style="3" bestFit="1" customWidth="1"/>
    <col min="12746" max="12746" width="23.54296875" style="3" bestFit="1" customWidth="1"/>
    <col min="12747" max="12747" width="6.81640625" style="3" bestFit="1" customWidth="1"/>
    <col min="12748" max="12748" width="23.54296875" style="3" bestFit="1" customWidth="1"/>
    <col min="12749" max="12749" width="6.81640625" style="3" bestFit="1" customWidth="1"/>
    <col min="12750" max="12750" width="23.54296875" style="3" bestFit="1" customWidth="1"/>
    <col min="12751" max="12751" width="6.81640625" style="3" bestFit="1" customWidth="1"/>
    <col min="12752" max="12752" width="23.54296875" style="3" bestFit="1" customWidth="1"/>
    <col min="12753" max="12753" width="6.81640625" style="3" bestFit="1" customWidth="1"/>
    <col min="12754" max="12754" width="23.54296875" style="3" bestFit="1" customWidth="1"/>
    <col min="12755" max="12755" width="6.81640625" style="3" bestFit="1" customWidth="1"/>
    <col min="12756" max="12756" width="23.54296875" style="3" bestFit="1" customWidth="1"/>
    <col min="12757" max="12757" width="11.5429687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81640625" style="3" bestFit="1" customWidth="1"/>
    <col min="12768" max="12768" width="23.54296875" style="3" bestFit="1" customWidth="1"/>
    <col min="12769" max="12769" width="6.816406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6.8164062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453125" style="3" bestFit="1" customWidth="1"/>
    <col min="12838" max="12838" width="23.54296875" style="3" bestFit="1" customWidth="1"/>
    <col min="12839" max="12839" width="6.4531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81640625" style="3" bestFit="1" customWidth="1"/>
    <col min="12862" max="12862" width="23.54296875" style="3" bestFit="1" customWidth="1"/>
    <col min="12863" max="12863" width="6.816406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908" width="9.1796875" style="3"/>
    <col min="12909" max="12909" width="33.54296875" style="3" customWidth="1"/>
    <col min="12910" max="12910" width="11.7265625" style="3" customWidth="1"/>
    <col min="12911" max="12911" width="6.7265625" style="3" customWidth="1"/>
    <col min="12912" max="12912" width="11.7265625" style="3" customWidth="1"/>
    <col min="12913" max="12913" width="6.7265625" style="3" customWidth="1"/>
    <col min="12914" max="12914" width="11.7265625" style="3" customWidth="1"/>
    <col min="12915" max="12915" width="6.7265625" style="3" customWidth="1"/>
    <col min="12916" max="12916" width="11.7265625" style="3" customWidth="1"/>
    <col min="12917" max="12917" width="6.7265625" style="3" customWidth="1"/>
    <col min="12918" max="12918" width="12.26953125" style="3" bestFit="1" customWidth="1"/>
    <col min="12919" max="12919" width="6.7265625" style="3" bestFit="1" customWidth="1"/>
    <col min="12920" max="12920" width="12.26953125" style="3" bestFit="1" customWidth="1"/>
    <col min="12921" max="12921" width="6.7265625" style="3" bestFit="1" customWidth="1"/>
    <col min="12922" max="12922" width="11.7265625" style="3" bestFit="1" customWidth="1"/>
    <col min="12923" max="12923" width="6" style="3" bestFit="1" customWidth="1"/>
    <col min="12924" max="12924" width="11.7265625" style="3" bestFit="1" customWidth="1"/>
    <col min="12925" max="12925" width="6" style="3" bestFit="1" customWidth="1"/>
    <col min="12926" max="12926" width="11.7265625" style="3" bestFit="1" customWidth="1"/>
    <col min="12927" max="12927" width="6" style="3" bestFit="1" customWidth="1"/>
    <col min="12928" max="12928" width="11.7265625" style="3" bestFit="1" customWidth="1"/>
    <col min="12929" max="12929" width="6" style="3" bestFit="1" customWidth="1"/>
    <col min="12930" max="12930" width="11.7265625" style="3" bestFit="1" customWidth="1"/>
    <col min="12931" max="12931" width="6" style="3" bestFit="1" customWidth="1"/>
    <col min="12932" max="12932" width="11.7265625" style="3" bestFit="1" customWidth="1"/>
    <col min="12933" max="12933" width="6" style="3" bestFit="1" customWidth="1"/>
    <col min="12934" max="12934" width="11.7265625" style="3" bestFit="1" customWidth="1"/>
    <col min="12935" max="12935" width="6" style="3" bestFit="1" customWidth="1"/>
    <col min="12936" max="12936" width="11.7265625" style="3" bestFit="1" customWidth="1"/>
    <col min="12937" max="12937" width="5.26953125" style="3" bestFit="1" customWidth="1"/>
    <col min="12938" max="12938" width="16.453125" style="3" bestFit="1" customWidth="1"/>
    <col min="12939" max="12939" width="6.453125" style="3" customWidth="1"/>
    <col min="12940" max="12940" width="15" style="3" customWidth="1"/>
    <col min="12941" max="12941" width="8" style="3" customWidth="1"/>
    <col min="12942" max="12942" width="15.453125" style="3" customWidth="1"/>
    <col min="12943" max="12943" width="8.453125" style="3" customWidth="1"/>
    <col min="12944" max="12944" width="17.54296875" style="3" customWidth="1"/>
    <col min="12945" max="12945" width="6" style="3" bestFit="1" customWidth="1"/>
    <col min="12946" max="12946" width="15.81640625" style="3" bestFit="1" customWidth="1"/>
    <col min="12947" max="12947" width="6" style="3" bestFit="1" customWidth="1"/>
    <col min="12948" max="12948" width="16.81640625" style="3" bestFit="1" customWidth="1"/>
    <col min="12949" max="12949" width="6" style="3" bestFit="1" customWidth="1"/>
    <col min="12950" max="12950" width="17.453125" style="3" customWidth="1"/>
    <col min="12951" max="12951" width="7.7265625" style="3" bestFit="1" customWidth="1"/>
    <col min="12952" max="12952" width="17.453125" style="3" customWidth="1"/>
    <col min="12953" max="12953" width="7.7265625" style="3" bestFit="1" customWidth="1"/>
    <col min="12954" max="12954" width="17.453125" style="3" customWidth="1"/>
    <col min="12955" max="12955" width="9" style="3" customWidth="1"/>
    <col min="12956" max="12956" width="22.54296875" style="3" customWidth="1"/>
    <col min="12957" max="12957" width="8.1796875" style="3" customWidth="1"/>
    <col min="12958" max="12958" width="22.54296875" style="3" customWidth="1"/>
    <col min="12959" max="12959" width="8.1796875" style="3" customWidth="1"/>
    <col min="12960" max="12960" width="23.54296875" style="3" customWidth="1"/>
    <col min="12961" max="12961" width="8.1796875" style="3" customWidth="1"/>
    <col min="12962" max="12962" width="22.54296875" style="3" customWidth="1"/>
    <col min="12963" max="12963" width="8.1796875" style="3" bestFit="1" customWidth="1"/>
    <col min="12964" max="12964" width="22.54296875" style="3" customWidth="1"/>
    <col min="12965" max="12965" width="9.54296875" style="3" customWidth="1"/>
    <col min="12966" max="12966" width="22.54296875" style="3" customWidth="1"/>
    <col min="12967" max="12967" width="9.54296875" style="3" customWidth="1"/>
    <col min="12968" max="12968" width="22.54296875" style="3" customWidth="1"/>
    <col min="12969" max="12969" width="12.453125" style="3" customWidth="1"/>
    <col min="12970" max="12970" width="22.54296875" style="3" customWidth="1"/>
    <col min="12971" max="12971" width="8.7265625" style="3" bestFit="1" customWidth="1"/>
    <col min="12972" max="12972" width="21" style="3" customWidth="1"/>
    <col min="12973" max="12973" width="8.7265625" style="3" bestFit="1" customWidth="1"/>
    <col min="12974" max="12974" width="23.54296875" style="3" bestFit="1" customWidth="1"/>
    <col min="12975" max="12975" width="11.81640625" style="3" customWidth="1"/>
    <col min="12976" max="12976" width="23.54296875" style="3" bestFit="1" customWidth="1"/>
    <col min="12977" max="12977" width="11.26953125" style="3" customWidth="1"/>
    <col min="12978" max="12978" width="23.1796875" style="3" customWidth="1"/>
    <col min="12979" max="12979" width="11.453125" style="3" bestFit="1" customWidth="1"/>
    <col min="12980" max="12980" width="23.54296875" style="3" bestFit="1" customWidth="1"/>
    <col min="12981" max="12981" width="10.1796875" style="3" customWidth="1"/>
    <col min="12982" max="12982" width="23.54296875" style="3" bestFit="1" customWidth="1"/>
    <col min="12983" max="12983" width="10.1796875" style="3" customWidth="1"/>
    <col min="12984" max="12984" width="23.54296875" style="3" bestFit="1" customWidth="1"/>
    <col min="12985" max="12985" width="11.453125" style="3" bestFit="1" customWidth="1"/>
    <col min="12986" max="12986" width="23.54296875" style="3" bestFit="1" customWidth="1"/>
    <col min="12987" max="12987" width="11.453125" style="3" bestFit="1" customWidth="1"/>
    <col min="12988" max="12988" width="23.54296875" style="3" bestFit="1" customWidth="1"/>
    <col min="12989" max="12989" width="7.7265625" style="3" bestFit="1" customWidth="1"/>
    <col min="12990" max="12990" width="23.54296875" style="3" bestFit="1" customWidth="1"/>
    <col min="12991" max="12991" width="6.81640625" style="3" bestFit="1" customWidth="1"/>
    <col min="12992" max="12992" width="23.54296875" style="3" bestFit="1" customWidth="1"/>
    <col min="12993" max="12993" width="6.81640625" style="3" bestFit="1" customWidth="1"/>
    <col min="12994" max="12994" width="23.54296875" style="3" bestFit="1" customWidth="1"/>
    <col min="12995" max="12995" width="6.81640625" style="3" bestFit="1" customWidth="1"/>
    <col min="12996" max="12996" width="23.54296875" style="3" bestFit="1" customWidth="1"/>
    <col min="12997" max="12997" width="6.81640625" style="3" bestFit="1" customWidth="1"/>
    <col min="12998" max="12998" width="23.54296875" style="3" bestFit="1" customWidth="1"/>
    <col min="12999" max="12999" width="6.453125" style="3" bestFit="1" customWidth="1"/>
    <col min="13000" max="13000" width="23.54296875" style="3" bestFit="1" customWidth="1"/>
    <col min="13001" max="13001" width="6.453125" style="3" bestFit="1" customWidth="1"/>
    <col min="13002" max="13002" width="23.54296875" style="3" bestFit="1" customWidth="1"/>
    <col min="13003" max="13003" width="6.81640625" style="3" bestFit="1" customWidth="1"/>
    <col min="13004" max="13004" width="23.54296875" style="3" bestFit="1" customWidth="1"/>
    <col min="13005" max="13005" width="6.81640625" style="3" bestFit="1" customWidth="1"/>
    <col min="13006" max="13006" width="23.54296875" style="3" bestFit="1" customWidth="1"/>
    <col min="13007" max="13007" width="6.81640625" style="3" bestFit="1" customWidth="1"/>
    <col min="13008" max="13008" width="23.54296875" style="3" bestFit="1" customWidth="1"/>
    <col min="13009" max="13009" width="6.81640625" style="3" bestFit="1" customWidth="1"/>
    <col min="13010" max="13010" width="23.54296875" style="3" bestFit="1" customWidth="1"/>
    <col min="13011" max="13011" width="6.81640625" style="3" bestFit="1" customWidth="1"/>
    <col min="13012" max="13012" width="23.54296875" style="3" bestFit="1" customWidth="1"/>
    <col min="13013" max="13013" width="11.5429687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81640625" style="3" bestFit="1" customWidth="1"/>
    <col min="13024" max="13024" width="23.54296875" style="3" bestFit="1" customWidth="1"/>
    <col min="13025" max="13025" width="6.816406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6.8164062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453125" style="3" bestFit="1" customWidth="1"/>
    <col min="13094" max="13094" width="23.54296875" style="3" bestFit="1" customWidth="1"/>
    <col min="13095" max="13095" width="6.4531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81640625" style="3" bestFit="1" customWidth="1"/>
    <col min="13118" max="13118" width="23.54296875" style="3" bestFit="1" customWidth="1"/>
    <col min="13119" max="13119" width="6.816406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64" width="9.1796875" style="3"/>
    <col min="13165" max="13165" width="33.54296875" style="3" customWidth="1"/>
    <col min="13166" max="13166" width="11.7265625" style="3" customWidth="1"/>
    <col min="13167" max="13167" width="6.7265625" style="3" customWidth="1"/>
    <col min="13168" max="13168" width="11.7265625" style="3" customWidth="1"/>
    <col min="13169" max="13169" width="6.7265625" style="3" customWidth="1"/>
    <col min="13170" max="13170" width="11.7265625" style="3" customWidth="1"/>
    <col min="13171" max="13171" width="6.7265625" style="3" customWidth="1"/>
    <col min="13172" max="13172" width="11.7265625" style="3" customWidth="1"/>
    <col min="13173" max="13173" width="6.7265625" style="3" customWidth="1"/>
    <col min="13174" max="13174" width="12.26953125" style="3" bestFit="1" customWidth="1"/>
    <col min="13175" max="13175" width="6.7265625" style="3" bestFit="1" customWidth="1"/>
    <col min="13176" max="13176" width="12.26953125" style="3" bestFit="1" customWidth="1"/>
    <col min="13177" max="13177" width="6.7265625" style="3" bestFit="1" customWidth="1"/>
    <col min="13178" max="13178" width="11.7265625" style="3" bestFit="1" customWidth="1"/>
    <col min="13179" max="13179" width="6" style="3" bestFit="1" customWidth="1"/>
    <col min="13180" max="13180" width="11.7265625" style="3" bestFit="1" customWidth="1"/>
    <col min="13181" max="13181" width="6" style="3" bestFit="1" customWidth="1"/>
    <col min="13182" max="13182" width="11.7265625" style="3" bestFit="1" customWidth="1"/>
    <col min="13183" max="13183" width="6" style="3" bestFit="1" customWidth="1"/>
    <col min="13184" max="13184" width="11.7265625" style="3" bestFit="1" customWidth="1"/>
    <col min="13185" max="13185" width="6" style="3" bestFit="1" customWidth="1"/>
    <col min="13186" max="13186" width="11.7265625" style="3" bestFit="1" customWidth="1"/>
    <col min="13187" max="13187" width="6" style="3" bestFit="1" customWidth="1"/>
    <col min="13188" max="13188" width="11.7265625" style="3" bestFit="1" customWidth="1"/>
    <col min="13189" max="13189" width="6" style="3" bestFit="1" customWidth="1"/>
    <col min="13190" max="13190" width="11.7265625" style="3" bestFit="1" customWidth="1"/>
    <col min="13191" max="13191" width="6" style="3" bestFit="1" customWidth="1"/>
    <col min="13192" max="13192" width="11.7265625" style="3" bestFit="1" customWidth="1"/>
    <col min="13193" max="13193" width="5.26953125" style="3" bestFit="1" customWidth="1"/>
    <col min="13194" max="13194" width="16.453125" style="3" bestFit="1" customWidth="1"/>
    <col min="13195" max="13195" width="6.453125" style="3" customWidth="1"/>
    <col min="13196" max="13196" width="15" style="3" customWidth="1"/>
    <col min="13197" max="13197" width="8" style="3" customWidth="1"/>
    <col min="13198" max="13198" width="15.453125" style="3" customWidth="1"/>
    <col min="13199" max="13199" width="8.453125" style="3" customWidth="1"/>
    <col min="13200" max="13200" width="17.54296875" style="3" customWidth="1"/>
    <col min="13201" max="13201" width="6" style="3" bestFit="1" customWidth="1"/>
    <col min="13202" max="13202" width="15.81640625" style="3" bestFit="1" customWidth="1"/>
    <col min="13203" max="13203" width="6" style="3" bestFit="1" customWidth="1"/>
    <col min="13204" max="13204" width="16.81640625" style="3" bestFit="1" customWidth="1"/>
    <col min="13205" max="13205" width="6" style="3" bestFit="1" customWidth="1"/>
    <col min="13206" max="13206" width="17.453125" style="3" customWidth="1"/>
    <col min="13207" max="13207" width="7.7265625" style="3" bestFit="1" customWidth="1"/>
    <col min="13208" max="13208" width="17.453125" style="3" customWidth="1"/>
    <col min="13209" max="13209" width="7.7265625" style="3" bestFit="1" customWidth="1"/>
    <col min="13210" max="13210" width="17.453125" style="3" customWidth="1"/>
    <col min="13211" max="13211" width="9" style="3" customWidth="1"/>
    <col min="13212" max="13212" width="22.54296875" style="3" customWidth="1"/>
    <col min="13213" max="13213" width="8.1796875" style="3" customWidth="1"/>
    <col min="13214" max="13214" width="22.54296875" style="3" customWidth="1"/>
    <col min="13215" max="13215" width="8.1796875" style="3" customWidth="1"/>
    <col min="13216" max="13216" width="23.54296875" style="3" customWidth="1"/>
    <col min="13217" max="13217" width="8.1796875" style="3" customWidth="1"/>
    <col min="13218" max="13218" width="22.54296875" style="3" customWidth="1"/>
    <col min="13219" max="13219" width="8.1796875" style="3" bestFit="1" customWidth="1"/>
    <col min="13220" max="13220" width="22.54296875" style="3" customWidth="1"/>
    <col min="13221" max="13221" width="9.54296875" style="3" customWidth="1"/>
    <col min="13222" max="13222" width="22.54296875" style="3" customWidth="1"/>
    <col min="13223" max="13223" width="9.54296875" style="3" customWidth="1"/>
    <col min="13224" max="13224" width="22.54296875" style="3" customWidth="1"/>
    <col min="13225" max="13225" width="12.453125" style="3" customWidth="1"/>
    <col min="13226" max="13226" width="22.54296875" style="3" customWidth="1"/>
    <col min="13227" max="13227" width="8.7265625" style="3" bestFit="1" customWidth="1"/>
    <col min="13228" max="13228" width="21" style="3" customWidth="1"/>
    <col min="13229" max="13229" width="8.7265625" style="3" bestFit="1" customWidth="1"/>
    <col min="13230" max="13230" width="23.54296875" style="3" bestFit="1" customWidth="1"/>
    <col min="13231" max="13231" width="11.81640625" style="3" customWidth="1"/>
    <col min="13232" max="13232" width="23.54296875" style="3" bestFit="1" customWidth="1"/>
    <col min="13233" max="13233" width="11.26953125" style="3" customWidth="1"/>
    <col min="13234" max="13234" width="23.1796875" style="3" customWidth="1"/>
    <col min="13235" max="13235" width="11.453125" style="3" bestFit="1" customWidth="1"/>
    <col min="13236" max="13236" width="23.54296875" style="3" bestFit="1" customWidth="1"/>
    <col min="13237" max="13237" width="10.1796875" style="3" customWidth="1"/>
    <col min="13238" max="13238" width="23.54296875" style="3" bestFit="1" customWidth="1"/>
    <col min="13239" max="13239" width="10.1796875" style="3" customWidth="1"/>
    <col min="13240" max="13240" width="23.54296875" style="3" bestFit="1" customWidth="1"/>
    <col min="13241" max="13241" width="11.453125" style="3" bestFit="1" customWidth="1"/>
    <col min="13242" max="13242" width="23.54296875" style="3" bestFit="1" customWidth="1"/>
    <col min="13243" max="13243" width="11.453125" style="3" bestFit="1" customWidth="1"/>
    <col min="13244" max="13244" width="23.54296875" style="3" bestFit="1" customWidth="1"/>
    <col min="13245" max="13245" width="7.7265625" style="3" bestFit="1" customWidth="1"/>
    <col min="13246" max="13246" width="23.54296875" style="3" bestFit="1" customWidth="1"/>
    <col min="13247" max="13247" width="6.81640625" style="3" bestFit="1" customWidth="1"/>
    <col min="13248" max="13248" width="23.54296875" style="3" bestFit="1" customWidth="1"/>
    <col min="13249" max="13249" width="6.81640625" style="3" bestFit="1" customWidth="1"/>
    <col min="13250" max="13250" width="23.54296875" style="3" bestFit="1" customWidth="1"/>
    <col min="13251" max="13251" width="6.81640625" style="3" bestFit="1" customWidth="1"/>
    <col min="13252" max="13252" width="23.54296875" style="3" bestFit="1" customWidth="1"/>
    <col min="13253" max="13253" width="6.81640625" style="3" bestFit="1" customWidth="1"/>
    <col min="13254" max="13254" width="23.54296875" style="3" bestFit="1" customWidth="1"/>
    <col min="13255" max="13255" width="6.453125" style="3" bestFit="1" customWidth="1"/>
    <col min="13256" max="13256" width="23.54296875" style="3" bestFit="1" customWidth="1"/>
    <col min="13257" max="13257" width="6.453125" style="3" bestFit="1" customWidth="1"/>
    <col min="13258" max="13258" width="23.54296875" style="3" bestFit="1" customWidth="1"/>
    <col min="13259" max="13259" width="6.81640625" style="3" bestFit="1" customWidth="1"/>
    <col min="13260" max="13260" width="23.54296875" style="3" bestFit="1" customWidth="1"/>
    <col min="13261" max="13261" width="6.81640625" style="3" bestFit="1" customWidth="1"/>
    <col min="13262" max="13262" width="23.54296875" style="3" bestFit="1" customWidth="1"/>
    <col min="13263" max="13263" width="6.81640625" style="3" bestFit="1" customWidth="1"/>
    <col min="13264" max="13264" width="23.54296875" style="3" bestFit="1" customWidth="1"/>
    <col min="13265" max="13265" width="6.81640625" style="3" bestFit="1" customWidth="1"/>
    <col min="13266" max="13266" width="23.54296875" style="3" bestFit="1" customWidth="1"/>
    <col min="13267" max="13267" width="6.81640625" style="3" bestFit="1" customWidth="1"/>
    <col min="13268" max="13268" width="23.54296875" style="3" bestFit="1" customWidth="1"/>
    <col min="13269" max="13269" width="11.5429687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81640625" style="3" bestFit="1" customWidth="1"/>
    <col min="13280" max="13280" width="23.54296875" style="3" bestFit="1" customWidth="1"/>
    <col min="13281" max="13281" width="6.816406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6.8164062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453125" style="3" bestFit="1" customWidth="1"/>
    <col min="13350" max="13350" width="23.54296875" style="3" bestFit="1" customWidth="1"/>
    <col min="13351" max="13351" width="6.4531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81640625" style="3" bestFit="1" customWidth="1"/>
    <col min="13374" max="13374" width="23.54296875" style="3" bestFit="1" customWidth="1"/>
    <col min="13375" max="13375" width="6.816406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420" width="9.1796875" style="3"/>
    <col min="13421" max="13421" width="33.54296875" style="3" customWidth="1"/>
    <col min="13422" max="13422" width="11.7265625" style="3" customWidth="1"/>
    <col min="13423" max="13423" width="6.7265625" style="3" customWidth="1"/>
    <col min="13424" max="13424" width="11.7265625" style="3" customWidth="1"/>
    <col min="13425" max="13425" width="6.7265625" style="3" customWidth="1"/>
    <col min="13426" max="13426" width="11.7265625" style="3" customWidth="1"/>
    <col min="13427" max="13427" width="6.7265625" style="3" customWidth="1"/>
    <col min="13428" max="13428" width="11.7265625" style="3" customWidth="1"/>
    <col min="13429" max="13429" width="6.7265625" style="3" customWidth="1"/>
    <col min="13430" max="13430" width="12.26953125" style="3" bestFit="1" customWidth="1"/>
    <col min="13431" max="13431" width="6.7265625" style="3" bestFit="1" customWidth="1"/>
    <col min="13432" max="13432" width="12.26953125" style="3" bestFit="1" customWidth="1"/>
    <col min="13433" max="13433" width="6.7265625" style="3" bestFit="1" customWidth="1"/>
    <col min="13434" max="13434" width="11.7265625" style="3" bestFit="1" customWidth="1"/>
    <col min="13435" max="13435" width="6" style="3" bestFit="1" customWidth="1"/>
    <col min="13436" max="13436" width="11.7265625" style="3" bestFit="1" customWidth="1"/>
    <col min="13437" max="13437" width="6" style="3" bestFit="1" customWidth="1"/>
    <col min="13438" max="13438" width="11.7265625" style="3" bestFit="1" customWidth="1"/>
    <col min="13439" max="13439" width="6" style="3" bestFit="1" customWidth="1"/>
    <col min="13440" max="13440" width="11.7265625" style="3" bestFit="1" customWidth="1"/>
    <col min="13441" max="13441" width="6" style="3" bestFit="1" customWidth="1"/>
    <col min="13442" max="13442" width="11.7265625" style="3" bestFit="1" customWidth="1"/>
    <col min="13443" max="13443" width="6" style="3" bestFit="1" customWidth="1"/>
    <col min="13444" max="13444" width="11.7265625" style="3" bestFit="1" customWidth="1"/>
    <col min="13445" max="13445" width="6" style="3" bestFit="1" customWidth="1"/>
    <col min="13446" max="13446" width="11.7265625" style="3" bestFit="1" customWidth="1"/>
    <col min="13447" max="13447" width="6" style="3" bestFit="1" customWidth="1"/>
    <col min="13448" max="13448" width="11.7265625" style="3" bestFit="1" customWidth="1"/>
    <col min="13449" max="13449" width="5.26953125" style="3" bestFit="1" customWidth="1"/>
    <col min="13450" max="13450" width="16.453125" style="3" bestFit="1" customWidth="1"/>
    <col min="13451" max="13451" width="6.453125" style="3" customWidth="1"/>
    <col min="13452" max="13452" width="15" style="3" customWidth="1"/>
    <col min="13453" max="13453" width="8" style="3" customWidth="1"/>
    <col min="13454" max="13454" width="15.453125" style="3" customWidth="1"/>
    <col min="13455" max="13455" width="8.453125" style="3" customWidth="1"/>
    <col min="13456" max="13456" width="17.54296875" style="3" customWidth="1"/>
    <col min="13457" max="13457" width="6" style="3" bestFit="1" customWidth="1"/>
    <col min="13458" max="13458" width="15.81640625" style="3" bestFit="1" customWidth="1"/>
    <col min="13459" max="13459" width="6" style="3" bestFit="1" customWidth="1"/>
    <col min="13460" max="13460" width="16.81640625" style="3" bestFit="1" customWidth="1"/>
    <col min="13461" max="13461" width="6" style="3" bestFit="1" customWidth="1"/>
    <col min="13462" max="13462" width="17.453125" style="3" customWidth="1"/>
    <col min="13463" max="13463" width="7.7265625" style="3" bestFit="1" customWidth="1"/>
    <col min="13464" max="13464" width="17.453125" style="3" customWidth="1"/>
    <col min="13465" max="13465" width="7.7265625" style="3" bestFit="1" customWidth="1"/>
    <col min="13466" max="13466" width="17.453125" style="3" customWidth="1"/>
    <col min="13467" max="13467" width="9" style="3" customWidth="1"/>
    <col min="13468" max="13468" width="22.54296875" style="3" customWidth="1"/>
    <col min="13469" max="13469" width="8.1796875" style="3" customWidth="1"/>
    <col min="13470" max="13470" width="22.54296875" style="3" customWidth="1"/>
    <col min="13471" max="13471" width="8.1796875" style="3" customWidth="1"/>
    <col min="13472" max="13472" width="23.54296875" style="3" customWidth="1"/>
    <col min="13473" max="13473" width="8.1796875" style="3" customWidth="1"/>
    <col min="13474" max="13474" width="22.54296875" style="3" customWidth="1"/>
    <col min="13475" max="13475" width="8.1796875" style="3" bestFit="1" customWidth="1"/>
    <col min="13476" max="13476" width="22.54296875" style="3" customWidth="1"/>
    <col min="13477" max="13477" width="9.54296875" style="3" customWidth="1"/>
    <col min="13478" max="13478" width="22.54296875" style="3" customWidth="1"/>
    <col min="13479" max="13479" width="9.54296875" style="3" customWidth="1"/>
    <col min="13480" max="13480" width="22.54296875" style="3" customWidth="1"/>
    <col min="13481" max="13481" width="12.453125" style="3" customWidth="1"/>
    <col min="13482" max="13482" width="22.54296875" style="3" customWidth="1"/>
    <col min="13483" max="13483" width="8.7265625" style="3" bestFit="1" customWidth="1"/>
    <col min="13484" max="13484" width="21" style="3" customWidth="1"/>
    <col min="13485" max="13485" width="8.7265625" style="3" bestFit="1" customWidth="1"/>
    <col min="13486" max="13486" width="23.54296875" style="3" bestFit="1" customWidth="1"/>
    <col min="13487" max="13487" width="11.81640625" style="3" customWidth="1"/>
    <col min="13488" max="13488" width="23.54296875" style="3" bestFit="1" customWidth="1"/>
    <col min="13489" max="13489" width="11.26953125" style="3" customWidth="1"/>
    <col min="13490" max="13490" width="23.1796875" style="3" customWidth="1"/>
    <col min="13491" max="13491" width="11.453125" style="3" bestFit="1" customWidth="1"/>
    <col min="13492" max="13492" width="23.54296875" style="3" bestFit="1" customWidth="1"/>
    <col min="13493" max="13493" width="10.1796875" style="3" customWidth="1"/>
    <col min="13494" max="13494" width="23.54296875" style="3" bestFit="1" customWidth="1"/>
    <col min="13495" max="13495" width="10.1796875" style="3" customWidth="1"/>
    <col min="13496" max="13496" width="23.54296875" style="3" bestFit="1" customWidth="1"/>
    <col min="13497" max="13497" width="11.453125" style="3" bestFit="1" customWidth="1"/>
    <col min="13498" max="13498" width="23.54296875" style="3" bestFit="1" customWidth="1"/>
    <col min="13499" max="13499" width="11.453125" style="3" bestFit="1" customWidth="1"/>
    <col min="13500" max="13500" width="23.54296875" style="3" bestFit="1" customWidth="1"/>
    <col min="13501" max="13501" width="7.7265625" style="3" bestFit="1" customWidth="1"/>
    <col min="13502" max="13502" width="23.54296875" style="3" bestFit="1" customWidth="1"/>
    <col min="13503" max="13503" width="6.81640625" style="3" bestFit="1" customWidth="1"/>
    <col min="13504" max="13504" width="23.54296875" style="3" bestFit="1" customWidth="1"/>
    <col min="13505" max="13505" width="6.81640625" style="3" bestFit="1" customWidth="1"/>
    <col min="13506" max="13506" width="23.54296875" style="3" bestFit="1" customWidth="1"/>
    <col min="13507" max="13507" width="6.81640625" style="3" bestFit="1" customWidth="1"/>
    <col min="13508" max="13508" width="23.54296875" style="3" bestFit="1" customWidth="1"/>
    <col min="13509" max="13509" width="6.81640625" style="3" bestFit="1" customWidth="1"/>
    <col min="13510" max="13510" width="23.54296875" style="3" bestFit="1" customWidth="1"/>
    <col min="13511" max="13511" width="6.453125" style="3" bestFit="1" customWidth="1"/>
    <col min="13512" max="13512" width="23.54296875" style="3" bestFit="1" customWidth="1"/>
    <col min="13513" max="13513" width="6.453125" style="3" bestFit="1" customWidth="1"/>
    <col min="13514" max="13514" width="23.54296875" style="3" bestFit="1" customWidth="1"/>
    <col min="13515" max="13515" width="6.81640625" style="3" bestFit="1" customWidth="1"/>
    <col min="13516" max="13516" width="23.54296875" style="3" bestFit="1" customWidth="1"/>
    <col min="13517" max="13517" width="6.81640625" style="3" bestFit="1" customWidth="1"/>
    <col min="13518" max="13518" width="23.54296875" style="3" bestFit="1" customWidth="1"/>
    <col min="13519" max="13519" width="6.81640625" style="3" bestFit="1" customWidth="1"/>
    <col min="13520" max="13520" width="23.54296875" style="3" bestFit="1" customWidth="1"/>
    <col min="13521" max="13521" width="6.81640625" style="3" bestFit="1" customWidth="1"/>
    <col min="13522" max="13522" width="23.54296875" style="3" bestFit="1" customWidth="1"/>
    <col min="13523" max="13523" width="6.81640625" style="3" bestFit="1" customWidth="1"/>
    <col min="13524" max="13524" width="23.54296875" style="3" bestFit="1" customWidth="1"/>
    <col min="13525" max="13525" width="11.5429687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81640625" style="3" bestFit="1" customWidth="1"/>
    <col min="13536" max="13536" width="23.54296875" style="3" bestFit="1" customWidth="1"/>
    <col min="13537" max="13537" width="6.816406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6.8164062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453125" style="3" bestFit="1" customWidth="1"/>
    <col min="13606" max="13606" width="23.54296875" style="3" bestFit="1" customWidth="1"/>
    <col min="13607" max="13607" width="6.4531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81640625" style="3" bestFit="1" customWidth="1"/>
    <col min="13630" max="13630" width="23.54296875" style="3" bestFit="1" customWidth="1"/>
    <col min="13631" max="13631" width="6.816406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76" width="9.1796875" style="3"/>
    <col min="13677" max="13677" width="33.54296875" style="3" customWidth="1"/>
    <col min="13678" max="13678" width="11.7265625" style="3" customWidth="1"/>
    <col min="13679" max="13679" width="6.7265625" style="3" customWidth="1"/>
    <col min="13680" max="13680" width="11.7265625" style="3" customWidth="1"/>
    <col min="13681" max="13681" width="6.7265625" style="3" customWidth="1"/>
    <col min="13682" max="13682" width="11.7265625" style="3" customWidth="1"/>
    <col min="13683" max="13683" width="6.7265625" style="3" customWidth="1"/>
    <col min="13684" max="13684" width="11.7265625" style="3" customWidth="1"/>
    <col min="13685" max="13685" width="6.7265625" style="3" customWidth="1"/>
    <col min="13686" max="13686" width="12.26953125" style="3" bestFit="1" customWidth="1"/>
    <col min="13687" max="13687" width="6.7265625" style="3" bestFit="1" customWidth="1"/>
    <col min="13688" max="13688" width="12.26953125" style="3" bestFit="1" customWidth="1"/>
    <col min="13689" max="13689" width="6.7265625" style="3" bestFit="1" customWidth="1"/>
    <col min="13690" max="13690" width="11.7265625" style="3" bestFit="1" customWidth="1"/>
    <col min="13691" max="13691" width="6" style="3" bestFit="1" customWidth="1"/>
    <col min="13692" max="13692" width="11.7265625" style="3" bestFit="1" customWidth="1"/>
    <col min="13693" max="13693" width="6" style="3" bestFit="1" customWidth="1"/>
    <col min="13694" max="13694" width="11.7265625" style="3" bestFit="1" customWidth="1"/>
    <col min="13695" max="13695" width="6" style="3" bestFit="1" customWidth="1"/>
    <col min="13696" max="13696" width="11.7265625" style="3" bestFit="1" customWidth="1"/>
    <col min="13697" max="13697" width="6" style="3" bestFit="1" customWidth="1"/>
    <col min="13698" max="13698" width="11.7265625" style="3" bestFit="1" customWidth="1"/>
    <col min="13699" max="13699" width="6" style="3" bestFit="1" customWidth="1"/>
    <col min="13700" max="13700" width="11.7265625" style="3" bestFit="1" customWidth="1"/>
    <col min="13701" max="13701" width="6" style="3" bestFit="1" customWidth="1"/>
    <col min="13702" max="13702" width="11.7265625" style="3" bestFit="1" customWidth="1"/>
    <col min="13703" max="13703" width="6" style="3" bestFit="1" customWidth="1"/>
    <col min="13704" max="13704" width="11.7265625" style="3" bestFit="1" customWidth="1"/>
    <col min="13705" max="13705" width="5.26953125" style="3" bestFit="1" customWidth="1"/>
    <col min="13706" max="13706" width="16.453125" style="3" bestFit="1" customWidth="1"/>
    <col min="13707" max="13707" width="6.453125" style="3" customWidth="1"/>
    <col min="13708" max="13708" width="15" style="3" customWidth="1"/>
    <col min="13709" max="13709" width="8" style="3" customWidth="1"/>
    <col min="13710" max="13710" width="15.453125" style="3" customWidth="1"/>
    <col min="13711" max="13711" width="8.453125" style="3" customWidth="1"/>
    <col min="13712" max="13712" width="17.54296875" style="3" customWidth="1"/>
    <col min="13713" max="13713" width="6" style="3" bestFit="1" customWidth="1"/>
    <col min="13714" max="13714" width="15.81640625" style="3" bestFit="1" customWidth="1"/>
    <col min="13715" max="13715" width="6" style="3" bestFit="1" customWidth="1"/>
    <col min="13716" max="13716" width="16.81640625" style="3" bestFit="1" customWidth="1"/>
    <col min="13717" max="13717" width="6" style="3" bestFit="1" customWidth="1"/>
    <col min="13718" max="13718" width="17.453125" style="3" customWidth="1"/>
    <col min="13719" max="13719" width="7.7265625" style="3" bestFit="1" customWidth="1"/>
    <col min="13720" max="13720" width="17.453125" style="3" customWidth="1"/>
    <col min="13721" max="13721" width="7.7265625" style="3" bestFit="1" customWidth="1"/>
    <col min="13722" max="13722" width="17.453125" style="3" customWidth="1"/>
    <col min="13723" max="13723" width="9" style="3" customWidth="1"/>
    <col min="13724" max="13724" width="22.54296875" style="3" customWidth="1"/>
    <col min="13725" max="13725" width="8.1796875" style="3" customWidth="1"/>
    <col min="13726" max="13726" width="22.54296875" style="3" customWidth="1"/>
    <col min="13727" max="13727" width="8.1796875" style="3" customWidth="1"/>
    <col min="13728" max="13728" width="23.54296875" style="3" customWidth="1"/>
    <col min="13729" max="13729" width="8.1796875" style="3" customWidth="1"/>
    <col min="13730" max="13730" width="22.54296875" style="3" customWidth="1"/>
    <col min="13731" max="13731" width="8.1796875" style="3" bestFit="1" customWidth="1"/>
    <col min="13732" max="13732" width="22.54296875" style="3" customWidth="1"/>
    <col min="13733" max="13733" width="9.54296875" style="3" customWidth="1"/>
    <col min="13734" max="13734" width="22.54296875" style="3" customWidth="1"/>
    <col min="13735" max="13735" width="9.54296875" style="3" customWidth="1"/>
    <col min="13736" max="13736" width="22.54296875" style="3" customWidth="1"/>
    <col min="13737" max="13737" width="12.453125" style="3" customWidth="1"/>
    <col min="13738" max="13738" width="22.54296875" style="3" customWidth="1"/>
    <col min="13739" max="13739" width="8.7265625" style="3" bestFit="1" customWidth="1"/>
    <col min="13740" max="13740" width="21" style="3" customWidth="1"/>
    <col min="13741" max="13741" width="8.7265625" style="3" bestFit="1" customWidth="1"/>
    <col min="13742" max="13742" width="23.54296875" style="3" bestFit="1" customWidth="1"/>
    <col min="13743" max="13743" width="11.81640625" style="3" customWidth="1"/>
    <col min="13744" max="13744" width="23.54296875" style="3" bestFit="1" customWidth="1"/>
    <col min="13745" max="13745" width="11.26953125" style="3" customWidth="1"/>
    <col min="13746" max="13746" width="23.1796875" style="3" customWidth="1"/>
    <col min="13747" max="13747" width="11.453125" style="3" bestFit="1" customWidth="1"/>
    <col min="13748" max="13748" width="23.54296875" style="3" bestFit="1" customWidth="1"/>
    <col min="13749" max="13749" width="10.1796875" style="3" customWidth="1"/>
    <col min="13750" max="13750" width="23.54296875" style="3" bestFit="1" customWidth="1"/>
    <col min="13751" max="13751" width="10.1796875" style="3" customWidth="1"/>
    <col min="13752" max="13752" width="23.54296875" style="3" bestFit="1" customWidth="1"/>
    <col min="13753" max="13753" width="11.453125" style="3" bestFit="1" customWidth="1"/>
    <col min="13754" max="13754" width="23.54296875" style="3" bestFit="1" customWidth="1"/>
    <col min="13755" max="13755" width="11.453125" style="3" bestFit="1" customWidth="1"/>
    <col min="13756" max="13756" width="23.54296875" style="3" bestFit="1" customWidth="1"/>
    <col min="13757" max="13757" width="7.7265625" style="3" bestFit="1" customWidth="1"/>
    <col min="13758" max="13758" width="23.54296875" style="3" bestFit="1" customWidth="1"/>
    <col min="13759" max="13759" width="6.81640625" style="3" bestFit="1" customWidth="1"/>
    <col min="13760" max="13760" width="23.54296875" style="3" bestFit="1" customWidth="1"/>
    <col min="13761" max="13761" width="6.81640625" style="3" bestFit="1" customWidth="1"/>
    <col min="13762" max="13762" width="23.54296875" style="3" bestFit="1" customWidth="1"/>
    <col min="13763" max="13763" width="6.81640625" style="3" bestFit="1" customWidth="1"/>
    <col min="13764" max="13764" width="23.54296875" style="3" bestFit="1" customWidth="1"/>
    <col min="13765" max="13765" width="6.81640625" style="3" bestFit="1" customWidth="1"/>
    <col min="13766" max="13766" width="23.54296875" style="3" bestFit="1" customWidth="1"/>
    <col min="13767" max="13767" width="6.453125" style="3" bestFit="1" customWidth="1"/>
    <col min="13768" max="13768" width="23.54296875" style="3" bestFit="1" customWidth="1"/>
    <col min="13769" max="13769" width="6.453125" style="3" bestFit="1" customWidth="1"/>
    <col min="13770" max="13770" width="23.54296875" style="3" bestFit="1" customWidth="1"/>
    <col min="13771" max="13771" width="6.81640625" style="3" bestFit="1" customWidth="1"/>
    <col min="13772" max="13772" width="23.54296875" style="3" bestFit="1" customWidth="1"/>
    <col min="13773" max="13773" width="6.81640625" style="3" bestFit="1" customWidth="1"/>
    <col min="13774" max="13774" width="23.54296875" style="3" bestFit="1" customWidth="1"/>
    <col min="13775" max="13775" width="6.81640625" style="3" bestFit="1" customWidth="1"/>
    <col min="13776" max="13776" width="23.54296875" style="3" bestFit="1" customWidth="1"/>
    <col min="13777" max="13777" width="6.81640625" style="3" bestFit="1" customWidth="1"/>
    <col min="13778" max="13778" width="23.54296875" style="3" bestFit="1" customWidth="1"/>
    <col min="13779" max="13779" width="6.81640625" style="3" bestFit="1" customWidth="1"/>
    <col min="13780" max="13780" width="23.54296875" style="3" bestFit="1" customWidth="1"/>
    <col min="13781" max="13781" width="11.5429687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81640625" style="3" bestFit="1" customWidth="1"/>
    <col min="13792" max="13792" width="23.54296875" style="3" bestFit="1" customWidth="1"/>
    <col min="13793" max="13793" width="6.816406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6.8164062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453125" style="3" bestFit="1" customWidth="1"/>
    <col min="13862" max="13862" width="23.54296875" style="3" bestFit="1" customWidth="1"/>
    <col min="13863" max="13863" width="6.4531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81640625" style="3" bestFit="1" customWidth="1"/>
    <col min="13886" max="13886" width="23.54296875" style="3" bestFit="1" customWidth="1"/>
    <col min="13887" max="13887" width="6.816406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932" width="9.1796875" style="3"/>
    <col min="13933" max="13933" width="33.54296875" style="3" customWidth="1"/>
    <col min="13934" max="13934" width="11.7265625" style="3" customWidth="1"/>
    <col min="13935" max="13935" width="6.7265625" style="3" customWidth="1"/>
    <col min="13936" max="13936" width="11.7265625" style="3" customWidth="1"/>
    <col min="13937" max="13937" width="6.7265625" style="3" customWidth="1"/>
    <col min="13938" max="13938" width="11.7265625" style="3" customWidth="1"/>
    <col min="13939" max="13939" width="6.7265625" style="3" customWidth="1"/>
    <col min="13940" max="13940" width="11.7265625" style="3" customWidth="1"/>
    <col min="13941" max="13941" width="6.7265625" style="3" customWidth="1"/>
    <col min="13942" max="13942" width="12.26953125" style="3" bestFit="1" customWidth="1"/>
    <col min="13943" max="13943" width="6.7265625" style="3" bestFit="1" customWidth="1"/>
    <col min="13944" max="13944" width="12.26953125" style="3" bestFit="1" customWidth="1"/>
    <col min="13945" max="13945" width="6.7265625" style="3" bestFit="1" customWidth="1"/>
    <col min="13946" max="13946" width="11.7265625" style="3" bestFit="1" customWidth="1"/>
    <col min="13947" max="13947" width="6" style="3" bestFit="1" customWidth="1"/>
    <col min="13948" max="13948" width="11.7265625" style="3" bestFit="1" customWidth="1"/>
    <col min="13949" max="13949" width="6" style="3" bestFit="1" customWidth="1"/>
    <col min="13950" max="13950" width="11.7265625" style="3" bestFit="1" customWidth="1"/>
    <col min="13951" max="13951" width="6" style="3" bestFit="1" customWidth="1"/>
    <col min="13952" max="13952" width="11.7265625" style="3" bestFit="1" customWidth="1"/>
    <col min="13953" max="13953" width="6" style="3" bestFit="1" customWidth="1"/>
    <col min="13954" max="13954" width="11.7265625" style="3" bestFit="1" customWidth="1"/>
    <col min="13955" max="13955" width="6" style="3" bestFit="1" customWidth="1"/>
    <col min="13956" max="13956" width="11.7265625" style="3" bestFit="1" customWidth="1"/>
    <col min="13957" max="13957" width="6" style="3" bestFit="1" customWidth="1"/>
    <col min="13958" max="13958" width="11.7265625" style="3" bestFit="1" customWidth="1"/>
    <col min="13959" max="13959" width="6" style="3" bestFit="1" customWidth="1"/>
    <col min="13960" max="13960" width="11.7265625" style="3" bestFit="1" customWidth="1"/>
    <col min="13961" max="13961" width="5.26953125" style="3" bestFit="1" customWidth="1"/>
    <col min="13962" max="13962" width="16.453125" style="3" bestFit="1" customWidth="1"/>
    <col min="13963" max="13963" width="6.453125" style="3" customWidth="1"/>
    <col min="13964" max="13964" width="15" style="3" customWidth="1"/>
    <col min="13965" max="13965" width="8" style="3" customWidth="1"/>
    <col min="13966" max="13966" width="15.453125" style="3" customWidth="1"/>
    <col min="13967" max="13967" width="8.453125" style="3" customWidth="1"/>
    <col min="13968" max="13968" width="17.54296875" style="3" customWidth="1"/>
    <col min="13969" max="13969" width="6" style="3" bestFit="1" customWidth="1"/>
    <col min="13970" max="13970" width="15.81640625" style="3" bestFit="1" customWidth="1"/>
    <col min="13971" max="13971" width="6" style="3" bestFit="1" customWidth="1"/>
    <col min="13972" max="13972" width="16.81640625" style="3" bestFit="1" customWidth="1"/>
    <col min="13973" max="13973" width="6" style="3" bestFit="1" customWidth="1"/>
    <col min="13974" max="13974" width="17.453125" style="3" customWidth="1"/>
    <col min="13975" max="13975" width="7.7265625" style="3" bestFit="1" customWidth="1"/>
    <col min="13976" max="13976" width="17.453125" style="3" customWidth="1"/>
    <col min="13977" max="13977" width="7.7265625" style="3" bestFit="1" customWidth="1"/>
    <col min="13978" max="13978" width="17.453125" style="3" customWidth="1"/>
    <col min="13979" max="13979" width="9" style="3" customWidth="1"/>
    <col min="13980" max="13980" width="22.54296875" style="3" customWidth="1"/>
    <col min="13981" max="13981" width="8.1796875" style="3" customWidth="1"/>
    <col min="13982" max="13982" width="22.54296875" style="3" customWidth="1"/>
    <col min="13983" max="13983" width="8.1796875" style="3" customWidth="1"/>
    <col min="13984" max="13984" width="23.54296875" style="3" customWidth="1"/>
    <col min="13985" max="13985" width="8.1796875" style="3" customWidth="1"/>
    <col min="13986" max="13986" width="22.54296875" style="3" customWidth="1"/>
    <col min="13987" max="13987" width="8.1796875" style="3" bestFit="1" customWidth="1"/>
    <col min="13988" max="13988" width="22.54296875" style="3" customWidth="1"/>
    <col min="13989" max="13989" width="9.54296875" style="3" customWidth="1"/>
    <col min="13990" max="13990" width="22.54296875" style="3" customWidth="1"/>
    <col min="13991" max="13991" width="9.54296875" style="3" customWidth="1"/>
    <col min="13992" max="13992" width="22.54296875" style="3" customWidth="1"/>
    <col min="13993" max="13993" width="12.453125" style="3" customWidth="1"/>
    <col min="13994" max="13994" width="22.54296875" style="3" customWidth="1"/>
    <col min="13995" max="13995" width="8.7265625" style="3" bestFit="1" customWidth="1"/>
    <col min="13996" max="13996" width="21" style="3" customWidth="1"/>
    <col min="13997" max="13997" width="8.7265625" style="3" bestFit="1" customWidth="1"/>
    <col min="13998" max="13998" width="23.54296875" style="3" bestFit="1" customWidth="1"/>
    <col min="13999" max="13999" width="11.81640625" style="3" customWidth="1"/>
    <col min="14000" max="14000" width="23.54296875" style="3" bestFit="1" customWidth="1"/>
    <col min="14001" max="14001" width="11.26953125" style="3" customWidth="1"/>
    <col min="14002" max="14002" width="23.1796875" style="3" customWidth="1"/>
    <col min="14003" max="14003" width="11.453125" style="3" bestFit="1" customWidth="1"/>
    <col min="14004" max="14004" width="23.54296875" style="3" bestFit="1" customWidth="1"/>
    <col min="14005" max="14005" width="10.1796875" style="3" customWidth="1"/>
    <col min="14006" max="14006" width="23.54296875" style="3" bestFit="1" customWidth="1"/>
    <col min="14007" max="14007" width="10.1796875" style="3" customWidth="1"/>
    <col min="14008" max="14008" width="23.54296875" style="3" bestFit="1" customWidth="1"/>
    <col min="14009" max="14009" width="11.453125" style="3" bestFit="1" customWidth="1"/>
    <col min="14010" max="14010" width="23.54296875" style="3" bestFit="1" customWidth="1"/>
    <col min="14011" max="14011" width="11.453125" style="3" bestFit="1" customWidth="1"/>
    <col min="14012" max="14012" width="23.54296875" style="3" bestFit="1" customWidth="1"/>
    <col min="14013" max="14013" width="7.7265625" style="3" bestFit="1" customWidth="1"/>
    <col min="14014" max="14014" width="23.54296875" style="3" bestFit="1" customWidth="1"/>
    <col min="14015" max="14015" width="6.81640625" style="3" bestFit="1" customWidth="1"/>
    <col min="14016" max="14016" width="23.54296875" style="3" bestFit="1" customWidth="1"/>
    <col min="14017" max="14017" width="6.81640625" style="3" bestFit="1" customWidth="1"/>
    <col min="14018" max="14018" width="23.54296875" style="3" bestFit="1" customWidth="1"/>
    <col min="14019" max="14019" width="6.81640625" style="3" bestFit="1" customWidth="1"/>
    <col min="14020" max="14020" width="23.54296875" style="3" bestFit="1" customWidth="1"/>
    <col min="14021" max="14021" width="6.81640625" style="3" bestFit="1" customWidth="1"/>
    <col min="14022" max="14022" width="23.54296875" style="3" bestFit="1" customWidth="1"/>
    <col min="14023" max="14023" width="6.453125" style="3" bestFit="1" customWidth="1"/>
    <col min="14024" max="14024" width="23.54296875" style="3" bestFit="1" customWidth="1"/>
    <col min="14025" max="14025" width="6.453125" style="3" bestFit="1" customWidth="1"/>
    <col min="14026" max="14026" width="23.54296875" style="3" bestFit="1" customWidth="1"/>
    <col min="14027" max="14027" width="6.81640625" style="3" bestFit="1" customWidth="1"/>
    <col min="14028" max="14028" width="23.54296875" style="3" bestFit="1" customWidth="1"/>
    <col min="14029" max="14029" width="6.81640625" style="3" bestFit="1" customWidth="1"/>
    <col min="14030" max="14030" width="23.54296875" style="3" bestFit="1" customWidth="1"/>
    <col min="14031" max="14031" width="6.81640625" style="3" bestFit="1" customWidth="1"/>
    <col min="14032" max="14032" width="23.54296875" style="3" bestFit="1" customWidth="1"/>
    <col min="14033" max="14033" width="6.81640625" style="3" bestFit="1" customWidth="1"/>
    <col min="14034" max="14034" width="23.54296875" style="3" bestFit="1" customWidth="1"/>
    <col min="14035" max="14035" width="6.81640625" style="3" bestFit="1" customWidth="1"/>
    <col min="14036" max="14036" width="23.54296875" style="3" bestFit="1" customWidth="1"/>
    <col min="14037" max="14037" width="11.5429687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81640625" style="3" bestFit="1" customWidth="1"/>
    <col min="14048" max="14048" width="23.54296875" style="3" bestFit="1" customWidth="1"/>
    <col min="14049" max="14049" width="6.816406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6.8164062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453125" style="3" bestFit="1" customWidth="1"/>
    <col min="14118" max="14118" width="23.54296875" style="3" bestFit="1" customWidth="1"/>
    <col min="14119" max="14119" width="6.4531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81640625" style="3" bestFit="1" customWidth="1"/>
    <col min="14142" max="14142" width="23.54296875" style="3" bestFit="1" customWidth="1"/>
    <col min="14143" max="14143" width="6.816406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88" width="9.1796875" style="3"/>
    <col min="14189" max="14189" width="33.54296875" style="3" customWidth="1"/>
    <col min="14190" max="14190" width="11.7265625" style="3" customWidth="1"/>
    <col min="14191" max="14191" width="6.7265625" style="3" customWidth="1"/>
    <col min="14192" max="14192" width="11.7265625" style="3" customWidth="1"/>
    <col min="14193" max="14193" width="6.7265625" style="3" customWidth="1"/>
    <col min="14194" max="14194" width="11.7265625" style="3" customWidth="1"/>
    <col min="14195" max="14195" width="6.7265625" style="3" customWidth="1"/>
    <col min="14196" max="14196" width="11.7265625" style="3" customWidth="1"/>
    <col min="14197" max="14197" width="6.7265625" style="3" customWidth="1"/>
    <col min="14198" max="14198" width="12.26953125" style="3" bestFit="1" customWidth="1"/>
    <col min="14199" max="14199" width="6.7265625" style="3" bestFit="1" customWidth="1"/>
    <col min="14200" max="14200" width="12.26953125" style="3" bestFit="1" customWidth="1"/>
    <col min="14201" max="14201" width="6.7265625" style="3" bestFit="1" customWidth="1"/>
    <col min="14202" max="14202" width="11.7265625" style="3" bestFit="1" customWidth="1"/>
    <col min="14203" max="14203" width="6" style="3" bestFit="1" customWidth="1"/>
    <col min="14204" max="14204" width="11.7265625" style="3" bestFit="1" customWidth="1"/>
    <col min="14205" max="14205" width="6" style="3" bestFit="1" customWidth="1"/>
    <col min="14206" max="14206" width="11.7265625" style="3" bestFit="1" customWidth="1"/>
    <col min="14207" max="14207" width="6" style="3" bestFit="1" customWidth="1"/>
    <col min="14208" max="14208" width="11.7265625" style="3" bestFit="1" customWidth="1"/>
    <col min="14209" max="14209" width="6" style="3" bestFit="1" customWidth="1"/>
    <col min="14210" max="14210" width="11.7265625" style="3" bestFit="1" customWidth="1"/>
    <col min="14211" max="14211" width="6" style="3" bestFit="1" customWidth="1"/>
    <col min="14212" max="14212" width="11.7265625" style="3" bestFit="1" customWidth="1"/>
    <col min="14213" max="14213" width="6" style="3" bestFit="1" customWidth="1"/>
    <col min="14214" max="14214" width="11.7265625" style="3" bestFit="1" customWidth="1"/>
    <col min="14215" max="14215" width="6" style="3" bestFit="1" customWidth="1"/>
    <col min="14216" max="14216" width="11.7265625" style="3" bestFit="1" customWidth="1"/>
    <col min="14217" max="14217" width="5.26953125" style="3" bestFit="1" customWidth="1"/>
    <col min="14218" max="14218" width="16.453125" style="3" bestFit="1" customWidth="1"/>
    <col min="14219" max="14219" width="6.453125" style="3" customWidth="1"/>
    <col min="14220" max="14220" width="15" style="3" customWidth="1"/>
    <col min="14221" max="14221" width="8" style="3" customWidth="1"/>
    <col min="14222" max="14222" width="15.453125" style="3" customWidth="1"/>
    <col min="14223" max="14223" width="8.453125" style="3" customWidth="1"/>
    <col min="14224" max="14224" width="17.54296875" style="3" customWidth="1"/>
    <col min="14225" max="14225" width="6" style="3" bestFit="1" customWidth="1"/>
    <col min="14226" max="14226" width="15.81640625" style="3" bestFit="1" customWidth="1"/>
    <col min="14227" max="14227" width="6" style="3" bestFit="1" customWidth="1"/>
    <col min="14228" max="14228" width="16.81640625" style="3" bestFit="1" customWidth="1"/>
    <col min="14229" max="14229" width="6" style="3" bestFit="1" customWidth="1"/>
    <col min="14230" max="14230" width="17.453125" style="3" customWidth="1"/>
    <col min="14231" max="14231" width="7.7265625" style="3" bestFit="1" customWidth="1"/>
    <col min="14232" max="14232" width="17.453125" style="3" customWidth="1"/>
    <col min="14233" max="14233" width="7.7265625" style="3" bestFit="1" customWidth="1"/>
    <col min="14234" max="14234" width="17.453125" style="3" customWidth="1"/>
    <col min="14235" max="14235" width="9" style="3" customWidth="1"/>
    <col min="14236" max="14236" width="22.54296875" style="3" customWidth="1"/>
    <col min="14237" max="14237" width="8.1796875" style="3" customWidth="1"/>
    <col min="14238" max="14238" width="22.54296875" style="3" customWidth="1"/>
    <col min="14239" max="14239" width="8.1796875" style="3" customWidth="1"/>
    <col min="14240" max="14240" width="23.54296875" style="3" customWidth="1"/>
    <col min="14241" max="14241" width="8.1796875" style="3" customWidth="1"/>
    <col min="14242" max="14242" width="22.54296875" style="3" customWidth="1"/>
    <col min="14243" max="14243" width="8.1796875" style="3" bestFit="1" customWidth="1"/>
    <col min="14244" max="14244" width="22.54296875" style="3" customWidth="1"/>
    <col min="14245" max="14245" width="9.54296875" style="3" customWidth="1"/>
    <col min="14246" max="14246" width="22.54296875" style="3" customWidth="1"/>
    <col min="14247" max="14247" width="9.54296875" style="3" customWidth="1"/>
    <col min="14248" max="14248" width="22.54296875" style="3" customWidth="1"/>
    <col min="14249" max="14249" width="12.453125" style="3" customWidth="1"/>
    <col min="14250" max="14250" width="22.54296875" style="3" customWidth="1"/>
    <col min="14251" max="14251" width="8.7265625" style="3" bestFit="1" customWidth="1"/>
    <col min="14252" max="14252" width="21" style="3" customWidth="1"/>
    <col min="14253" max="14253" width="8.7265625" style="3" bestFit="1" customWidth="1"/>
    <col min="14254" max="14254" width="23.54296875" style="3" bestFit="1" customWidth="1"/>
    <col min="14255" max="14255" width="11.81640625" style="3" customWidth="1"/>
    <col min="14256" max="14256" width="23.54296875" style="3" bestFit="1" customWidth="1"/>
    <col min="14257" max="14257" width="11.26953125" style="3" customWidth="1"/>
    <col min="14258" max="14258" width="23.1796875" style="3" customWidth="1"/>
    <col min="14259" max="14259" width="11.453125" style="3" bestFit="1" customWidth="1"/>
    <col min="14260" max="14260" width="23.54296875" style="3" bestFit="1" customWidth="1"/>
    <col min="14261" max="14261" width="10.1796875" style="3" customWidth="1"/>
    <col min="14262" max="14262" width="23.54296875" style="3" bestFit="1" customWidth="1"/>
    <col min="14263" max="14263" width="10.1796875" style="3" customWidth="1"/>
    <col min="14264" max="14264" width="23.54296875" style="3" bestFit="1" customWidth="1"/>
    <col min="14265" max="14265" width="11.453125" style="3" bestFit="1" customWidth="1"/>
    <col min="14266" max="14266" width="23.54296875" style="3" bestFit="1" customWidth="1"/>
    <col min="14267" max="14267" width="11.453125" style="3" bestFit="1" customWidth="1"/>
    <col min="14268" max="14268" width="23.54296875" style="3" bestFit="1" customWidth="1"/>
    <col min="14269" max="14269" width="7.7265625" style="3" bestFit="1" customWidth="1"/>
    <col min="14270" max="14270" width="23.54296875" style="3" bestFit="1" customWidth="1"/>
    <col min="14271" max="14271" width="6.81640625" style="3" bestFit="1" customWidth="1"/>
    <col min="14272" max="14272" width="23.54296875" style="3" bestFit="1" customWidth="1"/>
    <col min="14273" max="14273" width="6.81640625" style="3" bestFit="1" customWidth="1"/>
    <col min="14274" max="14274" width="23.54296875" style="3" bestFit="1" customWidth="1"/>
    <col min="14275" max="14275" width="6.81640625" style="3" bestFit="1" customWidth="1"/>
    <col min="14276" max="14276" width="23.54296875" style="3" bestFit="1" customWidth="1"/>
    <col min="14277" max="14277" width="6.81640625" style="3" bestFit="1" customWidth="1"/>
    <col min="14278" max="14278" width="23.54296875" style="3" bestFit="1" customWidth="1"/>
    <col min="14279" max="14279" width="6.453125" style="3" bestFit="1" customWidth="1"/>
    <col min="14280" max="14280" width="23.54296875" style="3" bestFit="1" customWidth="1"/>
    <col min="14281" max="14281" width="6.453125" style="3" bestFit="1" customWidth="1"/>
    <col min="14282" max="14282" width="23.54296875" style="3" bestFit="1" customWidth="1"/>
    <col min="14283" max="14283" width="6.81640625" style="3" bestFit="1" customWidth="1"/>
    <col min="14284" max="14284" width="23.54296875" style="3" bestFit="1" customWidth="1"/>
    <col min="14285" max="14285" width="6.81640625" style="3" bestFit="1" customWidth="1"/>
    <col min="14286" max="14286" width="23.54296875" style="3" bestFit="1" customWidth="1"/>
    <col min="14287" max="14287" width="6.81640625" style="3" bestFit="1" customWidth="1"/>
    <col min="14288" max="14288" width="23.54296875" style="3" bestFit="1" customWidth="1"/>
    <col min="14289" max="14289" width="6.81640625" style="3" bestFit="1" customWidth="1"/>
    <col min="14290" max="14290" width="23.54296875" style="3" bestFit="1" customWidth="1"/>
    <col min="14291" max="14291" width="6.81640625" style="3" bestFit="1" customWidth="1"/>
    <col min="14292" max="14292" width="23.54296875" style="3" bestFit="1" customWidth="1"/>
    <col min="14293" max="14293" width="11.5429687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81640625" style="3" bestFit="1" customWidth="1"/>
    <col min="14304" max="14304" width="23.54296875" style="3" bestFit="1" customWidth="1"/>
    <col min="14305" max="14305" width="6.816406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6.8164062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453125" style="3" bestFit="1" customWidth="1"/>
    <col min="14374" max="14374" width="23.54296875" style="3" bestFit="1" customWidth="1"/>
    <col min="14375" max="14375" width="6.4531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81640625" style="3" bestFit="1" customWidth="1"/>
    <col min="14398" max="14398" width="23.54296875" style="3" bestFit="1" customWidth="1"/>
    <col min="14399" max="14399" width="6.816406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44" width="9.1796875" style="3"/>
    <col min="14445" max="14445" width="33.54296875" style="3" customWidth="1"/>
    <col min="14446" max="14446" width="11.7265625" style="3" customWidth="1"/>
    <col min="14447" max="14447" width="6.7265625" style="3" customWidth="1"/>
    <col min="14448" max="14448" width="11.7265625" style="3" customWidth="1"/>
    <col min="14449" max="14449" width="6.7265625" style="3" customWidth="1"/>
    <col min="14450" max="14450" width="11.7265625" style="3" customWidth="1"/>
    <col min="14451" max="14451" width="6.7265625" style="3" customWidth="1"/>
    <col min="14452" max="14452" width="11.7265625" style="3" customWidth="1"/>
    <col min="14453" max="14453" width="6.7265625" style="3" customWidth="1"/>
    <col min="14454" max="14454" width="12.26953125" style="3" bestFit="1" customWidth="1"/>
    <col min="14455" max="14455" width="6.7265625" style="3" bestFit="1" customWidth="1"/>
    <col min="14456" max="14456" width="12.26953125" style="3" bestFit="1" customWidth="1"/>
    <col min="14457" max="14457" width="6.7265625" style="3" bestFit="1" customWidth="1"/>
    <col min="14458" max="14458" width="11.7265625" style="3" bestFit="1" customWidth="1"/>
    <col min="14459" max="14459" width="6" style="3" bestFit="1" customWidth="1"/>
    <col min="14460" max="14460" width="11.7265625" style="3" bestFit="1" customWidth="1"/>
    <col min="14461" max="14461" width="6" style="3" bestFit="1" customWidth="1"/>
    <col min="14462" max="14462" width="11.7265625" style="3" bestFit="1" customWidth="1"/>
    <col min="14463" max="14463" width="6" style="3" bestFit="1" customWidth="1"/>
    <col min="14464" max="14464" width="11.7265625" style="3" bestFit="1" customWidth="1"/>
    <col min="14465" max="14465" width="6" style="3" bestFit="1" customWidth="1"/>
    <col min="14466" max="14466" width="11.7265625" style="3" bestFit="1" customWidth="1"/>
    <col min="14467" max="14467" width="6" style="3" bestFit="1" customWidth="1"/>
    <col min="14468" max="14468" width="11.7265625" style="3" bestFit="1" customWidth="1"/>
    <col min="14469" max="14469" width="6" style="3" bestFit="1" customWidth="1"/>
    <col min="14470" max="14470" width="11.7265625" style="3" bestFit="1" customWidth="1"/>
    <col min="14471" max="14471" width="6" style="3" bestFit="1" customWidth="1"/>
    <col min="14472" max="14472" width="11.7265625" style="3" bestFit="1" customWidth="1"/>
    <col min="14473" max="14473" width="5.26953125" style="3" bestFit="1" customWidth="1"/>
    <col min="14474" max="14474" width="16.453125" style="3" bestFit="1" customWidth="1"/>
    <col min="14475" max="14475" width="6.453125" style="3" customWidth="1"/>
    <col min="14476" max="14476" width="15" style="3" customWidth="1"/>
    <col min="14477" max="14477" width="8" style="3" customWidth="1"/>
    <col min="14478" max="14478" width="15.453125" style="3" customWidth="1"/>
    <col min="14479" max="14479" width="8.453125" style="3" customWidth="1"/>
    <col min="14480" max="14480" width="17.54296875" style="3" customWidth="1"/>
    <col min="14481" max="14481" width="6" style="3" bestFit="1" customWidth="1"/>
    <col min="14482" max="14482" width="15.81640625" style="3" bestFit="1" customWidth="1"/>
    <col min="14483" max="14483" width="6" style="3" bestFit="1" customWidth="1"/>
    <col min="14484" max="14484" width="16.81640625" style="3" bestFit="1" customWidth="1"/>
    <col min="14485" max="14485" width="6" style="3" bestFit="1" customWidth="1"/>
    <col min="14486" max="14486" width="17.453125" style="3" customWidth="1"/>
    <col min="14487" max="14487" width="7.7265625" style="3" bestFit="1" customWidth="1"/>
    <col min="14488" max="14488" width="17.453125" style="3" customWidth="1"/>
    <col min="14489" max="14489" width="7.7265625" style="3" bestFit="1" customWidth="1"/>
    <col min="14490" max="14490" width="17.453125" style="3" customWidth="1"/>
    <col min="14491" max="14491" width="9" style="3" customWidth="1"/>
    <col min="14492" max="14492" width="22.54296875" style="3" customWidth="1"/>
    <col min="14493" max="14493" width="8.1796875" style="3" customWidth="1"/>
    <col min="14494" max="14494" width="22.54296875" style="3" customWidth="1"/>
    <col min="14495" max="14495" width="8.1796875" style="3" customWidth="1"/>
    <col min="14496" max="14496" width="23.54296875" style="3" customWidth="1"/>
    <col min="14497" max="14497" width="8.1796875" style="3" customWidth="1"/>
    <col min="14498" max="14498" width="22.54296875" style="3" customWidth="1"/>
    <col min="14499" max="14499" width="8.1796875" style="3" bestFit="1" customWidth="1"/>
    <col min="14500" max="14500" width="22.54296875" style="3" customWidth="1"/>
    <col min="14501" max="14501" width="9.54296875" style="3" customWidth="1"/>
    <col min="14502" max="14502" width="22.54296875" style="3" customWidth="1"/>
    <col min="14503" max="14503" width="9.54296875" style="3" customWidth="1"/>
    <col min="14504" max="14504" width="22.54296875" style="3" customWidth="1"/>
    <col min="14505" max="14505" width="12.453125" style="3" customWidth="1"/>
    <col min="14506" max="14506" width="22.54296875" style="3" customWidth="1"/>
    <col min="14507" max="14507" width="8.7265625" style="3" bestFit="1" customWidth="1"/>
    <col min="14508" max="14508" width="21" style="3" customWidth="1"/>
    <col min="14509" max="14509" width="8.7265625" style="3" bestFit="1" customWidth="1"/>
    <col min="14510" max="14510" width="23.54296875" style="3" bestFit="1" customWidth="1"/>
    <col min="14511" max="14511" width="11.81640625" style="3" customWidth="1"/>
    <col min="14512" max="14512" width="23.54296875" style="3" bestFit="1" customWidth="1"/>
    <col min="14513" max="14513" width="11.26953125" style="3" customWidth="1"/>
    <col min="14514" max="14514" width="23.1796875" style="3" customWidth="1"/>
    <col min="14515" max="14515" width="11.453125" style="3" bestFit="1" customWidth="1"/>
    <col min="14516" max="14516" width="23.54296875" style="3" bestFit="1" customWidth="1"/>
    <col min="14517" max="14517" width="10.1796875" style="3" customWidth="1"/>
    <col min="14518" max="14518" width="23.54296875" style="3" bestFit="1" customWidth="1"/>
    <col min="14519" max="14519" width="10.1796875" style="3" customWidth="1"/>
    <col min="14520" max="14520" width="23.54296875" style="3" bestFit="1" customWidth="1"/>
    <col min="14521" max="14521" width="11.453125" style="3" bestFit="1" customWidth="1"/>
    <col min="14522" max="14522" width="23.54296875" style="3" bestFit="1" customWidth="1"/>
    <col min="14523" max="14523" width="11.453125" style="3" bestFit="1" customWidth="1"/>
    <col min="14524" max="14524" width="23.54296875" style="3" bestFit="1" customWidth="1"/>
    <col min="14525" max="14525" width="7.7265625" style="3" bestFit="1" customWidth="1"/>
    <col min="14526" max="14526" width="23.54296875" style="3" bestFit="1" customWidth="1"/>
    <col min="14527" max="14527" width="6.81640625" style="3" bestFit="1" customWidth="1"/>
    <col min="14528" max="14528" width="23.54296875" style="3" bestFit="1" customWidth="1"/>
    <col min="14529" max="14529" width="6.81640625" style="3" bestFit="1" customWidth="1"/>
    <col min="14530" max="14530" width="23.54296875" style="3" bestFit="1" customWidth="1"/>
    <col min="14531" max="14531" width="6.81640625" style="3" bestFit="1" customWidth="1"/>
    <col min="14532" max="14532" width="23.54296875" style="3" bestFit="1" customWidth="1"/>
    <col min="14533" max="14533" width="6.81640625" style="3" bestFit="1" customWidth="1"/>
    <col min="14534" max="14534" width="23.54296875" style="3" bestFit="1" customWidth="1"/>
    <col min="14535" max="14535" width="6.453125" style="3" bestFit="1" customWidth="1"/>
    <col min="14536" max="14536" width="23.54296875" style="3" bestFit="1" customWidth="1"/>
    <col min="14537" max="14537" width="6.453125" style="3" bestFit="1" customWidth="1"/>
    <col min="14538" max="14538" width="23.54296875" style="3" bestFit="1" customWidth="1"/>
    <col min="14539" max="14539" width="6.81640625" style="3" bestFit="1" customWidth="1"/>
    <col min="14540" max="14540" width="23.54296875" style="3" bestFit="1" customWidth="1"/>
    <col min="14541" max="14541" width="6.81640625" style="3" bestFit="1" customWidth="1"/>
    <col min="14542" max="14542" width="23.54296875" style="3" bestFit="1" customWidth="1"/>
    <col min="14543" max="14543" width="6.81640625" style="3" bestFit="1" customWidth="1"/>
    <col min="14544" max="14544" width="23.54296875" style="3" bestFit="1" customWidth="1"/>
    <col min="14545" max="14545" width="6.81640625" style="3" bestFit="1" customWidth="1"/>
    <col min="14546" max="14546" width="23.54296875" style="3" bestFit="1" customWidth="1"/>
    <col min="14547" max="14547" width="6.81640625" style="3" bestFit="1" customWidth="1"/>
    <col min="14548" max="14548" width="23.54296875" style="3" bestFit="1" customWidth="1"/>
    <col min="14549" max="14549" width="11.5429687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81640625" style="3" bestFit="1" customWidth="1"/>
    <col min="14560" max="14560" width="23.54296875" style="3" bestFit="1" customWidth="1"/>
    <col min="14561" max="14561" width="6.816406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6.8164062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453125" style="3" bestFit="1" customWidth="1"/>
    <col min="14630" max="14630" width="23.54296875" style="3" bestFit="1" customWidth="1"/>
    <col min="14631" max="14631" width="6.4531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81640625" style="3" bestFit="1" customWidth="1"/>
    <col min="14654" max="14654" width="23.54296875" style="3" bestFit="1" customWidth="1"/>
    <col min="14655" max="14655" width="6.816406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700" width="9.1796875" style="3"/>
    <col min="14701" max="14701" width="33.54296875" style="3" customWidth="1"/>
    <col min="14702" max="14702" width="11.7265625" style="3" customWidth="1"/>
    <col min="14703" max="14703" width="6.7265625" style="3" customWidth="1"/>
    <col min="14704" max="14704" width="11.7265625" style="3" customWidth="1"/>
    <col min="14705" max="14705" width="6.7265625" style="3" customWidth="1"/>
    <col min="14706" max="14706" width="11.7265625" style="3" customWidth="1"/>
    <col min="14707" max="14707" width="6.7265625" style="3" customWidth="1"/>
    <col min="14708" max="14708" width="11.7265625" style="3" customWidth="1"/>
    <col min="14709" max="14709" width="6.7265625" style="3" customWidth="1"/>
    <col min="14710" max="14710" width="12.26953125" style="3" bestFit="1" customWidth="1"/>
    <col min="14711" max="14711" width="6.7265625" style="3" bestFit="1" customWidth="1"/>
    <col min="14712" max="14712" width="12.26953125" style="3" bestFit="1" customWidth="1"/>
    <col min="14713" max="14713" width="6.7265625" style="3" bestFit="1" customWidth="1"/>
    <col min="14714" max="14714" width="11.7265625" style="3" bestFit="1" customWidth="1"/>
    <col min="14715" max="14715" width="6" style="3" bestFit="1" customWidth="1"/>
    <col min="14716" max="14716" width="11.7265625" style="3" bestFit="1" customWidth="1"/>
    <col min="14717" max="14717" width="6" style="3" bestFit="1" customWidth="1"/>
    <col min="14718" max="14718" width="11.7265625" style="3" bestFit="1" customWidth="1"/>
    <col min="14719" max="14719" width="6" style="3" bestFit="1" customWidth="1"/>
    <col min="14720" max="14720" width="11.7265625" style="3" bestFit="1" customWidth="1"/>
    <col min="14721" max="14721" width="6" style="3" bestFit="1" customWidth="1"/>
    <col min="14722" max="14722" width="11.7265625" style="3" bestFit="1" customWidth="1"/>
    <col min="14723" max="14723" width="6" style="3" bestFit="1" customWidth="1"/>
    <col min="14724" max="14724" width="11.7265625" style="3" bestFit="1" customWidth="1"/>
    <col min="14725" max="14725" width="6" style="3" bestFit="1" customWidth="1"/>
    <col min="14726" max="14726" width="11.7265625" style="3" bestFit="1" customWidth="1"/>
    <col min="14727" max="14727" width="6" style="3" bestFit="1" customWidth="1"/>
    <col min="14728" max="14728" width="11.7265625" style="3" bestFit="1" customWidth="1"/>
    <col min="14729" max="14729" width="5.26953125" style="3" bestFit="1" customWidth="1"/>
    <col min="14730" max="14730" width="16.453125" style="3" bestFit="1" customWidth="1"/>
    <col min="14731" max="14731" width="6.453125" style="3" customWidth="1"/>
    <col min="14732" max="14732" width="15" style="3" customWidth="1"/>
    <col min="14733" max="14733" width="8" style="3" customWidth="1"/>
    <col min="14734" max="14734" width="15.453125" style="3" customWidth="1"/>
    <col min="14735" max="14735" width="8.453125" style="3" customWidth="1"/>
    <col min="14736" max="14736" width="17.54296875" style="3" customWidth="1"/>
    <col min="14737" max="14737" width="6" style="3" bestFit="1" customWidth="1"/>
    <col min="14738" max="14738" width="15.81640625" style="3" bestFit="1" customWidth="1"/>
    <col min="14739" max="14739" width="6" style="3" bestFit="1" customWidth="1"/>
    <col min="14740" max="14740" width="16.81640625" style="3" bestFit="1" customWidth="1"/>
    <col min="14741" max="14741" width="6" style="3" bestFit="1" customWidth="1"/>
    <col min="14742" max="14742" width="17.453125" style="3" customWidth="1"/>
    <col min="14743" max="14743" width="7.7265625" style="3" bestFit="1" customWidth="1"/>
    <col min="14744" max="14744" width="17.453125" style="3" customWidth="1"/>
    <col min="14745" max="14745" width="7.7265625" style="3" bestFit="1" customWidth="1"/>
    <col min="14746" max="14746" width="17.453125" style="3" customWidth="1"/>
    <col min="14747" max="14747" width="9" style="3" customWidth="1"/>
    <col min="14748" max="14748" width="22.54296875" style="3" customWidth="1"/>
    <col min="14749" max="14749" width="8.1796875" style="3" customWidth="1"/>
    <col min="14750" max="14750" width="22.54296875" style="3" customWidth="1"/>
    <col min="14751" max="14751" width="8.1796875" style="3" customWidth="1"/>
    <col min="14752" max="14752" width="23.54296875" style="3" customWidth="1"/>
    <col min="14753" max="14753" width="8.1796875" style="3" customWidth="1"/>
    <col min="14754" max="14754" width="22.54296875" style="3" customWidth="1"/>
    <col min="14755" max="14755" width="8.1796875" style="3" bestFit="1" customWidth="1"/>
    <col min="14756" max="14756" width="22.54296875" style="3" customWidth="1"/>
    <col min="14757" max="14757" width="9.54296875" style="3" customWidth="1"/>
    <col min="14758" max="14758" width="22.54296875" style="3" customWidth="1"/>
    <col min="14759" max="14759" width="9.54296875" style="3" customWidth="1"/>
    <col min="14760" max="14760" width="22.54296875" style="3" customWidth="1"/>
    <col min="14761" max="14761" width="12.453125" style="3" customWidth="1"/>
    <col min="14762" max="14762" width="22.54296875" style="3" customWidth="1"/>
    <col min="14763" max="14763" width="8.7265625" style="3" bestFit="1" customWidth="1"/>
    <col min="14764" max="14764" width="21" style="3" customWidth="1"/>
    <col min="14765" max="14765" width="8.7265625" style="3" bestFit="1" customWidth="1"/>
    <col min="14766" max="14766" width="23.54296875" style="3" bestFit="1" customWidth="1"/>
    <col min="14767" max="14767" width="11.81640625" style="3" customWidth="1"/>
    <col min="14768" max="14768" width="23.54296875" style="3" bestFit="1" customWidth="1"/>
    <col min="14769" max="14769" width="11.26953125" style="3" customWidth="1"/>
    <col min="14770" max="14770" width="23.1796875" style="3" customWidth="1"/>
    <col min="14771" max="14771" width="11.453125" style="3" bestFit="1" customWidth="1"/>
    <col min="14772" max="14772" width="23.54296875" style="3" bestFit="1" customWidth="1"/>
    <col min="14773" max="14773" width="10.1796875" style="3" customWidth="1"/>
    <col min="14774" max="14774" width="23.54296875" style="3" bestFit="1" customWidth="1"/>
    <col min="14775" max="14775" width="10.1796875" style="3" customWidth="1"/>
    <col min="14776" max="14776" width="23.54296875" style="3" bestFit="1" customWidth="1"/>
    <col min="14777" max="14777" width="11.453125" style="3" bestFit="1" customWidth="1"/>
    <col min="14778" max="14778" width="23.54296875" style="3" bestFit="1" customWidth="1"/>
    <col min="14779" max="14779" width="11.453125" style="3" bestFit="1" customWidth="1"/>
    <col min="14780" max="14780" width="23.54296875" style="3" bestFit="1" customWidth="1"/>
    <col min="14781" max="14781" width="7.7265625" style="3" bestFit="1" customWidth="1"/>
    <col min="14782" max="14782" width="23.54296875" style="3" bestFit="1" customWidth="1"/>
    <col min="14783" max="14783" width="6.81640625" style="3" bestFit="1" customWidth="1"/>
    <col min="14784" max="14784" width="23.54296875" style="3" bestFit="1" customWidth="1"/>
    <col min="14785" max="14785" width="6.81640625" style="3" bestFit="1" customWidth="1"/>
    <col min="14786" max="14786" width="23.54296875" style="3" bestFit="1" customWidth="1"/>
    <col min="14787" max="14787" width="6.81640625" style="3" bestFit="1" customWidth="1"/>
    <col min="14788" max="14788" width="23.54296875" style="3" bestFit="1" customWidth="1"/>
    <col min="14789" max="14789" width="6.81640625" style="3" bestFit="1" customWidth="1"/>
    <col min="14790" max="14790" width="23.54296875" style="3" bestFit="1" customWidth="1"/>
    <col min="14791" max="14791" width="6.453125" style="3" bestFit="1" customWidth="1"/>
    <col min="14792" max="14792" width="23.54296875" style="3" bestFit="1" customWidth="1"/>
    <col min="14793" max="14793" width="6.453125" style="3" bestFit="1" customWidth="1"/>
    <col min="14794" max="14794" width="23.54296875" style="3" bestFit="1" customWidth="1"/>
    <col min="14795" max="14795" width="6.81640625" style="3" bestFit="1" customWidth="1"/>
    <col min="14796" max="14796" width="23.54296875" style="3" bestFit="1" customWidth="1"/>
    <col min="14797" max="14797" width="6.81640625" style="3" bestFit="1" customWidth="1"/>
    <col min="14798" max="14798" width="23.54296875" style="3" bestFit="1" customWidth="1"/>
    <col min="14799" max="14799" width="6.81640625" style="3" bestFit="1" customWidth="1"/>
    <col min="14800" max="14800" width="23.54296875" style="3" bestFit="1" customWidth="1"/>
    <col min="14801" max="14801" width="6.81640625" style="3" bestFit="1" customWidth="1"/>
    <col min="14802" max="14802" width="23.54296875" style="3" bestFit="1" customWidth="1"/>
    <col min="14803" max="14803" width="6.81640625" style="3" bestFit="1" customWidth="1"/>
    <col min="14804" max="14804" width="23.54296875" style="3" bestFit="1" customWidth="1"/>
    <col min="14805" max="14805" width="11.5429687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81640625" style="3" bestFit="1" customWidth="1"/>
    <col min="14816" max="14816" width="23.54296875" style="3" bestFit="1" customWidth="1"/>
    <col min="14817" max="14817" width="6.816406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6.8164062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453125" style="3" bestFit="1" customWidth="1"/>
    <col min="14886" max="14886" width="23.54296875" style="3" bestFit="1" customWidth="1"/>
    <col min="14887" max="14887" width="6.4531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81640625" style="3" bestFit="1" customWidth="1"/>
    <col min="14910" max="14910" width="23.54296875" style="3" bestFit="1" customWidth="1"/>
    <col min="14911" max="14911" width="6.816406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56" width="9.1796875" style="3"/>
    <col min="14957" max="14957" width="33.54296875" style="3" customWidth="1"/>
    <col min="14958" max="14958" width="11.7265625" style="3" customWidth="1"/>
    <col min="14959" max="14959" width="6.7265625" style="3" customWidth="1"/>
    <col min="14960" max="14960" width="11.7265625" style="3" customWidth="1"/>
    <col min="14961" max="14961" width="6.7265625" style="3" customWidth="1"/>
    <col min="14962" max="14962" width="11.7265625" style="3" customWidth="1"/>
    <col min="14963" max="14963" width="6.7265625" style="3" customWidth="1"/>
    <col min="14964" max="14964" width="11.7265625" style="3" customWidth="1"/>
    <col min="14965" max="14965" width="6.7265625" style="3" customWidth="1"/>
    <col min="14966" max="14966" width="12.26953125" style="3" bestFit="1" customWidth="1"/>
    <col min="14967" max="14967" width="6.7265625" style="3" bestFit="1" customWidth="1"/>
    <col min="14968" max="14968" width="12.26953125" style="3" bestFit="1" customWidth="1"/>
    <col min="14969" max="14969" width="6.7265625" style="3" bestFit="1" customWidth="1"/>
    <col min="14970" max="14970" width="11.7265625" style="3" bestFit="1" customWidth="1"/>
    <col min="14971" max="14971" width="6" style="3" bestFit="1" customWidth="1"/>
    <col min="14972" max="14972" width="11.7265625" style="3" bestFit="1" customWidth="1"/>
    <col min="14973" max="14973" width="6" style="3" bestFit="1" customWidth="1"/>
    <col min="14974" max="14974" width="11.7265625" style="3" bestFit="1" customWidth="1"/>
    <col min="14975" max="14975" width="6" style="3" bestFit="1" customWidth="1"/>
    <col min="14976" max="14976" width="11.7265625" style="3" bestFit="1" customWidth="1"/>
    <col min="14977" max="14977" width="6" style="3" bestFit="1" customWidth="1"/>
    <col min="14978" max="14978" width="11.7265625" style="3" bestFit="1" customWidth="1"/>
    <col min="14979" max="14979" width="6" style="3" bestFit="1" customWidth="1"/>
    <col min="14980" max="14980" width="11.7265625" style="3" bestFit="1" customWidth="1"/>
    <col min="14981" max="14981" width="6" style="3" bestFit="1" customWidth="1"/>
    <col min="14982" max="14982" width="11.7265625" style="3" bestFit="1" customWidth="1"/>
    <col min="14983" max="14983" width="6" style="3" bestFit="1" customWidth="1"/>
    <col min="14984" max="14984" width="11.7265625" style="3" bestFit="1" customWidth="1"/>
    <col min="14985" max="14985" width="5.26953125" style="3" bestFit="1" customWidth="1"/>
    <col min="14986" max="14986" width="16.453125" style="3" bestFit="1" customWidth="1"/>
    <col min="14987" max="14987" width="6.453125" style="3" customWidth="1"/>
    <col min="14988" max="14988" width="15" style="3" customWidth="1"/>
    <col min="14989" max="14989" width="8" style="3" customWidth="1"/>
    <col min="14990" max="14990" width="15.453125" style="3" customWidth="1"/>
    <col min="14991" max="14991" width="8.453125" style="3" customWidth="1"/>
    <col min="14992" max="14992" width="17.54296875" style="3" customWidth="1"/>
    <col min="14993" max="14993" width="6" style="3" bestFit="1" customWidth="1"/>
    <col min="14994" max="14994" width="15.81640625" style="3" bestFit="1" customWidth="1"/>
    <col min="14995" max="14995" width="6" style="3" bestFit="1" customWidth="1"/>
    <col min="14996" max="14996" width="16.81640625" style="3" bestFit="1" customWidth="1"/>
    <col min="14997" max="14997" width="6" style="3" bestFit="1" customWidth="1"/>
    <col min="14998" max="14998" width="17.453125" style="3" customWidth="1"/>
    <col min="14999" max="14999" width="7.7265625" style="3" bestFit="1" customWidth="1"/>
    <col min="15000" max="15000" width="17.453125" style="3" customWidth="1"/>
    <col min="15001" max="15001" width="7.7265625" style="3" bestFit="1" customWidth="1"/>
    <col min="15002" max="15002" width="17.453125" style="3" customWidth="1"/>
    <col min="15003" max="15003" width="9" style="3" customWidth="1"/>
    <col min="15004" max="15004" width="22.54296875" style="3" customWidth="1"/>
    <col min="15005" max="15005" width="8.1796875" style="3" customWidth="1"/>
    <col min="15006" max="15006" width="22.54296875" style="3" customWidth="1"/>
    <col min="15007" max="15007" width="8.1796875" style="3" customWidth="1"/>
    <col min="15008" max="15008" width="23.54296875" style="3" customWidth="1"/>
    <col min="15009" max="15009" width="8.1796875" style="3" customWidth="1"/>
    <col min="15010" max="15010" width="22.54296875" style="3" customWidth="1"/>
    <col min="15011" max="15011" width="8.1796875" style="3" bestFit="1" customWidth="1"/>
    <col min="15012" max="15012" width="22.54296875" style="3" customWidth="1"/>
    <col min="15013" max="15013" width="9.54296875" style="3" customWidth="1"/>
    <col min="15014" max="15014" width="22.54296875" style="3" customWidth="1"/>
    <col min="15015" max="15015" width="9.54296875" style="3" customWidth="1"/>
    <col min="15016" max="15016" width="22.54296875" style="3" customWidth="1"/>
    <col min="15017" max="15017" width="12.453125" style="3" customWidth="1"/>
    <col min="15018" max="15018" width="22.54296875" style="3" customWidth="1"/>
    <col min="15019" max="15019" width="8.7265625" style="3" bestFit="1" customWidth="1"/>
    <col min="15020" max="15020" width="21" style="3" customWidth="1"/>
    <col min="15021" max="15021" width="8.7265625" style="3" bestFit="1" customWidth="1"/>
    <col min="15022" max="15022" width="23.54296875" style="3" bestFit="1" customWidth="1"/>
    <col min="15023" max="15023" width="11.81640625" style="3" customWidth="1"/>
    <col min="15024" max="15024" width="23.54296875" style="3" bestFit="1" customWidth="1"/>
    <col min="15025" max="15025" width="11.26953125" style="3" customWidth="1"/>
    <col min="15026" max="15026" width="23.1796875" style="3" customWidth="1"/>
    <col min="15027" max="15027" width="11.453125" style="3" bestFit="1" customWidth="1"/>
    <col min="15028" max="15028" width="23.54296875" style="3" bestFit="1" customWidth="1"/>
    <col min="15029" max="15029" width="10.1796875" style="3" customWidth="1"/>
    <col min="15030" max="15030" width="23.54296875" style="3" bestFit="1" customWidth="1"/>
    <col min="15031" max="15031" width="10.1796875" style="3" customWidth="1"/>
    <col min="15032" max="15032" width="23.54296875" style="3" bestFit="1" customWidth="1"/>
    <col min="15033" max="15033" width="11.453125" style="3" bestFit="1" customWidth="1"/>
    <col min="15034" max="15034" width="23.54296875" style="3" bestFit="1" customWidth="1"/>
    <col min="15035" max="15035" width="11.453125" style="3" bestFit="1" customWidth="1"/>
    <col min="15036" max="15036" width="23.54296875" style="3" bestFit="1" customWidth="1"/>
    <col min="15037" max="15037" width="7.7265625" style="3" bestFit="1" customWidth="1"/>
    <col min="15038" max="15038" width="23.54296875" style="3" bestFit="1" customWidth="1"/>
    <col min="15039" max="15039" width="6.81640625" style="3" bestFit="1" customWidth="1"/>
    <col min="15040" max="15040" width="23.54296875" style="3" bestFit="1" customWidth="1"/>
    <col min="15041" max="15041" width="6.81640625" style="3" bestFit="1" customWidth="1"/>
    <col min="15042" max="15042" width="23.54296875" style="3" bestFit="1" customWidth="1"/>
    <col min="15043" max="15043" width="6.81640625" style="3" bestFit="1" customWidth="1"/>
    <col min="15044" max="15044" width="23.54296875" style="3" bestFit="1" customWidth="1"/>
    <col min="15045" max="15045" width="6.81640625" style="3" bestFit="1" customWidth="1"/>
    <col min="15046" max="15046" width="23.54296875" style="3" bestFit="1" customWidth="1"/>
    <col min="15047" max="15047" width="6.453125" style="3" bestFit="1" customWidth="1"/>
    <col min="15048" max="15048" width="23.54296875" style="3" bestFit="1" customWidth="1"/>
    <col min="15049" max="15049" width="6.453125" style="3" bestFit="1" customWidth="1"/>
    <col min="15050" max="15050" width="23.54296875" style="3" bestFit="1" customWidth="1"/>
    <col min="15051" max="15051" width="6.81640625" style="3" bestFit="1" customWidth="1"/>
    <col min="15052" max="15052" width="23.54296875" style="3" bestFit="1" customWidth="1"/>
    <col min="15053" max="15053" width="6.81640625" style="3" bestFit="1" customWidth="1"/>
    <col min="15054" max="15054" width="23.54296875" style="3" bestFit="1" customWidth="1"/>
    <col min="15055" max="15055" width="6.81640625" style="3" bestFit="1" customWidth="1"/>
    <col min="15056" max="15056" width="23.54296875" style="3" bestFit="1" customWidth="1"/>
    <col min="15057" max="15057" width="6.81640625" style="3" bestFit="1" customWidth="1"/>
    <col min="15058" max="15058" width="23.54296875" style="3" bestFit="1" customWidth="1"/>
    <col min="15059" max="15059" width="6.81640625" style="3" bestFit="1" customWidth="1"/>
    <col min="15060" max="15060" width="23.54296875" style="3" bestFit="1" customWidth="1"/>
    <col min="15061" max="15061" width="11.5429687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81640625" style="3" bestFit="1" customWidth="1"/>
    <col min="15072" max="15072" width="23.54296875" style="3" bestFit="1" customWidth="1"/>
    <col min="15073" max="15073" width="6.816406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6.8164062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453125" style="3" bestFit="1" customWidth="1"/>
    <col min="15142" max="15142" width="23.54296875" style="3" bestFit="1" customWidth="1"/>
    <col min="15143" max="15143" width="6.4531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81640625" style="3" bestFit="1" customWidth="1"/>
    <col min="15166" max="15166" width="23.54296875" style="3" bestFit="1" customWidth="1"/>
    <col min="15167" max="15167" width="6.816406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212" width="9.1796875" style="3"/>
    <col min="15213" max="15213" width="33.54296875" style="3" customWidth="1"/>
    <col min="15214" max="15214" width="11.7265625" style="3" customWidth="1"/>
    <col min="15215" max="15215" width="6.7265625" style="3" customWidth="1"/>
    <col min="15216" max="15216" width="11.7265625" style="3" customWidth="1"/>
    <col min="15217" max="15217" width="6.7265625" style="3" customWidth="1"/>
    <col min="15218" max="15218" width="11.7265625" style="3" customWidth="1"/>
    <col min="15219" max="15219" width="6.7265625" style="3" customWidth="1"/>
    <col min="15220" max="15220" width="11.7265625" style="3" customWidth="1"/>
    <col min="15221" max="15221" width="6.7265625" style="3" customWidth="1"/>
    <col min="15222" max="15222" width="12.26953125" style="3" bestFit="1" customWidth="1"/>
    <col min="15223" max="15223" width="6.7265625" style="3" bestFit="1" customWidth="1"/>
    <col min="15224" max="15224" width="12.26953125" style="3" bestFit="1" customWidth="1"/>
    <col min="15225" max="15225" width="6.7265625" style="3" bestFit="1" customWidth="1"/>
    <col min="15226" max="15226" width="11.7265625" style="3" bestFit="1" customWidth="1"/>
    <col min="15227" max="15227" width="6" style="3" bestFit="1" customWidth="1"/>
    <col min="15228" max="15228" width="11.7265625" style="3" bestFit="1" customWidth="1"/>
    <col min="15229" max="15229" width="6" style="3" bestFit="1" customWidth="1"/>
    <col min="15230" max="15230" width="11.7265625" style="3" bestFit="1" customWidth="1"/>
    <col min="15231" max="15231" width="6" style="3" bestFit="1" customWidth="1"/>
    <col min="15232" max="15232" width="11.7265625" style="3" bestFit="1" customWidth="1"/>
    <col min="15233" max="15233" width="6" style="3" bestFit="1" customWidth="1"/>
    <col min="15234" max="15234" width="11.7265625" style="3" bestFit="1" customWidth="1"/>
    <col min="15235" max="15235" width="6" style="3" bestFit="1" customWidth="1"/>
    <col min="15236" max="15236" width="11.7265625" style="3" bestFit="1" customWidth="1"/>
    <col min="15237" max="15237" width="6" style="3" bestFit="1" customWidth="1"/>
    <col min="15238" max="15238" width="11.7265625" style="3" bestFit="1" customWidth="1"/>
    <col min="15239" max="15239" width="6" style="3" bestFit="1" customWidth="1"/>
    <col min="15240" max="15240" width="11.7265625" style="3" bestFit="1" customWidth="1"/>
    <col min="15241" max="15241" width="5.26953125" style="3" bestFit="1" customWidth="1"/>
    <col min="15242" max="15242" width="16.453125" style="3" bestFit="1" customWidth="1"/>
    <col min="15243" max="15243" width="6.453125" style="3" customWidth="1"/>
    <col min="15244" max="15244" width="15" style="3" customWidth="1"/>
    <col min="15245" max="15245" width="8" style="3" customWidth="1"/>
    <col min="15246" max="15246" width="15.453125" style="3" customWidth="1"/>
    <col min="15247" max="15247" width="8.453125" style="3" customWidth="1"/>
    <col min="15248" max="15248" width="17.54296875" style="3" customWidth="1"/>
    <col min="15249" max="15249" width="6" style="3" bestFit="1" customWidth="1"/>
    <col min="15250" max="15250" width="15.81640625" style="3" bestFit="1" customWidth="1"/>
    <col min="15251" max="15251" width="6" style="3" bestFit="1" customWidth="1"/>
    <col min="15252" max="15252" width="16.81640625" style="3" bestFit="1" customWidth="1"/>
    <col min="15253" max="15253" width="6" style="3" bestFit="1" customWidth="1"/>
    <col min="15254" max="15254" width="17.453125" style="3" customWidth="1"/>
    <col min="15255" max="15255" width="7.7265625" style="3" bestFit="1" customWidth="1"/>
    <col min="15256" max="15256" width="17.453125" style="3" customWidth="1"/>
    <col min="15257" max="15257" width="7.7265625" style="3" bestFit="1" customWidth="1"/>
    <col min="15258" max="15258" width="17.453125" style="3" customWidth="1"/>
    <col min="15259" max="15259" width="9" style="3" customWidth="1"/>
    <col min="15260" max="15260" width="22.54296875" style="3" customWidth="1"/>
    <col min="15261" max="15261" width="8.1796875" style="3" customWidth="1"/>
    <col min="15262" max="15262" width="22.54296875" style="3" customWidth="1"/>
    <col min="15263" max="15263" width="8.1796875" style="3" customWidth="1"/>
    <col min="15264" max="15264" width="23.54296875" style="3" customWidth="1"/>
    <col min="15265" max="15265" width="8.1796875" style="3" customWidth="1"/>
    <col min="15266" max="15266" width="22.54296875" style="3" customWidth="1"/>
    <col min="15267" max="15267" width="8.1796875" style="3" bestFit="1" customWidth="1"/>
    <col min="15268" max="15268" width="22.54296875" style="3" customWidth="1"/>
    <col min="15269" max="15269" width="9.54296875" style="3" customWidth="1"/>
    <col min="15270" max="15270" width="22.54296875" style="3" customWidth="1"/>
    <col min="15271" max="15271" width="9.54296875" style="3" customWidth="1"/>
    <col min="15272" max="15272" width="22.54296875" style="3" customWidth="1"/>
    <col min="15273" max="15273" width="12.453125" style="3" customWidth="1"/>
    <col min="15274" max="15274" width="22.54296875" style="3" customWidth="1"/>
    <col min="15275" max="15275" width="8.7265625" style="3" bestFit="1" customWidth="1"/>
    <col min="15276" max="15276" width="21" style="3" customWidth="1"/>
    <col min="15277" max="15277" width="8.7265625" style="3" bestFit="1" customWidth="1"/>
    <col min="15278" max="15278" width="23.54296875" style="3" bestFit="1" customWidth="1"/>
    <col min="15279" max="15279" width="11.81640625" style="3" customWidth="1"/>
    <col min="15280" max="15280" width="23.54296875" style="3" bestFit="1" customWidth="1"/>
    <col min="15281" max="15281" width="11.26953125" style="3" customWidth="1"/>
    <col min="15282" max="15282" width="23.1796875" style="3" customWidth="1"/>
    <col min="15283" max="15283" width="11.453125" style="3" bestFit="1" customWidth="1"/>
    <col min="15284" max="15284" width="23.54296875" style="3" bestFit="1" customWidth="1"/>
    <col min="15285" max="15285" width="10.1796875" style="3" customWidth="1"/>
    <col min="15286" max="15286" width="23.54296875" style="3" bestFit="1" customWidth="1"/>
    <col min="15287" max="15287" width="10.1796875" style="3" customWidth="1"/>
    <col min="15288" max="15288" width="23.54296875" style="3" bestFit="1" customWidth="1"/>
    <col min="15289" max="15289" width="11.453125" style="3" bestFit="1" customWidth="1"/>
    <col min="15290" max="15290" width="23.54296875" style="3" bestFit="1" customWidth="1"/>
    <col min="15291" max="15291" width="11.453125" style="3" bestFit="1" customWidth="1"/>
    <col min="15292" max="15292" width="23.54296875" style="3" bestFit="1" customWidth="1"/>
    <col min="15293" max="15293" width="7.7265625" style="3" bestFit="1" customWidth="1"/>
    <col min="15294" max="15294" width="23.54296875" style="3" bestFit="1" customWidth="1"/>
    <col min="15295" max="15295" width="6.81640625" style="3" bestFit="1" customWidth="1"/>
    <col min="15296" max="15296" width="23.54296875" style="3" bestFit="1" customWidth="1"/>
    <col min="15297" max="15297" width="6.81640625" style="3" bestFit="1" customWidth="1"/>
    <col min="15298" max="15298" width="23.54296875" style="3" bestFit="1" customWidth="1"/>
    <col min="15299" max="15299" width="6.81640625" style="3" bestFit="1" customWidth="1"/>
    <col min="15300" max="15300" width="23.54296875" style="3" bestFit="1" customWidth="1"/>
    <col min="15301" max="15301" width="6.81640625" style="3" bestFit="1" customWidth="1"/>
    <col min="15302" max="15302" width="23.54296875" style="3" bestFit="1" customWidth="1"/>
    <col min="15303" max="15303" width="6.453125" style="3" bestFit="1" customWidth="1"/>
    <col min="15304" max="15304" width="23.54296875" style="3" bestFit="1" customWidth="1"/>
    <col min="15305" max="15305" width="6.453125" style="3" bestFit="1" customWidth="1"/>
    <col min="15306" max="15306" width="23.54296875" style="3" bestFit="1" customWidth="1"/>
    <col min="15307" max="15307" width="6.81640625" style="3" bestFit="1" customWidth="1"/>
    <col min="15308" max="15308" width="23.54296875" style="3" bestFit="1" customWidth="1"/>
    <col min="15309" max="15309" width="6.81640625" style="3" bestFit="1" customWidth="1"/>
    <col min="15310" max="15310" width="23.54296875" style="3" bestFit="1" customWidth="1"/>
    <col min="15311" max="15311" width="6.81640625" style="3" bestFit="1" customWidth="1"/>
    <col min="15312" max="15312" width="23.54296875" style="3" bestFit="1" customWidth="1"/>
    <col min="15313" max="15313" width="6.81640625" style="3" bestFit="1" customWidth="1"/>
    <col min="15314" max="15314" width="23.54296875" style="3" bestFit="1" customWidth="1"/>
    <col min="15315" max="15315" width="6.81640625" style="3" bestFit="1" customWidth="1"/>
    <col min="15316" max="15316" width="23.54296875" style="3" bestFit="1" customWidth="1"/>
    <col min="15317" max="15317" width="11.5429687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81640625" style="3" bestFit="1" customWidth="1"/>
    <col min="15328" max="15328" width="23.54296875" style="3" bestFit="1" customWidth="1"/>
    <col min="15329" max="15329" width="6.816406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6.8164062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453125" style="3" bestFit="1" customWidth="1"/>
    <col min="15398" max="15398" width="23.54296875" style="3" bestFit="1" customWidth="1"/>
    <col min="15399" max="15399" width="6.4531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81640625" style="3" bestFit="1" customWidth="1"/>
    <col min="15422" max="15422" width="23.54296875" style="3" bestFit="1" customWidth="1"/>
    <col min="15423" max="15423" width="6.816406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68" width="9.1796875" style="3"/>
    <col min="15469" max="15469" width="33.54296875" style="3" customWidth="1"/>
    <col min="15470" max="15470" width="11.7265625" style="3" customWidth="1"/>
    <col min="15471" max="15471" width="6.7265625" style="3" customWidth="1"/>
    <col min="15472" max="15472" width="11.7265625" style="3" customWidth="1"/>
    <col min="15473" max="15473" width="6.7265625" style="3" customWidth="1"/>
    <col min="15474" max="15474" width="11.7265625" style="3" customWidth="1"/>
    <col min="15475" max="15475" width="6.7265625" style="3" customWidth="1"/>
    <col min="15476" max="15476" width="11.7265625" style="3" customWidth="1"/>
    <col min="15477" max="15477" width="6.7265625" style="3" customWidth="1"/>
    <col min="15478" max="15478" width="12.26953125" style="3" bestFit="1" customWidth="1"/>
    <col min="15479" max="15479" width="6.7265625" style="3" bestFit="1" customWidth="1"/>
    <col min="15480" max="15480" width="12.26953125" style="3" bestFit="1" customWidth="1"/>
    <col min="15481" max="15481" width="6.7265625" style="3" bestFit="1" customWidth="1"/>
    <col min="15482" max="15482" width="11.7265625" style="3" bestFit="1" customWidth="1"/>
    <col min="15483" max="15483" width="6" style="3" bestFit="1" customWidth="1"/>
    <col min="15484" max="15484" width="11.7265625" style="3" bestFit="1" customWidth="1"/>
    <col min="15485" max="15485" width="6" style="3" bestFit="1" customWidth="1"/>
    <col min="15486" max="15486" width="11.7265625" style="3" bestFit="1" customWidth="1"/>
    <col min="15487" max="15487" width="6" style="3" bestFit="1" customWidth="1"/>
    <col min="15488" max="15488" width="11.7265625" style="3" bestFit="1" customWidth="1"/>
    <col min="15489" max="15489" width="6" style="3" bestFit="1" customWidth="1"/>
    <col min="15490" max="15490" width="11.7265625" style="3" bestFit="1" customWidth="1"/>
    <col min="15491" max="15491" width="6" style="3" bestFit="1" customWidth="1"/>
    <col min="15492" max="15492" width="11.7265625" style="3" bestFit="1" customWidth="1"/>
    <col min="15493" max="15493" width="6" style="3" bestFit="1" customWidth="1"/>
    <col min="15494" max="15494" width="11.7265625" style="3" bestFit="1" customWidth="1"/>
    <col min="15495" max="15495" width="6" style="3" bestFit="1" customWidth="1"/>
    <col min="15496" max="15496" width="11.7265625" style="3" bestFit="1" customWidth="1"/>
    <col min="15497" max="15497" width="5.26953125" style="3" bestFit="1" customWidth="1"/>
    <col min="15498" max="15498" width="16.453125" style="3" bestFit="1" customWidth="1"/>
    <col min="15499" max="15499" width="6.453125" style="3" customWidth="1"/>
    <col min="15500" max="15500" width="15" style="3" customWidth="1"/>
    <col min="15501" max="15501" width="8" style="3" customWidth="1"/>
    <col min="15502" max="15502" width="15.453125" style="3" customWidth="1"/>
    <col min="15503" max="15503" width="8.453125" style="3" customWidth="1"/>
    <col min="15504" max="15504" width="17.54296875" style="3" customWidth="1"/>
    <col min="15505" max="15505" width="6" style="3" bestFit="1" customWidth="1"/>
    <col min="15506" max="15506" width="15.81640625" style="3" bestFit="1" customWidth="1"/>
    <col min="15507" max="15507" width="6" style="3" bestFit="1" customWidth="1"/>
    <col min="15508" max="15508" width="16.81640625" style="3" bestFit="1" customWidth="1"/>
    <col min="15509" max="15509" width="6" style="3" bestFit="1" customWidth="1"/>
    <col min="15510" max="15510" width="17.453125" style="3" customWidth="1"/>
    <col min="15511" max="15511" width="7.7265625" style="3" bestFit="1" customWidth="1"/>
    <col min="15512" max="15512" width="17.453125" style="3" customWidth="1"/>
    <col min="15513" max="15513" width="7.7265625" style="3" bestFit="1" customWidth="1"/>
    <col min="15514" max="15514" width="17.453125" style="3" customWidth="1"/>
    <col min="15515" max="15515" width="9" style="3" customWidth="1"/>
    <col min="15516" max="15516" width="22.54296875" style="3" customWidth="1"/>
    <col min="15517" max="15517" width="8.1796875" style="3" customWidth="1"/>
    <col min="15518" max="15518" width="22.54296875" style="3" customWidth="1"/>
    <col min="15519" max="15519" width="8.1796875" style="3" customWidth="1"/>
    <col min="15520" max="15520" width="23.54296875" style="3" customWidth="1"/>
    <col min="15521" max="15521" width="8.1796875" style="3" customWidth="1"/>
    <col min="15522" max="15522" width="22.54296875" style="3" customWidth="1"/>
    <col min="15523" max="15523" width="8.1796875" style="3" bestFit="1" customWidth="1"/>
    <col min="15524" max="15524" width="22.54296875" style="3" customWidth="1"/>
    <col min="15525" max="15525" width="9.54296875" style="3" customWidth="1"/>
    <col min="15526" max="15526" width="22.54296875" style="3" customWidth="1"/>
    <col min="15527" max="15527" width="9.54296875" style="3" customWidth="1"/>
    <col min="15528" max="15528" width="22.54296875" style="3" customWidth="1"/>
    <col min="15529" max="15529" width="12.453125" style="3" customWidth="1"/>
    <col min="15530" max="15530" width="22.54296875" style="3" customWidth="1"/>
    <col min="15531" max="15531" width="8.7265625" style="3" bestFit="1" customWidth="1"/>
    <col min="15532" max="15532" width="21" style="3" customWidth="1"/>
    <col min="15533" max="15533" width="8.7265625" style="3" bestFit="1" customWidth="1"/>
    <col min="15534" max="15534" width="23.54296875" style="3" bestFit="1" customWidth="1"/>
    <col min="15535" max="15535" width="11.81640625" style="3" customWidth="1"/>
    <col min="15536" max="15536" width="23.54296875" style="3" bestFit="1" customWidth="1"/>
    <col min="15537" max="15537" width="11.26953125" style="3" customWidth="1"/>
    <col min="15538" max="15538" width="23.1796875" style="3" customWidth="1"/>
    <col min="15539" max="15539" width="11.453125" style="3" bestFit="1" customWidth="1"/>
    <col min="15540" max="15540" width="23.54296875" style="3" bestFit="1" customWidth="1"/>
    <col min="15541" max="15541" width="10.1796875" style="3" customWidth="1"/>
    <col min="15542" max="15542" width="23.54296875" style="3" bestFit="1" customWidth="1"/>
    <col min="15543" max="15543" width="10.1796875" style="3" customWidth="1"/>
    <col min="15544" max="15544" width="23.54296875" style="3" bestFit="1" customWidth="1"/>
    <col min="15545" max="15545" width="11.453125" style="3" bestFit="1" customWidth="1"/>
    <col min="15546" max="15546" width="23.54296875" style="3" bestFit="1" customWidth="1"/>
    <col min="15547" max="15547" width="11.453125" style="3" bestFit="1" customWidth="1"/>
    <col min="15548" max="15548" width="23.54296875" style="3" bestFit="1" customWidth="1"/>
    <col min="15549" max="15549" width="7.7265625" style="3" bestFit="1" customWidth="1"/>
    <col min="15550" max="15550" width="23.54296875" style="3" bestFit="1" customWidth="1"/>
    <col min="15551" max="15551" width="6.81640625" style="3" bestFit="1" customWidth="1"/>
    <col min="15552" max="15552" width="23.54296875" style="3" bestFit="1" customWidth="1"/>
    <col min="15553" max="15553" width="6.81640625" style="3" bestFit="1" customWidth="1"/>
    <col min="15554" max="15554" width="23.54296875" style="3" bestFit="1" customWidth="1"/>
    <col min="15555" max="15555" width="6.81640625" style="3" bestFit="1" customWidth="1"/>
    <col min="15556" max="15556" width="23.54296875" style="3" bestFit="1" customWidth="1"/>
    <col min="15557" max="15557" width="6.81640625" style="3" bestFit="1" customWidth="1"/>
    <col min="15558" max="15558" width="23.54296875" style="3" bestFit="1" customWidth="1"/>
    <col min="15559" max="15559" width="6.453125" style="3" bestFit="1" customWidth="1"/>
    <col min="15560" max="15560" width="23.54296875" style="3" bestFit="1" customWidth="1"/>
    <col min="15561" max="15561" width="6.453125" style="3" bestFit="1" customWidth="1"/>
    <col min="15562" max="15562" width="23.54296875" style="3" bestFit="1" customWidth="1"/>
    <col min="15563" max="15563" width="6.81640625" style="3" bestFit="1" customWidth="1"/>
    <col min="15564" max="15564" width="23.54296875" style="3" bestFit="1" customWidth="1"/>
    <col min="15565" max="15565" width="6.81640625" style="3" bestFit="1" customWidth="1"/>
    <col min="15566" max="15566" width="23.54296875" style="3" bestFit="1" customWidth="1"/>
    <col min="15567" max="15567" width="6.81640625" style="3" bestFit="1" customWidth="1"/>
    <col min="15568" max="15568" width="23.54296875" style="3" bestFit="1" customWidth="1"/>
    <col min="15569" max="15569" width="6.81640625" style="3" bestFit="1" customWidth="1"/>
    <col min="15570" max="15570" width="23.54296875" style="3" bestFit="1" customWidth="1"/>
    <col min="15571" max="15571" width="6.81640625" style="3" bestFit="1" customWidth="1"/>
    <col min="15572" max="15572" width="23.54296875" style="3" bestFit="1" customWidth="1"/>
    <col min="15573" max="15573" width="11.5429687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81640625" style="3" bestFit="1" customWidth="1"/>
    <col min="15584" max="15584" width="23.54296875" style="3" bestFit="1" customWidth="1"/>
    <col min="15585" max="15585" width="6.816406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6.8164062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453125" style="3" bestFit="1" customWidth="1"/>
    <col min="15654" max="15654" width="23.54296875" style="3" bestFit="1" customWidth="1"/>
    <col min="15655" max="15655" width="6.4531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81640625" style="3" bestFit="1" customWidth="1"/>
    <col min="15678" max="15678" width="23.54296875" style="3" bestFit="1" customWidth="1"/>
    <col min="15679" max="15679" width="6.816406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724" width="9.1796875" style="3"/>
    <col min="15725" max="15725" width="33.54296875" style="3" customWidth="1"/>
    <col min="15726" max="15726" width="11.7265625" style="3" customWidth="1"/>
    <col min="15727" max="15727" width="6.7265625" style="3" customWidth="1"/>
    <col min="15728" max="15728" width="11.7265625" style="3" customWidth="1"/>
    <col min="15729" max="15729" width="6.7265625" style="3" customWidth="1"/>
    <col min="15730" max="15730" width="11.7265625" style="3" customWidth="1"/>
    <col min="15731" max="15731" width="6.7265625" style="3" customWidth="1"/>
    <col min="15732" max="15732" width="11.7265625" style="3" customWidth="1"/>
    <col min="15733" max="15733" width="6.7265625" style="3" customWidth="1"/>
    <col min="15734" max="15734" width="12.26953125" style="3" bestFit="1" customWidth="1"/>
    <col min="15735" max="15735" width="6.7265625" style="3" bestFit="1" customWidth="1"/>
    <col min="15736" max="15736" width="12.26953125" style="3" bestFit="1" customWidth="1"/>
    <col min="15737" max="15737" width="6.7265625" style="3" bestFit="1" customWidth="1"/>
    <col min="15738" max="15738" width="11.7265625" style="3" bestFit="1" customWidth="1"/>
    <col min="15739" max="15739" width="6" style="3" bestFit="1" customWidth="1"/>
    <col min="15740" max="15740" width="11.7265625" style="3" bestFit="1" customWidth="1"/>
    <col min="15741" max="15741" width="6" style="3" bestFit="1" customWidth="1"/>
    <col min="15742" max="15742" width="11.7265625" style="3" bestFit="1" customWidth="1"/>
    <col min="15743" max="15743" width="6" style="3" bestFit="1" customWidth="1"/>
    <col min="15744" max="15744" width="11.7265625" style="3" bestFit="1" customWidth="1"/>
    <col min="15745" max="15745" width="6" style="3" bestFit="1" customWidth="1"/>
    <col min="15746" max="15746" width="11.7265625" style="3" bestFit="1" customWidth="1"/>
    <col min="15747" max="15747" width="6" style="3" bestFit="1" customWidth="1"/>
    <col min="15748" max="15748" width="11.7265625" style="3" bestFit="1" customWidth="1"/>
    <col min="15749" max="15749" width="6" style="3" bestFit="1" customWidth="1"/>
    <col min="15750" max="15750" width="11.7265625" style="3" bestFit="1" customWidth="1"/>
    <col min="15751" max="15751" width="6" style="3" bestFit="1" customWidth="1"/>
    <col min="15752" max="15752" width="11.7265625" style="3" bestFit="1" customWidth="1"/>
    <col min="15753" max="15753" width="5.26953125" style="3" bestFit="1" customWidth="1"/>
    <col min="15754" max="15754" width="16.453125" style="3" bestFit="1" customWidth="1"/>
    <col min="15755" max="15755" width="6.453125" style="3" customWidth="1"/>
    <col min="15756" max="15756" width="15" style="3" customWidth="1"/>
    <col min="15757" max="15757" width="8" style="3" customWidth="1"/>
    <col min="15758" max="15758" width="15.453125" style="3" customWidth="1"/>
    <col min="15759" max="15759" width="8.453125" style="3" customWidth="1"/>
    <col min="15760" max="15760" width="17.54296875" style="3" customWidth="1"/>
    <col min="15761" max="15761" width="6" style="3" bestFit="1" customWidth="1"/>
    <col min="15762" max="15762" width="15.81640625" style="3" bestFit="1" customWidth="1"/>
    <col min="15763" max="15763" width="6" style="3" bestFit="1" customWidth="1"/>
    <col min="15764" max="15764" width="16.81640625" style="3" bestFit="1" customWidth="1"/>
    <col min="15765" max="15765" width="6" style="3" bestFit="1" customWidth="1"/>
    <col min="15766" max="15766" width="17.453125" style="3" customWidth="1"/>
    <col min="15767" max="15767" width="7.7265625" style="3" bestFit="1" customWidth="1"/>
    <col min="15768" max="15768" width="17.453125" style="3" customWidth="1"/>
    <col min="15769" max="15769" width="7.7265625" style="3" bestFit="1" customWidth="1"/>
    <col min="15770" max="15770" width="17.453125" style="3" customWidth="1"/>
    <col min="15771" max="15771" width="9" style="3" customWidth="1"/>
    <col min="15772" max="15772" width="22.54296875" style="3" customWidth="1"/>
    <col min="15773" max="15773" width="8.1796875" style="3" customWidth="1"/>
    <col min="15774" max="15774" width="22.54296875" style="3" customWidth="1"/>
    <col min="15775" max="15775" width="8.1796875" style="3" customWidth="1"/>
    <col min="15776" max="15776" width="23.54296875" style="3" customWidth="1"/>
    <col min="15777" max="15777" width="8.1796875" style="3" customWidth="1"/>
    <col min="15778" max="15778" width="22.54296875" style="3" customWidth="1"/>
    <col min="15779" max="15779" width="8.1796875" style="3" bestFit="1" customWidth="1"/>
    <col min="15780" max="15780" width="22.54296875" style="3" customWidth="1"/>
    <col min="15781" max="15781" width="9.54296875" style="3" customWidth="1"/>
    <col min="15782" max="15782" width="22.54296875" style="3" customWidth="1"/>
    <col min="15783" max="15783" width="9.54296875" style="3" customWidth="1"/>
    <col min="15784" max="15784" width="22.54296875" style="3" customWidth="1"/>
    <col min="15785" max="15785" width="12.453125" style="3" customWidth="1"/>
    <col min="15786" max="15786" width="22.54296875" style="3" customWidth="1"/>
    <col min="15787" max="15787" width="8.7265625" style="3" bestFit="1" customWidth="1"/>
    <col min="15788" max="15788" width="21" style="3" customWidth="1"/>
    <col min="15789" max="15789" width="8.7265625" style="3" bestFit="1" customWidth="1"/>
    <col min="15790" max="15790" width="23.54296875" style="3" bestFit="1" customWidth="1"/>
    <col min="15791" max="15791" width="11.81640625" style="3" customWidth="1"/>
    <col min="15792" max="15792" width="23.54296875" style="3" bestFit="1" customWidth="1"/>
    <col min="15793" max="15793" width="11.26953125" style="3" customWidth="1"/>
    <col min="15794" max="15794" width="23.1796875" style="3" customWidth="1"/>
    <col min="15795" max="15795" width="11.453125" style="3" bestFit="1" customWidth="1"/>
    <col min="15796" max="15796" width="23.54296875" style="3" bestFit="1" customWidth="1"/>
    <col min="15797" max="15797" width="10.1796875" style="3" customWidth="1"/>
    <col min="15798" max="15798" width="23.54296875" style="3" bestFit="1" customWidth="1"/>
    <col min="15799" max="15799" width="10.1796875" style="3" customWidth="1"/>
    <col min="15800" max="15800" width="23.54296875" style="3" bestFit="1" customWidth="1"/>
    <col min="15801" max="15801" width="11.453125" style="3" bestFit="1" customWidth="1"/>
    <col min="15802" max="15802" width="23.54296875" style="3" bestFit="1" customWidth="1"/>
    <col min="15803" max="15803" width="11.453125" style="3" bestFit="1" customWidth="1"/>
    <col min="15804" max="15804" width="23.54296875" style="3" bestFit="1" customWidth="1"/>
    <col min="15805" max="15805" width="7.7265625" style="3" bestFit="1" customWidth="1"/>
    <col min="15806" max="15806" width="23.54296875" style="3" bestFit="1" customWidth="1"/>
    <col min="15807" max="15807" width="6.81640625" style="3" bestFit="1" customWidth="1"/>
    <col min="15808" max="15808" width="23.54296875" style="3" bestFit="1" customWidth="1"/>
    <col min="15809" max="15809" width="6.81640625" style="3" bestFit="1" customWidth="1"/>
    <col min="15810" max="15810" width="23.54296875" style="3" bestFit="1" customWidth="1"/>
    <col min="15811" max="15811" width="6.81640625" style="3" bestFit="1" customWidth="1"/>
    <col min="15812" max="15812" width="23.54296875" style="3" bestFit="1" customWidth="1"/>
    <col min="15813" max="15813" width="6.81640625" style="3" bestFit="1" customWidth="1"/>
    <col min="15814" max="15814" width="23.54296875" style="3" bestFit="1" customWidth="1"/>
    <col min="15815" max="15815" width="6.453125" style="3" bestFit="1" customWidth="1"/>
    <col min="15816" max="15816" width="23.54296875" style="3" bestFit="1" customWidth="1"/>
    <col min="15817" max="15817" width="6.453125" style="3" bestFit="1" customWidth="1"/>
    <col min="15818" max="15818" width="23.54296875" style="3" bestFit="1" customWidth="1"/>
    <col min="15819" max="15819" width="6.81640625" style="3" bestFit="1" customWidth="1"/>
    <col min="15820" max="15820" width="23.54296875" style="3" bestFit="1" customWidth="1"/>
    <col min="15821" max="15821" width="6.81640625" style="3" bestFit="1" customWidth="1"/>
    <col min="15822" max="15822" width="23.54296875" style="3" bestFit="1" customWidth="1"/>
    <col min="15823" max="15823" width="6.81640625" style="3" bestFit="1" customWidth="1"/>
    <col min="15824" max="15824" width="23.54296875" style="3" bestFit="1" customWidth="1"/>
    <col min="15825" max="15825" width="6.81640625" style="3" bestFit="1" customWidth="1"/>
    <col min="15826" max="15826" width="23.54296875" style="3" bestFit="1" customWidth="1"/>
    <col min="15827" max="15827" width="6.81640625" style="3" bestFit="1" customWidth="1"/>
    <col min="15828" max="15828" width="23.54296875" style="3" bestFit="1" customWidth="1"/>
    <col min="15829" max="15829" width="11.5429687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81640625" style="3" bestFit="1" customWidth="1"/>
    <col min="15840" max="15840" width="23.54296875" style="3" bestFit="1" customWidth="1"/>
    <col min="15841" max="15841" width="6.816406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6.8164062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453125" style="3" bestFit="1" customWidth="1"/>
    <col min="15910" max="15910" width="23.54296875" style="3" bestFit="1" customWidth="1"/>
    <col min="15911" max="15911" width="6.4531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81640625" style="3" bestFit="1" customWidth="1"/>
    <col min="15934" max="15934" width="23.54296875" style="3" bestFit="1" customWidth="1"/>
    <col min="15935" max="15935" width="6.816406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80" width="9.1796875" style="3"/>
    <col min="15981" max="15981" width="33.54296875" style="3" customWidth="1"/>
    <col min="15982" max="15982" width="11.7265625" style="3" customWidth="1"/>
    <col min="15983" max="15983" width="6.7265625" style="3" customWidth="1"/>
    <col min="15984" max="15984" width="11.7265625" style="3" customWidth="1"/>
    <col min="15985" max="15985" width="6.7265625" style="3" customWidth="1"/>
    <col min="15986" max="15986" width="11.7265625" style="3" customWidth="1"/>
    <col min="15987" max="15987" width="6.7265625" style="3" customWidth="1"/>
    <col min="15988" max="15988" width="11.7265625" style="3" customWidth="1"/>
    <col min="15989" max="15989" width="6.7265625" style="3" customWidth="1"/>
    <col min="15990" max="15990" width="12.26953125" style="3" bestFit="1" customWidth="1"/>
    <col min="15991" max="15991" width="6.7265625" style="3" bestFit="1" customWidth="1"/>
    <col min="15992" max="15992" width="12.26953125" style="3" bestFit="1" customWidth="1"/>
    <col min="15993" max="15993" width="6.7265625" style="3" bestFit="1" customWidth="1"/>
    <col min="15994" max="15994" width="11.7265625" style="3" bestFit="1" customWidth="1"/>
    <col min="15995" max="15995" width="6" style="3" bestFit="1" customWidth="1"/>
    <col min="15996" max="15996" width="11.7265625" style="3" bestFit="1" customWidth="1"/>
    <col min="15997" max="15997" width="6" style="3" bestFit="1" customWidth="1"/>
    <col min="15998" max="15998" width="11.7265625" style="3" bestFit="1" customWidth="1"/>
    <col min="15999" max="15999" width="6" style="3" bestFit="1" customWidth="1"/>
    <col min="16000" max="16000" width="11.7265625" style="3" bestFit="1" customWidth="1"/>
    <col min="16001" max="16001" width="6" style="3" bestFit="1" customWidth="1"/>
    <col min="16002" max="16002" width="11.7265625" style="3" bestFit="1" customWidth="1"/>
    <col min="16003" max="16003" width="6" style="3" bestFit="1" customWidth="1"/>
    <col min="16004" max="16004" width="11.7265625" style="3" bestFit="1" customWidth="1"/>
    <col min="16005" max="16005" width="6" style="3" bestFit="1" customWidth="1"/>
    <col min="16006" max="16006" width="11.7265625" style="3" bestFit="1" customWidth="1"/>
    <col min="16007" max="16007" width="6" style="3" bestFit="1" customWidth="1"/>
    <col min="16008" max="16008" width="11.7265625" style="3" bestFit="1" customWidth="1"/>
    <col min="16009" max="16009" width="5.26953125" style="3" bestFit="1" customWidth="1"/>
    <col min="16010" max="16010" width="16.453125" style="3" bestFit="1" customWidth="1"/>
    <col min="16011" max="16011" width="6.453125" style="3" customWidth="1"/>
    <col min="16012" max="16012" width="15" style="3" customWidth="1"/>
    <col min="16013" max="16013" width="8" style="3" customWidth="1"/>
    <col min="16014" max="16014" width="15.453125" style="3" customWidth="1"/>
    <col min="16015" max="16015" width="8.453125" style="3" customWidth="1"/>
    <col min="16016" max="16016" width="17.54296875" style="3" customWidth="1"/>
    <col min="16017" max="16017" width="6" style="3" bestFit="1" customWidth="1"/>
    <col min="16018" max="16018" width="15.81640625" style="3" bestFit="1" customWidth="1"/>
    <col min="16019" max="16019" width="6" style="3" bestFit="1" customWidth="1"/>
    <col min="16020" max="16020" width="16.81640625" style="3" bestFit="1" customWidth="1"/>
    <col min="16021" max="16021" width="6" style="3" bestFit="1" customWidth="1"/>
    <col min="16022" max="16022" width="17.453125" style="3" customWidth="1"/>
    <col min="16023" max="16023" width="7.7265625" style="3" bestFit="1" customWidth="1"/>
    <col min="16024" max="16024" width="17.453125" style="3" customWidth="1"/>
    <col min="16025" max="16025" width="7.7265625" style="3" bestFit="1" customWidth="1"/>
    <col min="16026" max="16026" width="17.453125" style="3" customWidth="1"/>
    <col min="16027" max="16027" width="9" style="3" customWidth="1"/>
    <col min="16028" max="16028" width="22.54296875" style="3" customWidth="1"/>
    <col min="16029" max="16029" width="8.1796875" style="3" customWidth="1"/>
    <col min="16030" max="16030" width="22.54296875" style="3" customWidth="1"/>
    <col min="16031" max="16031" width="8.1796875" style="3" customWidth="1"/>
    <col min="16032" max="16032" width="23.54296875" style="3" customWidth="1"/>
    <col min="16033" max="16033" width="8.1796875" style="3" customWidth="1"/>
    <col min="16034" max="16034" width="22.54296875" style="3" customWidth="1"/>
    <col min="16035" max="16035" width="8.1796875" style="3" bestFit="1" customWidth="1"/>
    <col min="16036" max="16036" width="22.54296875" style="3" customWidth="1"/>
    <col min="16037" max="16037" width="9.54296875" style="3" customWidth="1"/>
    <col min="16038" max="16038" width="22.54296875" style="3" customWidth="1"/>
    <col min="16039" max="16039" width="9.54296875" style="3" customWidth="1"/>
    <col min="16040" max="16040" width="22.54296875" style="3" customWidth="1"/>
    <col min="16041" max="16041" width="12.453125" style="3" customWidth="1"/>
    <col min="16042" max="16042" width="22.54296875" style="3" customWidth="1"/>
    <col min="16043" max="16043" width="8.7265625" style="3" bestFit="1" customWidth="1"/>
    <col min="16044" max="16044" width="21" style="3" customWidth="1"/>
    <col min="16045" max="16045" width="8.7265625" style="3" bestFit="1" customWidth="1"/>
    <col min="16046" max="16046" width="23.54296875" style="3" bestFit="1" customWidth="1"/>
    <col min="16047" max="16047" width="11.81640625" style="3" customWidth="1"/>
    <col min="16048" max="16048" width="23.54296875" style="3" bestFit="1" customWidth="1"/>
    <col min="16049" max="16049" width="11.26953125" style="3" customWidth="1"/>
    <col min="16050" max="16050" width="23.1796875" style="3" customWidth="1"/>
    <col min="16051" max="16051" width="11.453125" style="3" bestFit="1" customWidth="1"/>
    <col min="16052" max="16052" width="23.54296875" style="3" bestFit="1" customWidth="1"/>
    <col min="16053" max="16053" width="10.1796875" style="3" customWidth="1"/>
    <col min="16054" max="16054" width="23.54296875" style="3" bestFit="1" customWidth="1"/>
    <col min="16055" max="16055" width="10.1796875" style="3" customWidth="1"/>
    <col min="16056" max="16056" width="23.54296875" style="3" bestFit="1" customWidth="1"/>
    <col min="16057" max="16057" width="11.453125" style="3" bestFit="1" customWidth="1"/>
    <col min="16058" max="16058" width="23.54296875" style="3" bestFit="1" customWidth="1"/>
    <col min="16059" max="16059" width="11.453125" style="3" bestFit="1" customWidth="1"/>
    <col min="16060" max="16060" width="23.54296875" style="3" bestFit="1" customWidth="1"/>
    <col min="16061" max="16061" width="7.7265625" style="3" bestFit="1" customWidth="1"/>
    <col min="16062" max="16062" width="23.54296875" style="3" bestFit="1" customWidth="1"/>
    <col min="16063" max="16063" width="6.81640625" style="3" bestFit="1" customWidth="1"/>
    <col min="16064" max="16064" width="23.54296875" style="3" bestFit="1" customWidth="1"/>
    <col min="16065" max="16065" width="6.81640625" style="3" bestFit="1" customWidth="1"/>
    <col min="16066" max="16066" width="23.54296875" style="3" bestFit="1" customWidth="1"/>
    <col min="16067" max="16067" width="6.81640625" style="3" bestFit="1" customWidth="1"/>
    <col min="16068" max="16068" width="23.54296875" style="3" bestFit="1" customWidth="1"/>
    <col min="16069" max="16069" width="6.81640625" style="3" bestFit="1" customWidth="1"/>
    <col min="16070" max="16070" width="23.54296875" style="3" bestFit="1" customWidth="1"/>
    <col min="16071" max="16071" width="6.453125" style="3" bestFit="1" customWidth="1"/>
    <col min="16072" max="16072" width="23.54296875" style="3" bestFit="1" customWidth="1"/>
    <col min="16073" max="16073" width="6.453125" style="3" bestFit="1" customWidth="1"/>
    <col min="16074" max="16074" width="23.54296875" style="3" bestFit="1" customWidth="1"/>
    <col min="16075" max="16075" width="6.81640625" style="3" bestFit="1" customWidth="1"/>
    <col min="16076" max="16076" width="23.54296875" style="3" bestFit="1" customWidth="1"/>
    <col min="16077" max="16077" width="6.81640625" style="3" bestFit="1" customWidth="1"/>
    <col min="16078" max="16078" width="23.54296875" style="3" bestFit="1" customWidth="1"/>
    <col min="16079" max="16079" width="6.81640625" style="3" bestFit="1" customWidth="1"/>
    <col min="16080" max="16080" width="23.54296875" style="3" bestFit="1" customWidth="1"/>
    <col min="16081" max="16081" width="6.81640625" style="3" bestFit="1" customWidth="1"/>
    <col min="16082" max="16082" width="23.54296875" style="3" bestFit="1" customWidth="1"/>
    <col min="16083" max="16083" width="6.81640625" style="3" bestFit="1" customWidth="1"/>
    <col min="16084" max="16084" width="23.54296875" style="3" bestFit="1" customWidth="1"/>
    <col min="16085" max="16085" width="11.5429687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81640625" style="3" bestFit="1" customWidth="1"/>
    <col min="16096" max="16096" width="23.54296875" style="3" bestFit="1" customWidth="1"/>
    <col min="16097" max="16097" width="6.816406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6.8164062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453125" style="3" bestFit="1" customWidth="1"/>
    <col min="16166" max="16166" width="23.54296875" style="3" bestFit="1" customWidth="1"/>
    <col min="16167" max="16167" width="6.4531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81640625" style="3" bestFit="1" customWidth="1"/>
    <col min="16190" max="16190" width="23.54296875" style="3" bestFit="1" customWidth="1"/>
    <col min="16191" max="16191" width="6.816406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236" width="9.1796875" style="3"/>
    <col min="16237" max="16237" width="33.54296875" style="3" customWidth="1"/>
    <col min="16238" max="16238" width="11.7265625" style="3" customWidth="1"/>
    <col min="16239" max="16239" width="6.7265625" style="3" customWidth="1"/>
    <col min="16240" max="16240" width="11.7265625" style="3" customWidth="1"/>
    <col min="16241" max="16241" width="6.7265625" style="3" customWidth="1"/>
    <col min="16242" max="16242" width="11.7265625" style="3" customWidth="1"/>
    <col min="16243" max="16243" width="6.7265625" style="3" customWidth="1"/>
    <col min="16244" max="16244" width="11.7265625" style="3" customWidth="1"/>
    <col min="16245" max="16245" width="6.7265625" style="3" customWidth="1"/>
    <col min="16246" max="16246" width="12.26953125" style="3" bestFit="1" customWidth="1"/>
    <col min="16247" max="16247" width="6.7265625" style="3" bestFit="1" customWidth="1"/>
    <col min="16248" max="16248" width="12.26953125" style="3" bestFit="1" customWidth="1"/>
    <col min="16249" max="16249" width="6.7265625" style="3" bestFit="1" customWidth="1"/>
    <col min="16250" max="16250" width="11.7265625" style="3" bestFit="1" customWidth="1"/>
    <col min="16251" max="16251" width="6" style="3" bestFit="1" customWidth="1"/>
    <col min="16252" max="16252" width="11.7265625" style="3" bestFit="1" customWidth="1"/>
    <col min="16253" max="16253" width="6" style="3" bestFit="1" customWidth="1"/>
    <col min="16254" max="16254" width="11.7265625" style="3" bestFit="1" customWidth="1"/>
    <col min="16255" max="16255" width="6" style="3" bestFit="1" customWidth="1"/>
    <col min="16256" max="16256" width="11.7265625" style="3" bestFit="1" customWidth="1"/>
    <col min="16257" max="16257" width="6" style="3" bestFit="1" customWidth="1"/>
    <col min="16258" max="16258" width="11.7265625" style="3" bestFit="1" customWidth="1"/>
    <col min="16259" max="16259" width="6" style="3" bestFit="1" customWidth="1"/>
    <col min="16260" max="16260" width="11.7265625" style="3" bestFit="1" customWidth="1"/>
    <col min="16261" max="16261" width="6" style="3" bestFit="1" customWidth="1"/>
    <col min="16262" max="16262" width="11.7265625" style="3" bestFit="1" customWidth="1"/>
    <col min="16263" max="16263" width="6" style="3" bestFit="1" customWidth="1"/>
    <col min="16264" max="16264" width="11.7265625" style="3" bestFit="1" customWidth="1"/>
    <col min="16265" max="16265" width="5.26953125" style="3" bestFit="1" customWidth="1"/>
    <col min="16266" max="16266" width="16.453125" style="3" bestFit="1" customWidth="1"/>
    <col min="16267" max="16267" width="6.453125" style="3" customWidth="1"/>
    <col min="16268" max="16268" width="15" style="3" customWidth="1"/>
    <col min="16269" max="16269" width="8" style="3" customWidth="1"/>
    <col min="16270" max="16270" width="15.453125" style="3" customWidth="1"/>
    <col min="16271" max="16271" width="8.453125" style="3" customWidth="1"/>
    <col min="16272" max="16272" width="17.54296875" style="3" customWidth="1"/>
    <col min="16273" max="16273" width="6" style="3" bestFit="1" customWidth="1"/>
    <col min="16274" max="16274" width="15.81640625" style="3" bestFit="1" customWidth="1"/>
    <col min="16275" max="16275" width="6" style="3" bestFit="1" customWidth="1"/>
    <col min="16276" max="16276" width="16.81640625" style="3" bestFit="1" customWidth="1"/>
    <col min="16277" max="16277" width="6" style="3" bestFit="1" customWidth="1"/>
    <col min="16278" max="16278" width="17.453125" style="3" customWidth="1"/>
    <col min="16279" max="16279" width="7.7265625" style="3" bestFit="1" customWidth="1"/>
    <col min="16280" max="16280" width="17.453125" style="3" customWidth="1"/>
    <col min="16281" max="16281" width="7.7265625" style="3" bestFit="1" customWidth="1"/>
    <col min="16282" max="16282" width="17.453125" style="3" customWidth="1"/>
    <col min="16283" max="16283" width="9" style="3" customWidth="1"/>
    <col min="16284" max="16284" width="22.54296875" style="3" customWidth="1"/>
    <col min="16285" max="16285" width="8.1796875" style="3" customWidth="1"/>
    <col min="16286" max="16286" width="22.54296875" style="3" customWidth="1"/>
    <col min="16287" max="16287" width="8.1796875" style="3" customWidth="1"/>
    <col min="16288" max="16288" width="23.54296875" style="3" customWidth="1"/>
    <col min="16289" max="16289" width="8.1796875" style="3" customWidth="1"/>
    <col min="16290" max="16290" width="22.54296875" style="3" customWidth="1"/>
    <col min="16291" max="16291" width="8.1796875" style="3" bestFit="1" customWidth="1"/>
    <col min="16292" max="16292" width="22.54296875" style="3" customWidth="1"/>
    <col min="16293" max="16293" width="9.54296875" style="3" customWidth="1"/>
    <col min="16294" max="16294" width="22.54296875" style="3" customWidth="1"/>
    <col min="16295" max="16295" width="9.54296875" style="3" customWidth="1"/>
    <col min="16296" max="16296" width="22.54296875" style="3" customWidth="1"/>
    <col min="16297" max="16297" width="12.453125" style="3" customWidth="1"/>
    <col min="16298" max="16298" width="22.54296875" style="3" customWidth="1"/>
    <col min="16299" max="16299" width="8.7265625" style="3" bestFit="1" customWidth="1"/>
    <col min="16300" max="16300" width="21" style="3" customWidth="1"/>
    <col min="16301" max="16301" width="8.7265625" style="3" bestFit="1" customWidth="1"/>
    <col min="16302" max="16302" width="23.54296875" style="3" bestFit="1" customWidth="1"/>
    <col min="16303" max="16303" width="11.81640625" style="3" customWidth="1"/>
    <col min="16304" max="16304" width="23.54296875" style="3" bestFit="1" customWidth="1"/>
    <col min="16305" max="16305" width="11.26953125" style="3" customWidth="1"/>
    <col min="16306" max="16306" width="23.1796875" style="3" customWidth="1"/>
    <col min="16307" max="16307" width="11.453125" style="3" bestFit="1" customWidth="1"/>
    <col min="16308" max="16308" width="23.54296875" style="3" bestFit="1" customWidth="1"/>
    <col min="16309" max="16309" width="10.1796875" style="3" customWidth="1"/>
    <col min="16310" max="16310" width="23.54296875" style="3" bestFit="1" customWidth="1"/>
    <col min="16311" max="16311" width="10.1796875" style="3" customWidth="1"/>
    <col min="16312" max="16312" width="23.54296875" style="3" bestFit="1" customWidth="1"/>
    <col min="16313" max="16313" width="11.453125" style="3" bestFit="1" customWidth="1"/>
    <col min="16314" max="16314" width="23.54296875" style="3" bestFit="1" customWidth="1"/>
    <col min="16315" max="16315" width="11.453125" style="3" bestFit="1" customWidth="1"/>
    <col min="16316" max="16316" width="23.54296875" style="3" bestFit="1" customWidth="1"/>
    <col min="16317" max="16317" width="7.7265625" style="3" bestFit="1" customWidth="1"/>
    <col min="16318" max="16318" width="23.54296875" style="3" bestFit="1" customWidth="1"/>
    <col min="16319" max="16319" width="6.81640625" style="3" bestFit="1" customWidth="1"/>
    <col min="16320" max="16320" width="23.54296875" style="3" bestFit="1" customWidth="1"/>
    <col min="16321" max="16321" width="6.81640625" style="3" bestFit="1" customWidth="1"/>
    <col min="16322" max="16322" width="23.54296875" style="3" bestFit="1" customWidth="1"/>
    <col min="16323" max="16323" width="6.81640625" style="3" bestFit="1" customWidth="1"/>
    <col min="16324" max="16324" width="23.54296875" style="3" bestFit="1" customWidth="1"/>
    <col min="16325" max="16325" width="6.81640625" style="3" bestFit="1" customWidth="1"/>
    <col min="16326" max="16326" width="23.54296875" style="3" bestFit="1" customWidth="1"/>
    <col min="16327" max="16327" width="6.453125" style="3" bestFit="1" customWidth="1"/>
    <col min="16328" max="16328" width="23.54296875" style="3" bestFit="1" customWidth="1"/>
    <col min="16329" max="16329" width="6.453125" style="3" bestFit="1" customWidth="1"/>
    <col min="16330" max="16330" width="23.54296875" style="3" bestFit="1" customWidth="1"/>
    <col min="16331" max="16331" width="6.81640625" style="3" bestFit="1" customWidth="1"/>
    <col min="16332" max="16332" width="23.54296875" style="3" bestFit="1" customWidth="1"/>
    <col min="16333" max="16333" width="6.81640625" style="3" bestFit="1" customWidth="1"/>
    <col min="16334" max="16334" width="23.54296875" style="3" bestFit="1" customWidth="1"/>
    <col min="16335" max="16335" width="6.81640625" style="3" bestFit="1" customWidth="1"/>
    <col min="16336" max="16336" width="23.54296875" style="3" bestFit="1" customWidth="1"/>
    <col min="16337" max="16337" width="6.81640625" style="3" bestFit="1" customWidth="1"/>
    <col min="16338" max="16338" width="23.54296875" style="3" bestFit="1" customWidth="1"/>
    <col min="16339" max="16339" width="6.81640625" style="3" bestFit="1" customWidth="1"/>
    <col min="16340" max="16340" width="23.54296875" style="3" bestFit="1" customWidth="1"/>
    <col min="16341" max="16341" width="11.5429687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81640625" style="3" bestFit="1" customWidth="1"/>
    <col min="16352" max="16352" width="23.54296875" style="3" bestFit="1" customWidth="1"/>
    <col min="16353" max="16353" width="6.816406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6.8164062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4" width="23.54296875" style="3" customWidth="1"/>
  </cols>
  <sheetData>
    <row r="1" spans="1:193" s="25" customFormat="1" ht="19.5" customHeight="1" x14ac:dyDescent="0.25">
      <c r="A1" s="53" t="s">
        <v>0</v>
      </c>
      <c r="B1" s="57" t="s">
        <v>494</v>
      </c>
      <c r="C1" s="58" t="s">
        <v>1</v>
      </c>
      <c r="D1" s="57" t="s">
        <v>495</v>
      </c>
      <c r="E1" s="58" t="s">
        <v>1</v>
      </c>
      <c r="F1" s="57" t="s">
        <v>496</v>
      </c>
      <c r="G1" s="58" t="s">
        <v>1</v>
      </c>
      <c r="H1" s="57" t="s">
        <v>497</v>
      </c>
      <c r="I1" s="58" t="s">
        <v>1</v>
      </c>
      <c r="J1" s="57" t="s">
        <v>498</v>
      </c>
      <c r="K1" s="58" t="s">
        <v>1</v>
      </c>
      <c r="L1" s="57" t="s">
        <v>499</v>
      </c>
      <c r="M1" s="58" t="s">
        <v>1</v>
      </c>
      <c r="N1" s="57" t="s">
        <v>500</v>
      </c>
      <c r="O1" s="58" t="s">
        <v>1</v>
      </c>
      <c r="P1" s="57" t="s">
        <v>501</v>
      </c>
      <c r="Q1" s="58" t="s">
        <v>1</v>
      </c>
      <c r="R1" s="57" t="s">
        <v>502</v>
      </c>
      <c r="S1" s="58" t="s">
        <v>1</v>
      </c>
      <c r="T1" s="57" t="s">
        <v>503</v>
      </c>
      <c r="U1" s="58" t="s">
        <v>1</v>
      </c>
      <c r="V1" s="57" t="s">
        <v>505</v>
      </c>
      <c r="W1" s="58" t="s">
        <v>1</v>
      </c>
      <c r="X1" s="57" t="s">
        <v>504</v>
      </c>
      <c r="Y1" s="58" t="s">
        <v>1</v>
      </c>
      <c r="Z1" s="30" t="s">
        <v>493</v>
      </c>
      <c r="AA1" s="31" t="s">
        <v>1</v>
      </c>
      <c r="AB1" s="30" t="s">
        <v>492</v>
      </c>
      <c r="AC1" s="31" t="s">
        <v>1</v>
      </c>
      <c r="AD1" s="30" t="s">
        <v>491</v>
      </c>
      <c r="AE1" s="31" t="s">
        <v>1</v>
      </c>
      <c r="AF1" s="30" t="s">
        <v>490</v>
      </c>
      <c r="AG1" s="31" t="s">
        <v>1</v>
      </c>
      <c r="AH1" s="30" t="s">
        <v>489</v>
      </c>
      <c r="AI1" s="31" t="s">
        <v>1</v>
      </c>
      <c r="AJ1" s="30" t="s">
        <v>488</v>
      </c>
      <c r="AK1" s="31" t="s">
        <v>1</v>
      </c>
      <c r="AL1" s="30" t="s">
        <v>487</v>
      </c>
      <c r="AM1" s="31" t="s">
        <v>1</v>
      </c>
      <c r="AN1" s="30" t="s">
        <v>486</v>
      </c>
      <c r="AO1" s="31" t="s">
        <v>1</v>
      </c>
      <c r="AP1" s="30" t="s">
        <v>483</v>
      </c>
      <c r="AQ1" s="31" t="s">
        <v>1</v>
      </c>
      <c r="AR1" s="30" t="s">
        <v>480</v>
      </c>
      <c r="AS1" s="31" t="s">
        <v>1</v>
      </c>
      <c r="AT1" s="30" t="s">
        <v>479</v>
      </c>
      <c r="AU1" s="31" t="s">
        <v>1</v>
      </c>
      <c r="AV1" s="30" t="s">
        <v>478</v>
      </c>
      <c r="AW1" s="31" t="s">
        <v>1</v>
      </c>
      <c r="AX1" s="30" t="s">
        <v>477</v>
      </c>
      <c r="AY1" s="31" t="s">
        <v>1</v>
      </c>
      <c r="AZ1" s="30" t="s">
        <v>475</v>
      </c>
      <c r="BA1" s="31" t="s">
        <v>1</v>
      </c>
      <c r="BB1" s="30" t="s">
        <v>474</v>
      </c>
      <c r="BC1" s="31" t="s">
        <v>1</v>
      </c>
      <c r="BD1" s="30" t="s">
        <v>473</v>
      </c>
      <c r="BE1" s="31" t="s">
        <v>1</v>
      </c>
      <c r="BF1" s="30" t="s">
        <v>472</v>
      </c>
      <c r="BG1" s="31" t="s">
        <v>1</v>
      </c>
      <c r="BH1" s="30" t="s">
        <v>471</v>
      </c>
      <c r="BI1" s="31" t="s">
        <v>1</v>
      </c>
      <c r="BJ1" s="30" t="s">
        <v>470</v>
      </c>
      <c r="BK1" s="31" t="s">
        <v>1</v>
      </c>
      <c r="BL1" s="30" t="s">
        <v>469</v>
      </c>
      <c r="BM1" s="31" t="s">
        <v>1</v>
      </c>
      <c r="BN1" s="30" t="s">
        <v>468</v>
      </c>
      <c r="BO1" s="31" t="s">
        <v>1</v>
      </c>
      <c r="BP1" s="30" t="s">
        <v>467</v>
      </c>
      <c r="BQ1" s="31" t="s">
        <v>1</v>
      </c>
      <c r="BR1" s="30" t="s">
        <v>466</v>
      </c>
      <c r="BS1" s="31" t="s">
        <v>1</v>
      </c>
      <c r="BT1" s="30" t="s">
        <v>465</v>
      </c>
      <c r="BU1" s="31" t="s">
        <v>1</v>
      </c>
      <c r="BV1" s="28" t="s">
        <v>461</v>
      </c>
      <c r="BW1" s="29" t="s">
        <v>1</v>
      </c>
      <c r="BX1" s="28" t="s">
        <v>462</v>
      </c>
      <c r="BY1" s="29" t="s">
        <v>1</v>
      </c>
      <c r="BZ1" s="28" t="s">
        <v>463</v>
      </c>
      <c r="CA1" s="29" t="s">
        <v>1</v>
      </c>
      <c r="CB1" s="28" t="s">
        <v>464</v>
      </c>
      <c r="CC1" s="29" t="s">
        <v>1</v>
      </c>
      <c r="CD1" s="28" t="s">
        <v>460</v>
      </c>
      <c r="CE1" s="29" t="s">
        <v>1</v>
      </c>
      <c r="CF1" s="28" t="s">
        <v>459</v>
      </c>
      <c r="CG1" s="29" t="s">
        <v>1</v>
      </c>
      <c r="CH1" s="28">
        <v>44377</v>
      </c>
      <c r="CI1" s="29" t="s">
        <v>1</v>
      </c>
      <c r="CJ1" s="28">
        <v>44347</v>
      </c>
      <c r="CK1" s="29" t="s">
        <v>1</v>
      </c>
      <c r="CL1" s="28">
        <v>44316</v>
      </c>
      <c r="CM1" s="29" t="s">
        <v>1</v>
      </c>
      <c r="CN1" s="28">
        <v>44286</v>
      </c>
      <c r="CO1" s="29" t="s">
        <v>1</v>
      </c>
      <c r="CP1" s="28">
        <v>44224</v>
      </c>
      <c r="CQ1" s="29" t="s">
        <v>1</v>
      </c>
      <c r="CR1" s="28">
        <v>44227</v>
      </c>
      <c r="CS1" s="29" t="s">
        <v>1</v>
      </c>
      <c r="CT1" s="23">
        <v>44196</v>
      </c>
      <c r="CU1" s="24" t="s">
        <v>1</v>
      </c>
      <c r="CV1" s="23">
        <v>44165</v>
      </c>
      <c r="CW1" s="24" t="s">
        <v>1</v>
      </c>
      <c r="CX1" s="23">
        <v>44135</v>
      </c>
      <c r="CY1" s="24" t="s">
        <v>1</v>
      </c>
      <c r="CZ1" s="23">
        <v>44104</v>
      </c>
      <c r="DA1" s="24"/>
      <c r="DB1" s="23">
        <v>44074</v>
      </c>
      <c r="DC1" s="24" t="s">
        <v>1</v>
      </c>
      <c r="DD1" s="23">
        <v>44043</v>
      </c>
      <c r="DE1" s="24" t="s">
        <v>1</v>
      </c>
      <c r="DF1" s="23">
        <v>44012</v>
      </c>
      <c r="DG1" s="24" t="s">
        <v>1</v>
      </c>
      <c r="DH1" s="23">
        <v>43982</v>
      </c>
      <c r="DI1" s="24" t="s">
        <v>1</v>
      </c>
      <c r="DJ1" s="23">
        <v>43951</v>
      </c>
      <c r="DK1" s="24" t="s">
        <v>1</v>
      </c>
      <c r="DL1" s="23">
        <v>43921</v>
      </c>
      <c r="DM1" s="24" t="s">
        <v>1</v>
      </c>
      <c r="DN1" s="23">
        <v>43889</v>
      </c>
      <c r="DO1" s="24" t="s">
        <v>1</v>
      </c>
      <c r="DP1" s="23">
        <v>43861</v>
      </c>
      <c r="DQ1" s="24" t="s">
        <v>1</v>
      </c>
      <c r="DR1" s="19">
        <v>43830</v>
      </c>
      <c r="DS1" s="20" t="s">
        <v>1</v>
      </c>
      <c r="DT1" s="19">
        <v>43799</v>
      </c>
      <c r="DU1" s="20" t="s">
        <v>1</v>
      </c>
      <c r="DV1" s="19">
        <v>43769</v>
      </c>
      <c r="DW1" s="20" t="s">
        <v>1</v>
      </c>
      <c r="DX1" s="19">
        <v>43738</v>
      </c>
      <c r="DY1" s="20" t="s">
        <v>1</v>
      </c>
      <c r="DZ1" s="19">
        <v>43708</v>
      </c>
      <c r="EA1" s="20" t="s">
        <v>1</v>
      </c>
      <c r="EB1" s="19">
        <v>43677</v>
      </c>
      <c r="EC1" s="20" t="s">
        <v>1</v>
      </c>
      <c r="ED1" s="19">
        <v>43646</v>
      </c>
      <c r="EE1" s="20" t="s">
        <v>1</v>
      </c>
      <c r="EF1" s="19">
        <v>43616</v>
      </c>
      <c r="EG1" s="20" t="s">
        <v>1</v>
      </c>
      <c r="EH1" s="19">
        <v>43585</v>
      </c>
      <c r="EI1" s="20" t="s">
        <v>1</v>
      </c>
      <c r="EJ1" s="19">
        <v>43555</v>
      </c>
      <c r="EK1" s="20" t="s">
        <v>1</v>
      </c>
      <c r="EL1" s="19">
        <v>43524</v>
      </c>
      <c r="EM1" s="20" t="s">
        <v>1</v>
      </c>
      <c r="EN1" s="19">
        <v>43496</v>
      </c>
      <c r="EO1" s="20" t="s">
        <v>1</v>
      </c>
      <c r="EP1" s="21">
        <v>43465</v>
      </c>
      <c r="EQ1" s="22" t="s">
        <v>1</v>
      </c>
      <c r="ER1" s="21">
        <v>43434</v>
      </c>
      <c r="ES1" s="22" t="s">
        <v>1</v>
      </c>
      <c r="ET1" s="21">
        <v>43404</v>
      </c>
      <c r="EU1" s="22" t="s">
        <v>1</v>
      </c>
      <c r="EV1" s="21">
        <v>43373</v>
      </c>
      <c r="EW1" s="22" t="s">
        <v>1</v>
      </c>
      <c r="EX1" s="21">
        <v>43343</v>
      </c>
      <c r="EY1" s="22" t="s">
        <v>1</v>
      </c>
      <c r="EZ1" s="21" t="s">
        <v>2</v>
      </c>
      <c r="FA1" s="22" t="s">
        <v>1</v>
      </c>
      <c r="FB1" s="21" t="s">
        <v>3</v>
      </c>
      <c r="FC1" s="22" t="s">
        <v>1</v>
      </c>
      <c r="FD1" s="21" t="s">
        <v>4</v>
      </c>
      <c r="FE1" s="22" t="s">
        <v>1</v>
      </c>
      <c r="FF1" s="21" t="s">
        <v>5</v>
      </c>
      <c r="FG1" s="22" t="s">
        <v>1</v>
      </c>
      <c r="FH1" s="21" t="s">
        <v>6</v>
      </c>
      <c r="FI1" s="22" t="s">
        <v>1</v>
      </c>
      <c r="FJ1" s="21" t="s">
        <v>7</v>
      </c>
      <c r="FK1" s="22" t="s">
        <v>1</v>
      </c>
      <c r="FL1" s="21" t="s">
        <v>8</v>
      </c>
      <c r="FM1" s="22" t="s">
        <v>1</v>
      </c>
      <c r="FN1" s="1" t="s">
        <v>9</v>
      </c>
      <c r="FO1" s="2" t="s">
        <v>1</v>
      </c>
      <c r="FP1" s="1" t="s">
        <v>10</v>
      </c>
      <c r="FQ1" s="2" t="s">
        <v>1</v>
      </c>
      <c r="FR1" s="1" t="s">
        <v>11</v>
      </c>
      <c r="FS1" s="2" t="s">
        <v>1</v>
      </c>
      <c r="FT1" s="1" t="s">
        <v>12</v>
      </c>
      <c r="FU1" s="2" t="s">
        <v>1</v>
      </c>
      <c r="FV1" s="1" t="s">
        <v>13</v>
      </c>
      <c r="FW1" s="2" t="s">
        <v>1</v>
      </c>
      <c r="FX1" s="1" t="s">
        <v>14</v>
      </c>
      <c r="FY1" s="2" t="s">
        <v>1</v>
      </c>
      <c r="FZ1" s="1" t="s">
        <v>15</v>
      </c>
      <c r="GA1" s="2" t="s">
        <v>1</v>
      </c>
      <c r="GB1" s="1" t="s">
        <v>16</v>
      </c>
      <c r="GC1" s="2" t="s">
        <v>1</v>
      </c>
      <c r="GD1" s="1" t="s">
        <v>17</v>
      </c>
      <c r="GE1" s="2" t="s">
        <v>1</v>
      </c>
      <c r="GF1" s="1" t="s">
        <v>18</v>
      </c>
      <c r="GG1" s="2" t="s">
        <v>1</v>
      </c>
      <c r="GH1" s="1" t="s">
        <v>19</v>
      </c>
      <c r="GI1" s="2" t="s">
        <v>1</v>
      </c>
      <c r="GJ1" s="1">
        <v>42766</v>
      </c>
      <c r="GK1" s="2" t="s">
        <v>1</v>
      </c>
    </row>
    <row r="2" spans="1:193" x14ac:dyDescent="0.25">
      <c r="A2" s="54" t="s">
        <v>20</v>
      </c>
      <c r="B2" s="42"/>
      <c r="C2" s="43"/>
      <c r="D2" s="42"/>
      <c r="E2" s="43"/>
      <c r="F2" s="42"/>
      <c r="G2" s="43"/>
      <c r="H2" s="42"/>
      <c r="I2" s="43"/>
      <c r="J2" s="42"/>
      <c r="K2" s="43"/>
      <c r="L2" s="42"/>
      <c r="M2" s="43"/>
      <c r="N2" s="42"/>
      <c r="O2" s="43"/>
      <c r="P2" s="42"/>
      <c r="Q2" s="43"/>
      <c r="R2" s="42"/>
      <c r="S2" s="43"/>
      <c r="T2" s="42">
        <v>7442454142</v>
      </c>
      <c r="U2" s="43">
        <v>1</v>
      </c>
      <c r="V2" s="42">
        <v>7442454142</v>
      </c>
      <c r="W2" s="43">
        <v>1</v>
      </c>
      <c r="X2" s="42">
        <v>7442454142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42">
        <v>7442454142</v>
      </c>
      <c r="AQ2" s="43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f>SUM(CQ3:CQ12)</f>
        <v>0.99997006901275443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4">
        <v>1</v>
      </c>
      <c r="DN2" s="45">
        <v>7442454142</v>
      </c>
      <c r="DO2" s="44">
        <v>1</v>
      </c>
      <c r="DP2" s="45">
        <v>7442454142</v>
      </c>
      <c r="DQ2" s="44">
        <v>1</v>
      </c>
      <c r="DR2" s="4">
        <v>7442454142</v>
      </c>
      <c r="DS2" s="5">
        <v>1</v>
      </c>
      <c r="DT2" s="4">
        <v>7442454142</v>
      </c>
      <c r="DU2" s="5">
        <v>1</v>
      </c>
      <c r="DV2" s="4">
        <v>7442454142</v>
      </c>
      <c r="DW2" s="5">
        <v>1</v>
      </c>
      <c r="DX2" s="4">
        <v>7442454142</v>
      </c>
      <c r="DY2" s="5">
        <v>1</v>
      </c>
      <c r="DZ2" s="4">
        <v>7442454142</v>
      </c>
      <c r="EA2" s="5">
        <v>1</v>
      </c>
      <c r="EB2" s="4">
        <v>7442454142</v>
      </c>
      <c r="EC2" s="5">
        <v>1</v>
      </c>
      <c r="ED2" s="4">
        <v>7442454142</v>
      </c>
      <c r="EE2" s="5">
        <v>1</v>
      </c>
      <c r="EF2" s="4">
        <v>7442454142</v>
      </c>
      <c r="EG2" s="5">
        <v>1</v>
      </c>
      <c r="EH2" s="4">
        <v>7442454142</v>
      </c>
      <c r="EI2" s="5">
        <v>1</v>
      </c>
      <c r="EJ2" s="4">
        <v>7442454142</v>
      </c>
      <c r="EK2" s="5">
        <v>1</v>
      </c>
      <c r="EL2" s="4">
        <v>7442454142</v>
      </c>
      <c r="EM2" s="5">
        <v>1</v>
      </c>
      <c r="EN2" s="4">
        <v>7442454142</v>
      </c>
      <c r="EO2" s="5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11" t="s">
        <v>21</v>
      </c>
      <c r="FA2" s="12">
        <v>1</v>
      </c>
      <c r="FB2" s="11" t="s">
        <v>21</v>
      </c>
      <c r="FC2" s="12">
        <v>1</v>
      </c>
      <c r="FD2" s="11" t="s">
        <v>21</v>
      </c>
      <c r="FE2" s="12">
        <v>1</v>
      </c>
      <c r="FF2" s="11" t="s">
        <v>21</v>
      </c>
      <c r="FG2" s="12">
        <v>1</v>
      </c>
      <c r="FH2" s="11" t="s">
        <v>21</v>
      </c>
      <c r="FI2" s="12">
        <v>1</v>
      </c>
      <c r="FJ2" s="11" t="s">
        <v>21</v>
      </c>
      <c r="FK2" s="12">
        <v>1</v>
      </c>
      <c r="FL2" s="11" t="s">
        <v>21</v>
      </c>
      <c r="FM2" s="12">
        <v>1</v>
      </c>
      <c r="FN2" s="11" t="s">
        <v>21</v>
      </c>
      <c r="FO2" s="12">
        <v>1</v>
      </c>
      <c r="FP2" s="11" t="s">
        <v>21</v>
      </c>
      <c r="FQ2" s="12">
        <v>1</v>
      </c>
      <c r="FR2" s="11" t="s">
        <v>21</v>
      </c>
      <c r="FS2" s="12">
        <v>1</v>
      </c>
      <c r="FT2" s="11" t="s">
        <v>21</v>
      </c>
      <c r="FU2" s="12">
        <v>1</v>
      </c>
      <c r="FV2" s="11" t="s">
        <v>21</v>
      </c>
      <c r="FW2" s="12">
        <v>1</v>
      </c>
      <c r="FX2" s="11" t="s">
        <v>21</v>
      </c>
      <c r="FY2" s="12">
        <v>1</v>
      </c>
      <c r="FZ2" s="11" t="s">
        <v>21</v>
      </c>
      <c r="GA2" s="12">
        <v>1</v>
      </c>
      <c r="GB2" s="11" t="s">
        <v>21</v>
      </c>
      <c r="GC2" s="12">
        <v>1</v>
      </c>
      <c r="GD2" s="11" t="s">
        <v>21</v>
      </c>
      <c r="GE2" s="12">
        <v>1</v>
      </c>
      <c r="GF2" s="11" t="s">
        <v>21</v>
      </c>
      <c r="GG2" s="12">
        <v>1</v>
      </c>
      <c r="GH2" s="11" t="s">
        <v>21</v>
      </c>
      <c r="GI2" s="12">
        <v>1</v>
      </c>
      <c r="GJ2" s="11" t="s">
        <v>21</v>
      </c>
      <c r="GK2" s="12">
        <v>1</v>
      </c>
    </row>
    <row r="3" spans="1:193" x14ac:dyDescent="0.25">
      <c r="A3" s="55" t="s">
        <v>22</v>
      </c>
      <c r="B3" s="46"/>
      <c r="C3" s="47"/>
      <c r="D3" s="46"/>
      <c r="E3" s="47"/>
      <c r="F3" s="46"/>
      <c r="G3" s="47"/>
      <c r="H3" s="46"/>
      <c r="I3" s="47"/>
      <c r="J3" s="46"/>
      <c r="K3" s="47"/>
      <c r="L3" s="46"/>
      <c r="M3" s="47"/>
      <c r="N3" s="46"/>
      <c r="O3" s="47"/>
      <c r="P3" s="46"/>
      <c r="Q3" s="47"/>
      <c r="R3" s="46"/>
      <c r="S3" s="47"/>
      <c r="T3" s="46">
        <v>3740470811</v>
      </c>
      <c r="U3" s="47">
        <v>0.50258567128971632</v>
      </c>
      <c r="V3" s="46">
        <v>3740470811</v>
      </c>
      <c r="W3" s="47">
        <v>0.50258567128971632</v>
      </c>
      <c r="X3" s="46">
        <v>3740470811</v>
      </c>
      <c r="Y3" s="47">
        <v>0.50258567128971632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46">
        <v>3740470811</v>
      </c>
      <c r="AQ3" s="47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f>CP3/$CP$2</f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8">
        <v>0.50258567128971632</v>
      </c>
      <c r="DN3" s="49">
        <v>3740470811</v>
      </c>
      <c r="DO3" s="48">
        <v>0.50258567128971632</v>
      </c>
      <c r="DP3" s="49">
        <v>3740470811</v>
      </c>
      <c r="DQ3" s="48">
        <v>0.50258567128971632</v>
      </c>
      <c r="DR3" s="6">
        <v>3740470811</v>
      </c>
      <c r="DS3" s="7">
        <v>0.50258567128971599</v>
      </c>
      <c r="DT3" s="6">
        <v>3740470811</v>
      </c>
      <c r="DU3" s="7">
        <v>0.50258567128971632</v>
      </c>
      <c r="DV3" s="6">
        <v>3740470811</v>
      </c>
      <c r="DW3" s="7">
        <v>0.50258567128971632</v>
      </c>
      <c r="DX3" s="6">
        <v>3740470811</v>
      </c>
      <c r="DY3" s="7">
        <v>0.50258567128971632</v>
      </c>
      <c r="DZ3" s="6">
        <v>3740470811</v>
      </c>
      <c r="EA3" s="7">
        <v>0.50258567128971632</v>
      </c>
      <c r="EB3" s="6">
        <v>3740470811</v>
      </c>
      <c r="EC3" s="7">
        <v>0.50258567128971632</v>
      </c>
      <c r="ED3" s="6">
        <v>3740470811</v>
      </c>
      <c r="EE3" s="7">
        <v>0.50258567128971632</v>
      </c>
      <c r="EF3" s="6">
        <v>3740470811</v>
      </c>
      <c r="EG3" s="7">
        <v>0.50258567128971632</v>
      </c>
      <c r="EH3" s="6">
        <v>3740470811</v>
      </c>
      <c r="EI3" s="7">
        <v>0.50258567128971632</v>
      </c>
      <c r="EJ3" s="6">
        <v>3740470811</v>
      </c>
      <c r="EK3" s="7">
        <v>0.50258567128971632</v>
      </c>
      <c r="EL3" s="6">
        <v>3740470811</v>
      </c>
      <c r="EM3" s="7">
        <v>0.50258567128971632</v>
      </c>
      <c r="EN3" s="6">
        <v>3740470811</v>
      </c>
      <c r="EO3" s="7">
        <v>0.50258567128971632</v>
      </c>
      <c r="EP3" s="6">
        <v>3740470811</v>
      </c>
      <c r="EQ3" s="7">
        <v>0.50258567128971632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13" t="s">
        <v>23</v>
      </c>
      <c r="FA3" s="14" t="s">
        <v>24</v>
      </c>
      <c r="FB3" s="13" t="s">
        <v>23</v>
      </c>
      <c r="FC3" s="14" t="s">
        <v>24</v>
      </c>
      <c r="FD3" s="13" t="s">
        <v>23</v>
      </c>
      <c r="FE3" s="14" t="s">
        <v>24</v>
      </c>
      <c r="FF3" s="13" t="s">
        <v>23</v>
      </c>
      <c r="FG3" s="14" t="s">
        <v>24</v>
      </c>
      <c r="FH3" s="13" t="s">
        <v>23</v>
      </c>
      <c r="FI3" s="14" t="s">
        <v>24</v>
      </c>
      <c r="FJ3" s="13" t="s">
        <v>23</v>
      </c>
      <c r="FK3" s="14" t="s">
        <v>24</v>
      </c>
      <c r="FL3" s="13" t="s">
        <v>23</v>
      </c>
      <c r="FM3" s="14" t="s">
        <v>24</v>
      </c>
      <c r="FN3" s="13" t="s">
        <v>23</v>
      </c>
      <c r="FO3" s="14" t="s">
        <v>24</v>
      </c>
      <c r="FP3" s="13" t="s">
        <v>23</v>
      </c>
      <c r="FQ3" s="14" t="s">
        <v>24</v>
      </c>
      <c r="FR3" s="13" t="s">
        <v>23</v>
      </c>
      <c r="FS3" s="14" t="s">
        <v>24</v>
      </c>
      <c r="FT3" s="13" t="s">
        <v>23</v>
      </c>
      <c r="FU3" s="14" t="s">
        <v>24</v>
      </c>
      <c r="FV3" s="13" t="s">
        <v>23</v>
      </c>
      <c r="FW3" s="14" t="s">
        <v>24</v>
      </c>
      <c r="FX3" s="13" t="s">
        <v>23</v>
      </c>
      <c r="FY3" s="14" t="s">
        <v>24</v>
      </c>
      <c r="FZ3" s="13" t="s">
        <v>23</v>
      </c>
      <c r="GA3" s="14" t="s">
        <v>24</v>
      </c>
      <c r="GB3" s="13" t="s">
        <v>23</v>
      </c>
      <c r="GC3" s="14" t="s">
        <v>24</v>
      </c>
      <c r="GD3" s="13" t="s">
        <v>23</v>
      </c>
      <c r="GE3" s="14" t="s">
        <v>24</v>
      </c>
      <c r="GF3" s="13" t="s">
        <v>23</v>
      </c>
      <c r="GG3" s="14" t="s">
        <v>24</v>
      </c>
      <c r="GH3" s="13" t="s">
        <v>23</v>
      </c>
      <c r="GI3" s="14" t="s">
        <v>24</v>
      </c>
      <c r="GJ3" s="13" t="s">
        <v>23</v>
      </c>
      <c r="GK3" s="14" t="s">
        <v>25</v>
      </c>
    </row>
    <row r="4" spans="1:193" x14ac:dyDescent="0.25">
      <c r="A4" s="55" t="s">
        <v>26</v>
      </c>
      <c r="B4" s="46"/>
      <c r="C4" s="47"/>
      <c r="D4" s="46"/>
      <c r="E4" s="47"/>
      <c r="F4" s="46"/>
      <c r="G4" s="47"/>
      <c r="H4" s="46"/>
      <c r="I4" s="47"/>
      <c r="J4" s="46"/>
      <c r="K4" s="47"/>
      <c r="L4" s="46"/>
      <c r="M4" s="47"/>
      <c r="N4" s="46"/>
      <c r="O4" s="47"/>
      <c r="P4" s="46"/>
      <c r="Q4" s="47"/>
      <c r="R4" s="46"/>
      <c r="S4" s="47"/>
      <c r="T4" s="46"/>
      <c r="U4" s="47"/>
      <c r="V4" s="46"/>
      <c r="W4" s="47"/>
      <c r="X4" s="46"/>
      <c r="Y4" s="47"/>
      <c r="Z4" s="46">
        <v>0</v>
      </c>
      <c r="AA4" s="47">
        <v>0</v>
      </c>
      <c r="AB4" s="46">
        <v>0</v>
      </c>
      <c r="AC4" s="47">
        <v>0</v>
      </c>
      <c r="AD4" s="46">
        <v>0</v>
      </c>
      <c r="AE4" s="47">
        <v>0</v>
      </c>
      <c r="AF4" s="46">
        <v>0</v>
      </c>
      <c r="AG4" s="47">
        <v>0</v>
      </c>
      <c r="AH4" s="46">
        <v>0</v>
      </c>
      <c r="AI4" s="47">
        <v>0</v>
      </c>
      <c r="AJ4" s="46">
        <v>0</v>
      </c>
      <c r="AK4" s="47">
        <v>0</v>
      </c>
      <c r="AL4" s="46">
        <v>0</v>
      </c>
      <c r="AM4" s="47">
        <v>0</v>
      </c>
      <c r="AN4" s="46">
        <v>0</v>
      </c>
      <c r="AO4" s="47">
        <v>0</v>
      </c>
      <c r="AP4" s="46">
        <v>0</v>
      </c>
      <c r="AQ4" s="47">
        <v>0</v>
      </c>
      <c r="AR4" s="46">
        <v>0</v>
      </c>
      <c r="AS4" s="47">
        <v>0</v>
      </c>
      <c r="AT4" s="46">
        <v>0</v>
      </c>
      <c r="AU4" s="47">
        <v>0</v>
      </c>
      <c r="AV4" s="46">
        <v>0</v>
      </c>
      <c r="AW4" s="47">
        <v>0</v>
      </c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16664792</v>
      </c>
      <c r="BU4" s="47">
        <v>2.23915279584399E-3</v>
      </c>
      <c r="BV4" s="46">
        <v>17700392</v>
      </c>
      <c r="BW4" s="47">
        <v>2.3783004452941647E-3</v>
      </c>
      <c r="BX4" s="46">
        <v>17700392</v>
      </c>
      <c r="BY4" s="47">
        <v>2.3783004452941647E-3</v>
      </c>
      <c r="BZ4" s="46">
        <v>17700392</v>
      </c>
      <c r="CA4" s="47">
        <v>2.3783004452941647E-3</v>
      </c>
      <c r="CB4" s="46">
        <v>17700392</v>
      </c>
      <c r="CC4" s="47">
        <v>2.3783004452941647E-3</v>
      </c>
      <c r="CD4" s="46">
        <v>17700392</v>
      </c>
      <c r="CE4" s="47">
        <v>2.3783004452941647E-3</v>
      </c>
      <c r="CF4" s="46">
        <v>17700392</v>
      </c>
      <c r="CG4" s="47">
        <v>2.3783004452941647E-3</v>
      </c>
      <c r="CH4" s="46">
        <v>17700392</v>
      </c>
      <c r="CI4" s="47">
        <v>2.3783004452941647E-3</v>
      </c>
      <c r="CJ4" s="46">
        <v>17700392</v>
      </c>
      <c r="CK4" s="47">
        <v>2.3783004452941647E-3</v>
      </c>
      <c r="CL4" s="46">
        <v>17700392</v>
      </c>
      <c r="CM4" s="47">
        <v>2.3783004452941647E-3</v>
      </c>
      <c r="CN4" s="46">
        <v>17700392</v>
      </c>
      <c r="CO4" s="47">
        <v>2.3783004452941647E-3</v>
      </c>
      <c r="CP4" s="46">
        <v>17700392</v>
      </c>
      <c r="CQ4" s="47">
        <f t="shared" ref="CQ4:CQ11" si="0">CP4/$CP$2</f>
        <v>2.3783004452941647E-3</v>
      </c>
      <c r="CR4" s="46">
        <v>17700392</v>
      </c>
      <c r="CS4" s="47">
        <v>2.3783004452941647E-3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11700392</v>
      </c>
      <c r="DK4" s="47">
        <v>1.5721147590243359E-3</v>
      </c>
      <c r="DL4" s="46">
        <v>11700392</v>
      </c>
      <c r="DM4" s="48">
        <v>1.5721147590243359E-3</v>
      </c>
      <c r="DN4" s="49">
        <v>11700392</v>
      </c>
      <c r="DO4" s="48">
        <v>1.5721147590243359E-3</v>
      </c>
      <c r="DP4" s="49">
        <v>11700392</v>
      </c>
      <c r="DQ4" s="48">
        <v>1.5721147590243359E-3</v>
      </c>
      <c r="DR4" s="6">
        <v>11700392</v>
      </c>
      <c r="DS4" s="7">
        <v>1.57211475902434E-3</v>
      </c>
      <c r="DT4" s="6">
        <v>11700392</v>
      </c>
      <c r="DU4" s="7">
        <v>1.5721147590243359E-3</v>
      </c>
      <c r="DV4" s="6">
        <v>11700392</v>
      </c>
      <c r="DW4" s="7">
        <v>1.5721147590243359E-3</v>
      </c>
      <c r="DX4" s="6">
        <v>11700392</v>
      </c>
      <c r="DY4" s="7">
        <v>1.5721147590243359E-3</v>
      </c>
      <c r="DZ4" s="6">
        <v>11700392</v>
      </c>
      <c r="EA4" s="7">
        <v>1.5721147590243359E-3</v>
      </c>
      <c r="EB4" s="6">
        <v>11700392</v>
      </c>
      <c r="EC4" s="7">
        <v>1.5721147590243359E-3</v>
      </c>
      <c r="ED4" s="6">
        <v>11700392</v>
      </c>
      <c r="EE4" s="7">
        <v>1.5721147590243359E-3</v>
      </c>
      <c r="EF4" s="6">
        <v>11700392</v>
      </c>
      <c r="EG4" s="7">
        <v>1.5721147590243359E-3</v>
      </c>
      <c r="EH4" s="6">
        <v>11700392</v>
      </c>
      <c r="EI4" s="7">
        <v>1.5721147590243359E-3</v>
      </c>
      <c r="EJ4" s="6">
        <v>11700392</v>
      </c>
      <c r="EK4" s="7">
        <v>1.5721147590243359E-3</v>
      </c>
      <c r="EL4" s="6">
        <v>11700392</v>
      </c>
      <c r="EM4" s="7">
        <v>1.5721147590243359E-3</v>
      </c>
      <c r="EN4" s="6">
        <v>11700392</v>
      </c>
      <c r="EO4" s="7">
        <v>1.5721147590243359E-3</v>
      </c>
      <c r="EP4" s="6">
        <v>11700392</v>
      </c>
      <c r="EQ4" s="7">
        <v>1.5721147590243359E-3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13" t="s">
        <v>27</v>
      </c>
      <c r="FA4" s="14" t="s">
        <v>28</v>
      </c>
      <c r="FB4" s="13" t="s">
        <v>27</v>
      </c>
      <c r="FC4" s="14" t="s">
        <v>28</v>
      </c>
      <c r="FD4" s="13" t="s">
        <v>27</v>
      </c>
      <c r="FE4" s="14" t="s">
        <v>28</v>
      </c>
      <c r="FF4" s="13" t="s">
        <v>27</v>
      </c>
      <c r="FG4" s="14" t="s">
        <v>28</v>
      </c>
      <c r="FH4" s="13" t="s">
        <v>27</v>
      </c>
      <c r="FI4" s="14" t="s">
        <v>28</v>
      </c>
      <c r="FJ4" s="13" t="s">
        <v>27</v>
      </c>
      <c r="FK4" s="14" t="s">
        <v>28</v>
      </c>
      <c r="FL4" s="13" t="s">
        <v>27</v>
      </c>
      <c r="FM4" s="14" t="s">
        <v>28</v>
      </c>
      <c r="FN4" s="13" t="s">
        <v>27</v>
      </c>
      <c r="FO4" s="14" t="s">
        <v>28</v>
      </c>
      <c r="FP4" s="13" t="s">
        <v>27</v>
      </c>
      <c r="FQ4" s="14" t="s">
        <v>28</v>
      </c>
      <c r="FR4" s="13" t="s">
        <v>27</v>
      </c>
      <c r="FS4" s="14" t="s">
        <v>28</v>
      </c>
      <c r="FT4" s="13" t="s">
        <v>27</v>
      </c>
      <c r="FU4" s="14" t="s">
        <v>28</v>
      </c>
      <c r="FV4" s="13" t="s">
        <v>27</v>
      </c>
      <c r="FW4" s="14" t="s">
        <v>28</v>
      </c>
      <c r="FX4" s="13" t="s">
        <v>27</v>
      </c>
      <c r="FY4" s="14" t="s">
        <v>28</v>
      </c>
      <c r="FZ4" s="13" t="s">
        <v>27</v>
      </c>
      <c r="GA4" s="14" t="s">
        <v>28</v>
      </c>
      <c r="GB4" s="13" t="s">
        <v>27</v>
      </c>
      <c r="GC4" s="14" t="s">
        <v>28</v>
      </c>
      <c r="GD4" s="13" t="s">
        <v>27</v>
      </c>
      <c r="GE4" s="14" t="s">
        <v>28</v>
      </c>
      <c r="GF4" s="13" t="s">
        <v>27</v>
      </c>
      <c r="GG4" s="14" t="s">
        <v>28</v>
      </c>
      <c r="GH4" s="13" t="s">
        <v>27</v>
      </c>
      <c r="GI4" s="14" t="s">
        <v>28</v>
      </c>
      <c r="GJ4" s="13" t="s">
        <v>27</v>
      </c>
      <c r="GK4" s="14" t="s">
        <v>29</v>
      </c>
    </row>
    <row r="5" spans="1:193" x14ac:dyDescent="0.25">
      <c r="A5" s="55" t="s">
        <v>30</v>
      </c>
      <c r="B5" s="46"/>
      <c r="C5" s="47"/>
      <c r="D5" s="46"/>
      <c r="E5" s="47"/>
      <c r="F5" s="46"/>
      <c r="G5" s="47"/>
      <c r="H5" s="46"/>
      <c r="I5" s="47"/>
      <c r="J5" s="46"/>
      <c r="K5" s="47"/>
      <c r="L5" s="46"/>
      <c r="M5" s="47"/>
      <c r="N5" s="46"/>
      <c r="O5" s="47"/>
      <c r="P5" s="46"/>
      <c r="Q5" s="47"/>
      <c r="R5" s="46"/>
      <c r="S5" s="47"/>
      <c r="T5" s="46"/>
      <c r="U5" s="47"/>
      <c r="V5" s="46"/>
      <c r="W5" s="47"/>
      <c r="X5" s="46"/>
      <c r="Y5" s="47"/>
      <c r="Z5" s="46">
        <v>0</v>
      </c>
      <c r="AA5" s="47">
        <v>0</v>
      </c>
      <c r="AB5" s="46">
        <v>0</v>
      </c>
      <c r="AC5" s="47">
        <v>0</v>
      </c>
      <c r="AD5" s="46">
        <v>0</v>
      </c>
      <c r="AE5" s="47">
        <v>0</v>
      </c>
      <c r="AF5" s="46">
        <v>0</v>
      </c>
      <c r="AG5" s="47">
        <v>0</v>
      </c>
      <c r="AH5" s="46">
        <v>0</v>
      </c>
      <c r="AI5" s="47">
        <v>0</v>
      </c>
      <c r="AJ5" s="46">
        <v>0</v>
      </c>
      <c r="AK5" s="47">
        <v>0</v>
      </c>
      <c r="AL5" s="46">
        <v>0</v>
      </c>
      <c r="AM5" s="47">
        <v>0</v>
      </c>
      <c r="AN5" s="46">
        <v>0</v>
      </c>
      <c r="AO5" s="47">
        <v>0</v>
      </c>
      <c r="AP5" s="46">
        <v>0</v>
      </c>
      <c r="AQ5" s="47">
        <v>0</v>
      </c>
      <c r="AR5" s="46">
        <v>0</v>
      </c>
      <c r="AS5" s="47">
        <v>0</v>
      </c>
      <c r="AT5" s="46">
        <v>0</v>
      </c>
      <c r="AU5" s="47">
        <v>0</v>
      </c>
      <c r="AV5" s="46">
        <v>0</v>
      </c>
      <c r="AW5" s="47">
        <v>0</v>
      </c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f t="shared" si="0"/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8">
        <v>0</v>
      </c>
      <c r="DN5" s="49">
        <v>0</v>
      </c>
      <c r="DO5" s="48">
        <v>0</v>
      </c>
      <c r="DP5" s="49">
        <v>734202699</v>
      </c>
      <c r="DQ5" s="48">
        <v>9.865061779241259E-2</v>
      </c>
      <c r="DR5" s="6">
        <v>734202699</v>
      </c>
      <c r="DS5" s="7">
        <v>9.8650617792412604E-2</v>
      </c>
      <c r="DT5" s="6">
        <v>734202699</v>
      </c>
      <c r="DU5" s="7">
        <v>9.865061779241259E-2</v>
      </c>
      <c r="DV5" s="6">
        <v>734202699</v>
      </c>
      <c r="DW5" s="7">
        <v>9.865061779241259E-2</v>
      </c>
      <c r="DX5" s="6">
        <v>734202699</v>
      </c>
      <c r="DY5" s="7">
        <v>9.865061779241259E-2</v>
      </c>
      <c r="DZ5" s="6">
        <v>734202699</v>
      </c>
      <c r="EA5" s="7">
        <v>9.865061779241259E-2</v>
      </c>
      <c r="EB5" s="6">
        <v>734202699</v>
      </c>
      <c r="EC5" s="7">
        <v>9.865061779241259E-2</v>
      </c>
      <c r="ED5" s="6">
        <v>734202699</v>
      </c>
      <c r="EE5" s="7">
        <v>9.865061779241259E-2</v>
      </c>
      <c r="EF5" s="6">
        <v>734202699</v>
      </c>
      <c r="EG5" s="7">
        <v>9.865061779241259E-2</v>
      </c>
      <c r="EH5" s="6">
        <v>734202699</v>
      </c>
      <c r="EI5" s="7">
        <v>9.865061779241259E-2</v>
      </c>
      <c r="EJ5" s="6">
        <v>734202699</v>
      </c>
      <c r="EK5" s="7">
        <v>9.865061779241259E-2</v>
      </c>
      <c r="EL5" s="6">
        <v>734202699</v>
      </c>
      <c r="EM5" s="7">
        <v>9.865061779241259E-2</v>
      </c>
      <c r="EN5" s="6">
        <v>734202699</v>
      </c>
      <c r="EO5" s="7">
        <v>9.865061779241259E-2</v>
      </c>
      <c r="EP5" s="6">
        <v>734202699</v>
      </c>
      <c r="EQ5" s="7">
        <v>9.865061779241259E-2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13" t="s">
        <v>31</v>
      </c>
      <c r="FA5" s="14" t="s">
        <v>32</v>
      </c>
      <c r="FB5" s="13" t="s">
        <v>31</v>
      </c>
      <c r="FC5" s="14" t="s">
        <v>32</v>
      </c>
      <c r="FD5" s="13" t="s">
        <v>31</v>
      </c>
      <c r="FE5" s="14" t="s">
        <v>32</v>
      </c>
      <c r="FF5" s="13" t="s">
        <v>31</v>
      </c>
      <c r="FG5" s="14" t="s">
        <v>32</v>
      </c>
      <c r="FH5" s="13" t="s">
        <v>31</v>
      </c>
      <c r="FI5" s="14" t="s">
        <v>32</v>
      </c>
      <c r="FJ5" s="13" t="s">
        <v>31</v>
      </c>
      <c r="FK5" s="14" t="s">
        <v>32</v>
      </c>
      <c r="FL5" s="13" t="s">
        <v>31</v>
      </c>
      <c r="FM5" s="14" t="s">
        <v>32</v>
      </c>
      <c r="FN5" s="13" t="s">
        <v>31</v>
      </c>
      <c r="FO5" s="14" t="s">
        <v>32</v>
      </c>
      <c r="FP5" s="13" t="s">
        <v>31</v>
      </c>
      <c r="FQ5" s="14" t="s">
        <v>32</v>
      </c>
      <c r="FR5" s="13" t="s">
        <v>31</v>
      </c>
      <c r="FS5" s="14" t="s">
        <v>32</v>
      </c>
      <c r="FT5" s="13" t="s">
        <v>31</v>
      </c>
      <c r="FU5" s="14" t="s">
        <v>32</v>
      </c>
      <c r="FV5" s="13" t="s">
        <v>31</v>
      </c>
      <c r="FW5" s="14" t="s">
        <v>32</v>
      </c>
      <c r="FX5" s="13" t="s">
        <v>31</v>
      </c>
      <c r="FY5" s="14" t="s">
        <v>32</v>
      </c>
      <c r="FZ5" s="13" t="s">
        <v>31</v>
      </c>
      <c r="GA5" s="14" t="s">
        <v>32</v>
      </c>
      <c r="GB5" s="13" t="s">
        <v>31</v>
      </c>
      <c r="GC5" s="14" t="s">
        <v>32</v>
      </c>
      <c r="GD5" s="13" t="s">
        <v>31</v>
      </c>
      <c r="GE5" s="14" t="s">
        <v>32</v>
      </c>
      <c r="GF5" s="13" t="s">
        <v>31</v>
      </c>
      <c r="GG5" s="14" t="s">
        <v>32</v>
      </c>
      <c r="GH5" s="13" t="s">
        <v>31</v>
      </c>
      <c r="GI5" s="14" t="s">
        <v>32</v>
      </c>
      <c r="GJ5" s="13" t="s">
        <v>31</v>
      </c>
      <c r="GK5" s="14" t="s">
        <v>33</v>
      </c>
    </row>
    <row r="6" spans="1:193" x14ac:dyDescent="0.25">
      <c r="A6" s="55" t="s">
        <v>34</v>
      </c>
      <c r="B6" s="46"/>
      <c r="C6" s="47"/>
      <c r="D6" s="46"/>
      <c r="E6" s="47"/>
      <c r="F6" s="46"/>
      <c r="G6" s="47"/>
      <c r="H6" s="46"/>
      <c r="I6" s="47"/>
      <c r="J6" s="46"/>
      <c r="K6" s="47"/>
      <c r="L6" s="46"/>
      <c r="M6" s="47"/>
      <c r="N6" s="46"/>
      <c r="O6" s="47"/>
      <c r="P6" s="46"/>
      <c r="Q6" s="47"/>
      <c r="R6" s="46"/>
      <c r="S6" s="47"/>
      <c r="T6" s="46"/>
      <c r="U6" s="47"/>
      <c r="V6" s="46"/>
      <c r="W6" s="47"/>
      <c r="X6" s="46"/>
      <c r="Y6" s="47"/>
      <c r="Z6" s="46">
        <v>0</v>
      </c>
      <c r="AA6" s="47">
        <v>0</v>
      </c>
      <c r="AB6" s="46">
        <v>0</v>
      </c>
      <c r="AC6" s="47">
        <v>0</v>
      </c>
      <c r="AD6" s="46">
        <v>0</v>
      </c>
      <c r="AE6" s="47">
        <v>0</v>
      </c>
      <c r="AF6" s="46">
        <v>0</v>
      </c>
      <c r="AG6" s="47">
        <v>0</v>
      </c>
      <c r="AH6" s="46">
        <v>0</v>
      </c>
      <c r="AI6" s="47">
        <v>0</v>
      </c>
      <c r="AJ6" s="46">
        <v>0</v>
      </c>
      <c r="AK6" s="47">
        <v>0</v>
      </c>
      <c r="AL6" s="46">
        <v>0</v>
      </c>
      <c r="AM6" s="47">
        <v>0</v>
      </c>
      <c r="AN6" s="46">
        <v>0</v>
      </c>
      <c r="AO6" s="47">
        <v>0</v>
      </c>
      <c r="AP6" s="46">
        <v>0</v>
      </c>
      <c r="AQ6" s="47">
        <v>0</v>
      </c>
      <c r="AR6" s="46">
        <v>0</v>
      </c>
      <c r="AS6" s="47">
        <v>0</v>
      </c>
      <c r="AT6" s="46">
        <v>0</v>
      </c>
      <c r="AU6" s="47">
        <v>0</v>
      </c>
      <c r="AV6" s="46">
        <v>0</v>
      </c>
      <c r="AW6" s="47">
        <v>0</v>
      </c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f t="shared" si="0"/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8">
        <v>0</v>
      </c>
      <c r="DN6" s="49">
        <v>0</v>
      </c>
      <c r="DO6" s="48">
        <v>0</v>
      </c>
      <c r="DP6" s="49">
        <v>0</v>
      </c>
      <c r="DQ6" s="48">
        <v>0</v>
      </c>
      <c r="DR6" s="6">
        <v>0</v>
      </c>
      <c r="DS6" s="7">
        <v>0</v>
      </c>
      <c r="DT6" s="6">
        <v>0</v>
      </c>
      <c r="DU6" s="7">
        <v>0</v>
      </c>
      <c r="DV6" s="6">
        <v>0</v>
      </c>
      <c r="DW6" s="7">
        <v>0</v>
      </c>
      <c r="DX6" s="6">
        <v>0</v>
      </c>
      <c r="DY6" s="7">
        <v>0</v>
      </c>
      <c r="DZ6" s="6">
        <v>0</v>
      </c>
      <c r="EA6" s="7">
        <v>0</v>
      </c>
      <c r="EB6" s="6">
        <v>0</v>
      </c>
      <c r="EC6" s="7">
        <v>0</v>
      </c>
      <c r="ED6" s="6">
        <v>0</v>
      </c>
      <c r="EE6" s="7">
        <v>0</v>
      </c>
      <c r="EF6" s="6">
        <v>241340371</v>
      </c>
      <c r="EG6" s="7">
        <v>3.2427525436541683E-2</v>
      </c>
      <c r="EH6" s="6">
        <v>241340371</v>
      </c>
      <c r="EI6" s="7">
        <v>3.2427525436541683E-2</v>
      </c>
      <c r="EJ6" s="6">
        <v>241340371</v>
      </c>
      <c r="EK6" s="7">
        <v>3.2427525436541683E-2</v>
      </c>
      <c r="EL6" s="6">
        <v>241340371</v>
      </c>
      <c r="EM6" s="7">
        <v>3.2427525436541683E-2</v>
      </c>
      <c r="EN6" s="6">
        <v>241340371</v>
      </c>
      <c r="EO6" s="7">
        <v>3.2427525436541683E-2</v>
      </c>
      <c r="EP6" s="6">
        <v>241340371</v>
      </c>
      <c r="EQ6" s="7">
        <v>3.2427525436541683E-2</v>
      </c>
      <c r="ER6" s="6">
        <v>241340371</v>
      </c>
      <c r="ES6" s="7">
        <v>3.2427525436541683E-2</v>
      </c>
      <c r="ET6" s="6">
        <v>241340371</v>
      </c>
      <c r="EU6" s="7">
        <v>3.2427525436541683E-2</v>
      </c>
      <c r="EV6" s="6">
        <v>241340371</v>
      </c>
      <c r="EW6" s="7">
        <v>3.2427525436541683E-2</v>
      </c>
      <c r="EX6" s="6">
        <v>241340371</v>
      </c>
      <c r="EY6" s="7">
        <v>3.2427525436541683E-2</v>
      </c>
      <c r="EZ6" s="13" t="s">
        <v>35</v>
      </c>
      <c r="FA6" s="14" t="s">
        <v>36</v>
      </c>
      <c r="FB6" s="13" t="s">
        <v>35</v>
      </c>
      <c r="FC6" s="14" t="s">
        <v>36</v>
      </c>
      <c r="FD6" s="13" t="s">
        <v>35</v>
      </c>
      <c r="FE6" s="14" t="s">
        <v>36</v>
      </c>
      <c r="FF6" s="13" t="s">
        <v>35</v>
      </c>
      <c r="FG6" s="14" t="s">
        <v>36</v>
      </c>
      <c r="FH6" s="13" t="s">
        <v>35</v>
      </c>
      <c r="FI6" s="14" t="s">
        <v>36</v>
      </c>
      <c r="FJ6" s="13" t="s">
        <v>35</v>
      </c>
      <c r="FK6" s="14" t="s">
        <v>36</v>
      </c>
      <c r="FL6" s="13" t="s">
        <v>35</v>
      </c>
      <c r="FM6" s="14" t="s">
        <v>36</v>
      </c>
      <c r="FN6" s="13" t="s">
        <v>35</v>
      </c>
      <c r="FO6" s="14" t="s">
        <v>36</v>
      </c>
      <c r="FP6" s="13" t="s">
        <v>35</v>
      </c>
      <c r="FQ6" s="14" t="s">
        <v>36</v>
      </c>
      <c r="FR6" s="13" t="s">
        <v>35</v>
      </c>
      <c r="FS6" s="14" t="s">
        <v>36</v>
      </c>
      <c r="FT6" s="13" t="s">
        <v>35</v>
      </c>
      <c r="FU6" s="14" t="s">
        <v>36</v>
      </c>
      <c r="FV6" s="13" t="s">
        <v>35</v>
      </c>
      <c r="FW6" s="14" t="s">
        <v>36</v>
      </c>
      <c r="FX6" s="13" t="s">
        <v>35</v>
      </c>
      <c r="FY6" s="14" t="s">
        <v>36</v>
      </c>
      <c r="FZ6" s="13" t="s">
        <v>35</v>
      </c>
      <c r="GA6" s="14" t="s">
        <v>36</v>
      </c>
      <c r="GB6" s="13" t="s">
        <v>35</v>
      </c>
      <c r="GC6" s="14" t="s">
        <v>36</v>
      </c>
      <c r="GD6" s="13" t="s">
        <v>35</v>
      </c>
      <c r="GE6" s="14" t="s">
        <v>36</v>
      </c>
      <c r="GF6" s="13" t="s">
        <v>35</v>
      </c>
      <c r="GG6" s="14" t="s">
        <v>36</v>
      </c>
      <c r="GH6" s="13" t="s">
        <v>35</v>
      </c>
      <c r="GI6" s="14" t="s">
        <v>36</v>
      </c>
      <c r="GJ6" s="13" t="s">
        <v>35</v>
      </c>
      <c r="GK6" s="14" t="s">
        <v>37</v>
      </c>
    </row>
    <row r="7" spans="1:193" x14ac:dyDescent="0.25">
      <c r="A7" s="55" t="s">
        <v>38</v>
      </c>
      <c r="B7" s="46"/>
      <c r="C7" s="47"/>
      <c r="D7" s="46"/>
      <c r="E7" s="47"/>
      <c r="F7" s="46"/>
      <c r="G7" s="47"/>
      <c r="H7" s="46"/>
      <c r="I7" s="47"/>
      <c r="J7" s="46"/>
      <c r="K7" s="47"/>
      <c r="L7" s="46"/>
      <c r="M7" s="47"/>
      <c r="N7" s="46"/>
      <c r="O7" s="47"/>
      <c r="P7" s="46"/>
      <c r="Q7" s="47"/>
      <c r="R7" s="46"/>
      <c r="S7" s="47"/>
      <c r="T7" s="46"/>
      <c r="U7" s="47"/>
      <c r="V7" s="46"/>
      <c r="W7" s="47"/>
      <c r="X7" s="46"/>
      <c r="Y7" s="47"/>
      <c r="Z7" s="46">
        <v>0</v>
      </c>
      <c r="AA7" s="47">
        <v>0</v>
      </c>
      <c r="AB7" s="46">
        <v>0</v>
      </c>
      <c r="AC7" s="47">
        <v>0</v>
      </c>
      <c r="AD7" s="46">
        <v>0</v>
      </c>
      <c r="AE7" s="47">
        <v>0</v>
      </c>
      <c r="AF7" s="46">
        <v>0</v>
      </c>
      <c r="AG7" s="47">
        <v>0</v>
      </c>
      <c r="AH7" s="46">
        <v>0</v>
      </c>
      <c r="AI7" s="47">
        <v>0</v>
      </c>
      <c r="AJ7" s="46">
        <v>0</v>
      </c>
      <c r="AK7" s="47">
        <v>0</v>
      </c>
      <c r="AL7" s="46">
        <v>0</v>
      </c>
      <c r="AM7" s="47">
        <v>0</v>
      </c>
      <c r="AN7" s="46">
        <v>0</v>
      </c>
      <c r="AO7" s="47">
        <v>0</v>
      </c>
      <c r="AP7" s="46">
        <v>0</v>
      </c>
      <c r="AQ7" s="47">
        <v>0</v>
      </c>
      <c r="AR7" s="46">
        <v>0</v>
      </c>
      <c r="AS7" s="47">
        <v>0</v>
      </c>
      <c r="AT7" s="46">
        <v>0</v>
      </c>
      <c r="AU7" s="47">
        <v>0</v>
      </c>
      <c r="AV7" s="46">
        <v>0</v>
      </c>
      <c r="AW7" s="47">
        <v>0</v>
      </c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f t="shared" si="0"/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6000000</v>
      </c>
      <c r="DK7" s="47">
        <v>8.0618568626982879E-4</v>
      </c>
      <c r="DL7" s="46">
        <v>6000000</v>
      </c>
      <c r="DM7" s="48">
        <v>8.0618568626982879E-4</v>
      </c>
      <c r="DN7" s="49">
        <v>6000000</v>
      </c>
      <c r="DO7" s="48">
        <v>8.0618568626982879E-4</v>
      </c>
      <c r="DP7" s="49">
        <v>6000000</v>
      </c>
      <c r="DQ7" s="48">
        <v>8.0618568626982879E-4</v>
      </c>
      <c r="DR7" s="6">
        <v>6000000</v>
      </c>
      <c r="DS7" s="7">
        <v>8.06185686269829E-4</v>
      </c>
      <c r="DT7" s="6">
        <v>6000000</v>
      </c>
      <c r="DU7" s="7">
        <v>8.0618568626982879E-4</v>
      </c>
      <c r="DV7" s="6">
        <v>6000000</v>
      </c>
      <c r="DW7" s="7">
        <v>8.0618568626982879E-4</v>
      </c>
      <c r="DX7" s="6">
        <v>6000000</v>
      </c>
      <c r="DY7" s="7">
        <v>8.0618568626982879E-4</v>
      </c>
      <c r="DZ7" s="6">
        <v>6000000</v>
      </c>
      <c r="EA7" s="7">
        <v>8.0618568626982879E-4</v>
      </c>
      <c r="EB7" s="6">
        <v>6000000</v>
      </c>
      <c r="EC7" s="7">
        <v>8.0618568626982879E-4</v>
      </c>
      <c r="ED7" s="6">
        <v>6000000</v>
      </c>
      <c r="EE7" s="7">
        <v>8.0618568626982879E-4</v>
      </c>
      <c r="EF7" s="6">
        <v>6000000</v>
      </c>
      <c r="EG7" s="7">
        <v>8.0618568626982879E-4</v>
      </c>
      <c r="EH7" s="6">
        <v>6000000</v>
      </c>
      <c r="EI7" s="7">
        <v>8.0618568626982879E-4</v>
      </c>
      <c r="EJ7" s="6">
        <v>6000000</v>
      </c>
      <c r="EK7" s="7">
        <v>8.0618568626982879E-4</v>
      </c>
      <c r="EL7" s="6">
        <v>6000000</v>
      </c>
      <c r="EM7" s="7">
        <v>8.0618568626982879E-4</v>
      </c>
      <c r="EN7" s="6">
        <v>6000000</v>
      </c>
      <c r="EO7" s="7">
        <v>8.0618568626982879E-4</v>
      </c>
      <c r="EP7" s="6">
        <v>6000000</v>
      </c>
      <c r="EQ7" s="7">
        <v>8.0618568626982879E-4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13" t="s">
        <v>39</v>
      </c>
      <c r="FA7" s="14" t="s">
        <v>40</v>
      </c>
      <c r="FB7" s="13" t="s">
        <v>39</v>
      </c>
      <c r="FC7" s="14" t="s">
        <v>40</v>
      </c>
      <c r="FD7" s="13" t="s">
        <v>39</v>
      </c>
      <c r="FE7" s="14" t="s">
        <v>40</v>
      </c>
      <c r="FF7" s="13" t="s">
        <v>39</v>
      </c>
      <c r="FG7" s="14" t="s">
        <v>40</v>
      </c>
      <c r="FH7" s="13" t="s">
        <v>39</v>
      </c>
      <c r="FI7" s="14" t="s">
        <v>40</v>
      </c>
      <c r="FJ7" s="13" t="s">
        <v>39</v>
      </c>
      <c r="FK7" s="14" t="s">
        <v>40</v>
      </c>
      <c r="FL7" s="13" t="s">
        <v>39</v>
      </c>
      <c r="FM7" s="14" t="s">
        <v>40</v>
      </c>
      <c r="FN7" s="13" t="s">
        <v>39</v>
      </c>
      <c r="FO7" s="14" t="s">
        <v>40</v>
      </c>
      <c r="FP7" s="13" t="s">
        <v>39</v>
      </c>
      <c r="FQ7" s="14" t="s">
        <v>40</v>
      </c>
      <c r="FR7" s="13" t="s">
        <v>39</v>
      </c>
      <c r="FS7" s="14" t="s">
        <v>40</v>
      </c>
      <c r="FT7" s="13" t="s">
        <v>39</v>
      </c>
      <c r="FU7" s="14" t="s">
        <v>40</v>
      </c>
      <c r="FV7" s="13" t="s">
        <v>39</v>
      </c>
      <c r="FW7" s="14" t="s">
        <v>40</v>
      </c>
      <c r="FX7" s="13" t="s">
        <v>39</v>
      </c>
      <c r="FY7" s="14" t="s">
        <v>40</v>
      </c>
      <c r="FZ7" s="13" t="s">
        <v>39</v>
      </c>
      <c r="GA7" s="14" t="s">
        <v>40</v>
      </c>
      <c r="GB7" s="13" t="s">
        <v>39</v>
      </c>
      <c r="GC7" s="14" t="s">
        <v>40</v>
      </c>
      <c r="GD7" s="13" t="s">
        <v>39</v>
      </c>
      <c r="GE7" s="14" t="s">
        <v>40</v>
      </c>
      <c r="GF7" s="13" t="s">
        <v>39</v>
      </c>
      <c r="GG7" s="14" t="s">
        <v>40</v>
      </c>
      <c r="GH7" s="13" t="s">
        <v>39</v>
      </c>
      <c r="GI7" s="14" t="s">
        <v>40</v>
      </c>
      <c r="GJ7" s="13" t="s">
        <v>39</v>
      </c>
      <c r="GK7" s="14" t="s">
        <v>41</v>
      </c>
    </row>
    <row r="8" spans="1:193" x14ac:dyDescent="0.25">
      <c r="A8" s="55" t="s">
        <v>42</v>
      </c>
      <c r="B8" s="46"/>
      <c r="C8" s="47"/>
      <c r="D8" s="46"/>
      <c r="E8" s="47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  <c r="Z8" s="46">
        <v>0</v>
      </c>
      <c r="AA8" s="47">
        <v>0</v>
      </c>
      <c r="AB8" s="46">
        <v>0</v>
      </c>
      <c r="AC8" s="47">
        <v>0</v>
      </c>
      <c r="AD8" s="46">
        <v>0</v>
      </c>
      <c r="AE8" s="47">
        <v>0</v>
      </c>
      <c r="AF8" s="46">
        <v>0</v>
      </c>
      <c r="AG8" s="47">
        <v>0</v>
      </c>
      <c r="AH8" s="46">
        <v>0</v>
      </c>
      <c r="AI8" s="47">
        <v>0</v>
      </c>
      <c r="AJ8" s="46">
        <v>0</v>
      </c>
      <c r="AK8" s="47">
        <v>0</v>
      </c>
      <c r="AL8" s="46">
        <v>0</v>
      </c>
      <c r="AM8" s="47">
        <v>0</v>
      </c>
      <c r="AN8" s="46">
        <v>0</v>
      </c>
      <c r="AO8" s="47">
        <v>0</v>
      </c>
      <c r="AP8" s="46">
        <v>0</v>
      </c>
      <c r="AQ8" s="47">
        <v>0</v>
      </c>
      <c r="AR8" s="46">
        <v>0</v>
      </c>
      <c r="AS8" s="47">
        <v>0</v>
      </c>
      <c r="AT8" s="46">
        <v>0</v>
      </c>
      <c r="AU8" s="47">
        <v>0</v>
      </c>
      <c r="AV8" s="46">
        <v>0</v>
      </c>
      <c r="AW8" s="47">
        <v>0</v>
      </c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f t="shared" si="0"/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8">
        <v>0</v>
      </c>
      <c r="DN8" s="49">
        <v>0</v>
      </c>
      <c r="DO8" s="48">
        <v>0</v>
      </c>
      <c r="DP8" s="49">
        <v>0</v>
      </c>
      <c r="DQ8" s="48">
        <v>0</v>
      </c>
      <c r="DR8" s="6">
        <v>0</v>
      </c>
      <c r="DS8" s="7">
        <v>0</v>
      </c>
      <c r="DT8" s="6">
        <v>0</v>
      </c>
      <c r="DU8" s="7">
        <v>0</v>
      </c>
      <c r="DV8" s="6">
        <v>0</v>
      </c>
      <c r="DW8" s="7">
        <v>0</v>
      </c>
      <c r="DX8" s="6">
        <v>0</v>
      </c>
      <c r="DY8" s="7">
        <v>0</v>
      </c>
      <c r="DZ8" s="6">
        <v>0</v>
      </c>
      <c r="EA8" s="7">
        <v>0</v>
      </c>
      <c r="EB8" s="6">
        <v>0</v>
      </c>
      <c r="EC8" s="7">
        <v>0</v>
      </c>
      <c r="ED8" s="6">
        <v>0</v>
      </c>
      <c r="EE8" s="7">
        <v>0</v>
      </c>
      <c r="EF8" s="6">
        <v>0</v>
      </c>
      <c r="EG8" s="7">
        <v>0</v>
      </c>
      <c r="EH8" s="6">
        <v>0</v>
      </c>
      <c r="EI8" s="7">
        <v>0</v>
      </c>
      <c r="EJ8" s="6">
        <v>0</v>
      </c>
      <c r="EK8" s="7">
        <v>0</v>
      </c>
      <c r="EL8" s="6">
        <v>0</v>
      </c>
      <c r="EM8" s="7">
        <v>0</v>
      </c>
      <c r="EN8" s="6">
        <v>0</v>
      </c>
      <c r="EO8" s="7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13">
        <v>0</v>
      </c>
      <c r="FA8" s="14" t="s">
        <v>43</v>
      </c>
      <c r="FB8" s="13">
        <v>0</v>
      </c>
      <c r="FC8" s="14" t="s">
        <v>43</v>
      </c>
      <c r="FD8" s="13">
        <v>0</v>
      </c>
      <c r="FE8" s="14" t="s">
        <v>43</v>
      </c>
      <c r="FF8" s="13">
        <v>0</v>
      </c>
      <c r="FG8" s="14" t="s">
        <v>43</v>
      </c>
      <c r="FH8" s="13">
        <v>0</v>
      </c>
      <c r="FI8" s="14" t="s">
        <v>43</v>
      </c>
      <c r="FJ8" s="13">
        <v>0</v>
      </c>
      <c r="FK8" s="14" t="s">
        <v>43</v>
      </c>
      <c r="FL8" s="13">
        <v>0</v>
      </c>
      <c r="FM8" s="14" t="s">
        <v>43</v>
      </c>
      <c r="FN8" s="13">
        <v>0</v>
      </c>
      <c r="FO8" s="14">
        <v>0</v>
      </c>
      <c r="FP8" s="13">
        <v>0</v>
      </c>
      <c r="FQ8" s="14" t="s">
        <v>43</v>
      </c>
      <c r="FR8" s="13">
        <v>0</v>
      </c>
      <c r="FS8" s="14" t="s">
        <v>43</v>
      </c>
      <c r="FT8" s="13">
        <v>0</v>
      </c>
      <c r="FU8" s="14" t="s">
        <v>43</v>
      </c>
      <c r="FV8" s="13">
        <v>0</v>
      </c>
      <c r="FW8" s="14" t="s">
        <v>43</v>
      </c>
      <c r="FX8" s="13">
        <v>0</v>
      </c>
      <c r="FY8" s="14" t="s">
        <v>43</v>
      </c>
      <c r="FZ8" s="13">
        <v>0</v>
      </c>
      <c r="GA8" s="14" t="s">
        <v>43</v>
      </c>
      <c r="GB8" s="13">
        <v>0</v>
      </c>
      <c r="GC8" s="14" t="s">
        <v>43</v>
      </c>
      <c r="GD8" s="13">
        <v>0</v>
      </c>
      <c r="GE8" s="14" t="s">
        <v>43</v>
      </c>
      <c r="GF8" s="13">
        <v>0</v>
      </c>
      <c r="GG8" s="14" t="s">
        <v>43</v>
      </c>
      <c r="GH8" s="13">
        <v>0</v>
      </c>
      <c r="GI8" s="14" t="s">
        <v>43</v>
      </c>
      <c r="GJ8" s="13">
        <v>0</v>
      </c>
      <c r="GK8" s="14" t="s">
        <v>44</v>
      </c>
    </row>
    <row r="9" spans="1:193" x14ac:dyDescent="0.25">
      <c r="A9" s="55" t="s">
        <v>455</v>
      </c>
      <c r="B9" s="46"/>
      <c r="C9" s="47"/>
      <c r="D9" s="46"/>
      <c r="E9" s="47"/>
      <c r="F9" s="46"/>
      <c r="G9" s="47"/>
      <c r="H9" s="46"/>
      <c r="I9" s="47"/>
      <c r="J9" s="46"/>
      <c r="K9" s="47"/>
      <c r="L9" s="46"/>
      <c r="M9" s="47"/>
      <c r="N9" s="46"/>
      <c r="O9" s="47"/>
      <c r="P9" s="46"/>
      <c r="Q9" s="47"/>
      <c r="R9" s="46"/>
      <c r="S9" s="47"/>
      <c r="T9" s="46">
        <v>2033840496</v>
      </c>
      <c r="U9" s="47">
        <v>0.27327551600518818</v>
      </c>
      <c r="V9" s="46">
        <v>2077840496</v>
      </c>
      <c r="W9" s="47">
        <v>0.27918754437116694</v>
      </c>
      <c r="X9" s="46">
        <v>2078009734</v>
      </c>
      <c r="Y9" s="47">
        <v>0.27921028391336239</v>
      </c>
      <c r="Z9" s="46">
        <v>2078009658</v>
      </c>
      <c r="AA9" s="47">
        <v>0.27921027370167706</v>
      </c>
      <c r="AB9" s="46">
        <v>2078009658</v>
      </c>
      <c r="AC9" s="47">
        <v>0.279210273701677</v>
      </c>
      <c r="AD9" s="46">
        <v>2077442768</v>
      </c>
      <c r="AE9" s="47">
        <v>0.27913410393439497</v>
      </c>
      <c r="AF9" s="46">
        <v>2071258568</v>
      </c>
      <c r="AG9" s="47">
        <v>0.27830316834755697</v>
      </c>
      <c r="AH9" s="46">
        <v>2071275118</v>
      </c>
      <c r="AI9" s="47">
        <v>0.27830539207640798</v>
      </c>
      <c r="AJ9" s="46">
        <v>2071286760</v>
      </c>
      <c r="AK9" s="47">
        <v>0.27830695634536801</v>
      </c>
      <c r="AL9" s="46">
        <v>2072506760</v>
      </c>
      <c r="AM9" s="47">
        <v>0.278470880768243</v>
      </c>
      <c r="AN9" s="46">
        <v>2089585838</v>
      </c>
      <c r="AO9" s="47">
        <v>0.28076569880462421</v>
      </c>
      <c r="AP9" s="46">
        <v>2099531988</v>
      </c>
      <c r="AQ9" s="47">
        <v>0.28210210609853997</v>
      </c>
      <c r="AR9" s="46">
        <v>2137555920</v>
      </c>
      <c r="AS9" s="47">
        <v>0.28721116438422301</v>
      </c>
      <c r="AT9" s="46">
        <v>2137574162</v>
      </c>
      <c r="AU9" s="47">
        <v>0.28721361545743701</v>
      </c>
      <c r="AV9" s="46">
        <v>2137574162</v>
      </c>
      <c r="AW9" s="47">
        <v>0.28721361545743701</v>
      </c>
      <c r="AX9" s="46">
        <v>2137330162</v>
      </c>
      <c r="AY9" s="47">
        <v>0.28718083057286198</v>
      </c>
      <c r="AZ9" s="46">
        <v>2130649362</v>
      </c>
      <c r="BA9" s="47">
        <v>0.28628316968405698</v>
      </c>
      <c r="BB9" s="46">
        <v>2110269362</v>
      </c>
      <c r="BC9" s="47">
        <v>0.28354482563636102</v>
      </c>
      <c r="BD9" s="46">
        <v>2096336340</v>
      </c>
      <c r="BE9" s="47">
        <v>0.28167272515254699</v>
      </c>
      <c r="BF9" s="46">
        <v>2068073430</v>
      </c>
      <c r="BG9" s="47">
        <v>0.27787519957015799</v>
      </c>
      <c r="BH9" s="46">
        <v>2063732848</v>
      </c>
      <c r="BI9" s="47">
        <v>0.27729198039041097</v>
      </c>
      <c r="BJ9" s="46">
        <v>2067724200</v>
      </c>
      <c r="BK9" s="47">
        <v>0.277828275532289</v>
      </c>
      <c r="BL9" s="46">
        <v>2067724100</v>
      </c>
      <c r="BM9" s="47">
        <v>0.27782826209586098</v>
      </c>
      <c r="BN9" s="46">
        <v>2086756196</v>
      </c>
      <c r="BO9" s="47">
        <v>0.28038549599168</v>
      </c>
      <c r="BP9" s="46">
        <v>2086956084</v>
      </c>
      <c r="BQ9" s="47">
        <v>0.28041235379908908</v>
      </c>
      <c r="BR9" s="46">
        <v>2080965884</v>
      </c>
      <c r="BS9" s="47">
        <v>0.27960748488277348</v>
      </c>
      <c r="BT9" s="46">
        <v>2062405136</v>
      </c>
      <c r="BU9" s="47">
        <v>0.27711358332209701</v>
      </c>
      <c r="BV9" s="46">
        <v>1987233964</v>
      </c>
      <c r="BW9" s="47">
        <v>0.26701326284100901</v>
      </c>
      <c r="BX9" s="46">
        <v>1967880964</v>
      </c>
      <c r="BY9" s="47">
        <v>0.26441291090994501</v>
      </c>
      <c r="BZ9" s="46">
        <v>1959693918</v>
      </c>
      <c r="CA9" s="47">
        <v>0.26331286436027301</v>
      </c>
      <c r="CB9" s="46">
        <v>1936145938</v>
      </c>
      <c r="CC9" s="47">
        <v>0.26014885695751189</v>
      </c>
      <c r="CD9" s="46">
        <v>1920157196</v>
      </c>
      <c r="CE9" s="47">
        <v>0.25800054113386839</v>
      </c>
      <c r="CF9" s="46">
        <v>1904934924</v>
      </c>
      <c r="CG9" s="47">
        <v>0.25595521150071737</v>
      </c>
      <c r="CH9" s="46">
        <v>1881748464</v>
      </c>
      <c r="CI9" s="47">
        <v>0.25283977947283937</v>
      </c>
      <c r="CJ9" s="46">
        <v>1860593798</v>
      </c>
      <c r="CK9" s="47">
        <v>0.24999734798500287</v>
      </c>
      <c r="CL9" s="46">
        <v>1860591374</v>
      </c>
      <c r="CM9" s="47">
        <v>0.24999702228598561</v>
      </c>
      <c r="CN9" s="46">
        <v>1892191374</v>
      </c>
      <c r="CO9" s="47">
        <v>0.25424293356700672</v>
      </c>
      <c r="CP9" s="46">
        <v>1892190608</v>
      </c>
      <c r="CQ9" s="47">
        <f t="shared" si="0"/>
        <v>0.25424283064396747</v>
      </c>
      <c r="CR9" s="46">
        <v>1889954302</v>
      </c>
      <c r="CS9" s="47">
        <v>0.25394235099608087</v>
      </c>
      <c r="CT9" s="46">
        <v>1868187842</v>
      </c>
      <c r="CU9" s="47">
        <v>0.25101771624728675</v>
      </c>
      <c r="CV9" s="46">
        <v>1842119642</v>
      </c>
      <c r="CW9" s="47">
        <v>0.24751508129615024</v>
      </c>
      <c r="CX9" s="46">
        <v>1818059442</v>
      </c>
      <c r="CY9" s="47">
        <v>0.24428224982135199</v>
      </c>
      <c r="CZ9" s="46">
        <v>1815559442</v>
      </c>
      <c r="DA9" s="47">
        <v>0.24394633911873959</v>
      </c>
      <c r="DB9" s="46">
        <v>1815321806</v>
      </c>
      <c r="DC9" s="47">
        <v>0.24391440932844918</v>
      </c>
      <c r="DD9" s="46">
        <v>1810164406</v>
      </c>
      <c r="DE9" s="47">
        <v>0.24322143898538784</v>
      </c>
      <c r="DF9" s="46">
        <v>1806545802</v>
      </c>
      <c r="DG9" s="47">
        <v>0.24273522786054139</v>
      </c>
      <c r="DH9" s="46">
        <v>1802189940</v>
      </c>
      <c r="DI9" s="47">
        <v>0.24214995559458027</v>
      </c>
      <c r="DJ9" s="46">
        <v>1760716940</v>
      </c>
      <c r="DK9" s="47">
        <v>0.23657746576680216</v>
      </c>
      <c r="DL9" s="46">
        <v>1708508540</v>
      </c>
      <c r="DM9" s="48">
        <v>0.22956252163629387</v>
      </c>
      <c r="DN9" s="49">
        <v>1593801740</v>
      </c>
      <c r="DO9" s="48">
        <v>0.21415002492332455</v>
      </c>
      <c r="DP9" s="49">
        <v>1425738990</v>
      </c>
      <c r="DQ9" s="48">
        <v>0.19156839434913378</v>
      </c>
      <c r="DR9" s="6">
        <v>1449938990</v>
      </c>
      <c r="DS9" s="7">
        <v>0.19482000995042201</v>
      </c>
      <c r="DT9" s="6">
        <v>1442663730</v>
      </c>
      <c r="DU9" s="7">
        <v>0.19384247487110701</v>
      </c>
      <c r="DV9" s="6">
        <v>1442650488</v>
      </c>
      <c r="DW9" s="7">
        <v>0.19384069561929701</v>
      </c>
      <c r="DX9" s="6">
        <v>1446553766</v>
      </c>
      <c r="DY9" s="7">
        <v>0.194365156761486</v>
      </c>
      <c r="DZ9" s="6">
        <v>1446069454</v>
      </c>
      <c r="EA9" s="7">
        <v>0.19430008252780401</v>
      </c>
      <c r="EB9" s="6">
        <v>1444299354</v>
      </c>
      <c r="EC9" s="7">
        <v>0.19406224431392699</v>
      </c>
      <c r="ED9" s="6">
        <v>1456332410</v>
      </c>
      <c r="EE9" s="7">
        <v>0.19567905723214063</v>
      </c>
      <c r="EF9" s="6">
        <v>1386937256</v>
      </c>
      <c r="EG9" s="7">
        <v>0.18635482725692554</v>
      </c>
      <c r="EH9" s="6">
        <v>1387055050</v>
      </c>
      <c r="EI9" s="7">
        <v>0.18637065456304697</v>
      </c>
      <c r="EJ9" s="6">
        <v>1386878390</v>
      </c>
      <c r="EK9" s="7">
        <v>0.18634691776915754</v>
      </c>
      <c r="EL9" s="6">
        <v>1387584646</v>
      </c>
      <c r="EM9" s="7">
        <v>0.18644181334883125</v>
      </c>
      <c r="EN9" s="6">
        <v>1390261316</v>
      </c>
      <c r="EO9" s="7">
        <v>0.18680146218897589</v>
      </c>
      <c r="EP9" s="6">
        <v>1400991438</v>
      </c>
      <c r="EQ9" s="7">
        <v>0.18824320731703073</v>
      </c>
      <c r="ER9" s="6">
        <v>1412051410</v>
      </c>
      <c r="ES9" s="7">
        <v>0.18972927250318825</v>
      </c>
      <c r="ET9" s="6">
        <v>1425935202</v>
      </c>
      <c r="EU9" s="7">
        <v>0.19159475823344616</v>
      </c>
      <c r="EV9" s="6">
        <v>1436618184</v>
      </c>
      <c r="EW9" s="7">
        <v>0.19303016942929255</v>
      </c>
      <c r="EX9" s="6">
        <v>1435477704</v>
      </c>
      <c r="EY9" s="7">
        <v>0.19287692965404638</v>
      </c>
      <c r="EZ9" s="13" t="s">
        <v>45</v>
      </c>
      <c r="FA9" s="14" t="s">
        <v>46</v>
      </c>
      <c r="FB9" s="13" t="s">
        <v>47</v>
      </c>
      <c r="FC9" s="14" t="s">
        <v>48</v>
      </c>
      <c r="FD9" s="13" t="s">
        <v>49</v>
      </c>
      <c r="FE9" s="14" t="s">
        <v>48</v>
      </c>
      <c r="FF9" s="13" t="s">
        <v>50</v>
      </c>
      <c r="FG9" s="14" t="s">
        <v>51</v>
      </c>
      <c r="FH9" s="13" t="s">
        <v>52</v>
      </c>
      <c r="FI9" s="14" t="s">
        <v>53</v>
      </c>
      <c r="FJ9" s="13" t="s">
        <v>54</v>
      </c>
      <c r="FK9" s="14" t="s">
        <v>55</v>
      </c>
      <c r="FL9" s="13" t="s">
        <v>56</v>
      </c>
      <c r="FM9" s="14" t="s">
        <v>53</v>
      </c>
      <c r="FN9" s="13" t="s">
        <v>57</v>
      </c>
      <c r="FO9" s="14" t="s">
        <v>58</v>
      </c>
      <c r="FP9" s="13" t="s">
        <v>59</v>
      </c>
      <c r="FQ9" s="14" t="s">
        <v>60</v>
      </c>
      <c r="FR9" s="13" t="s">
        <v>61</v>
      </c>
      <c r="FS9" s="14" t="s">
        <v>62</v>
      </c>
      <c r="FT9" s="13" t="s">
        <v>63</v>
      </c>
      <c r="FU9" s="14" t="s">
        <v>62</v>
      </c>
      <c r="FV9" s="13" t="s">
        <v>64</v>
      </c>
      <c r="FW9" s="14" t="s">
        <v>65</v>
      </c>
      <c r="FX9" s="13" t="s">
        <v>66</v>
      </c>
      <c r="FY9" s="14" t="s">
        <v>65</v>
      </c>
      <c r="FZ9" s="13" t="s">
        <v>67</v>
      </c>
      <c r="GA9" s="14" t="s">
        <v>62</v>
      </c>
      <c r="GB9" s="13" t="s">
        <v>68</v>
      </c>
      <c r="GC9" s="14" t="s">
        <v>69</v>
      </c>
      <c r="GD9" s="13" t="s">
        <v>70</v>
      </c>
      <c r="GE9" s="14" t="s">
        <v>71</v>
      </c>
      <c r="GF9" s="13" t="s">
        <v>72</v>
      </c>
      <c r="GG9" s="14" t="s">
        <v>73</v>
      </c>
      <c r="GH9" s="13" t="s">
        <v>74</v>
      </c>
      <c r="GI9" s="14" t="s">
        <v>75</v>
      </c>
      <c r="GJ9" s="13" t="s">
        <v>76</v>
      </c>
      <c r="GK9" s="14" t="s">
        <v>77</v>
      </c>
    </row>
    <row r="10" spans="1:193" x14ac:dyDescent="0.25">
      <c r="A10" s="55" t="s">
        <v>78</v>
      </c>
      <c r="B10" s="46"/>
      <c r="C10" s="47"/>
      <c r="D10" s="46"/>
      <c r="E10" s="47"/>
      <c r="F10" s="46"/>
      <c r="G10" s="47"/>
      <c r="H10" s="46"/>
      <c r="I10" s="47"/>
      <c r="J10" s="46"/>
      <c r="K10" s="47"/>
      <c r="L10" s="46"/>
      <c r="M10" s="47"/>
      <c r="N10" s="46"/>
      <c r="O10" s="47"/>
      <c r="P10" s="46"/>
      <c r="Q10" s="47"/>
      <c r="R10" s="46"/>
      <c r="S10" s="47"/>
      <c r="T10" s="46">
        <v>154223670</v>
      </c>
      <c r="U10" s="47">
        <v>2.0722152539666937E-2</v>
      </c>
      <c r="V10" s="46">
        <v>150480234</v>
      </c>
      <c r="W10" s="47">
        <v>2.0219168452889073E-2</v>
      </c>
      <c r="X10" s="46">
        <v>157953824</v>
      </c>
      <c r="Y10" s="47">
        <v>2.122335200006396E-2</v>
      </c>
      <c r="Z10" s="46">
        <v>161232871</v>
      </c>
      <c r="AA10" s="47">
        <v>2.1663938792731631E-2</v>
      </c>
      <c r="AB10" s="46">
        <v>161586585</v>
      </c>
      <c r="AC10" s="47">
        <v>2.1711465320037201E-2</v>
      </c>
      <c r="AD10" s="46">
        <v>159986114</v>
      </c>
      <c r="AE10" s="47">
        <v>2.1496419184788802E-2</v>
      </c>
      <c r="AF10" s="46">
        <v>163011050</v>
      </c>
      <c r="AG10" s="47">
        <v>2.1902862535635899E-2</v>
      </c>
      <c r="AH10" s="46">
        <v>163273728</v>
      </c>
      <c r="AI10" s="47">
        <v>2.1938157076252199E-2</v>
      </c>
      <c r="AJ10" s="46">
        <v>163402408</v>
      </c>
      <c r="AK10" s="47">
        <v>2.1955447071937102E-2</v>
      </c>
      <c r="AL10" s="46">
        <v>170479937</v>
      </c>
      <c r="AM10" s="47">
        <v>2.2906414167596999E-2</v>
      </c>
      <c r="AN10" s="46">
        <v>161328098</v>
      </c>
      <c r="AO10" s="47">
        <v>2.1676733900122699E-2</v>
      </c>
      <c r="AP10" s="46">
        <v>156348000</v>
      </c>
      <c r="AQ10" s="47">
        <v>2.10075866128192E-2</v>
      </c>
      <c r="AR10" s="46">
        <v>158083136</v>
      </c>
      <c r="AS10" s="47">
        <v>2.1240726913974401E-2</v>
      </c>
      <c r="AT10" s="46">
        <v>161462535</v>
      </c>
      <c r="AU10" s="47">
        <v>2.1694797430973502E-2</v>
      </c>
      <c r="AV10" s="46">
        <v>160231361</v>
      </c>
      <c r="AW10" s="47">
        <v>2.1529371621622301E-2</v>
      </c>
      <c r="AX10" s="46">
        <v>152970622</v>
      </c>
      <c r="AY10" s="47">
        <v>2.05537876460321E-2</v>
      </c>
      <c r="AZ10" s="46">
        <v>147428674</v>
      </c>
      <c r="BA10" s="47">
        <v>1.9809147787423501E-2</v>
      </c>
      <c r="BB10" s="46">
        <v>152245963</v>
      </c>
      <c r="BC10" s="47">
        <v>2.0456419360494301E-2</v>
      </c>
      <c r="BD10" s="46">
        <v>157412038</v>
      </c>
      <c r="BE10" s="47">
        <v>2.1150555313693701E-2</v>
      </c>
      <c r="BF10" s="46">
        <v>148932182</v>
      </c>
      <c r="BG10" s="47">
        <v>2.0011165558888801E-2</v>
      </c>
      <c r="BH10" s="46">
        <v>151523400</v>
      </c>
      <c r="BI10" s="47">
        <v>2.0359332702489599E-2</v>
      </c>
      <c r="BJ10" s="46">
        <v>147140526</v>
      </c>
      <c r="BK10" s="47">
        <v>1.9770430988568899E-2</v>
      </c>
      <c r="BL10" s="46">
        <v>143344785</v>
      </c>
      <c r="BM10" s="47">
        <v>1.9260418978071001E-2</v>
      </c>
      <c r="BN10" s="46">
        <v>133165435</v>
      </c>
      <c r="BO10" s="47">
        <v>1.7892677933815899E-2</v>
      </c>
      <c r="BP10" s="46">
        <v>134319859</v>
      </c>
      <c r="BQ10" s="47">
        <v>1.804779128459694E-2</v>
      </c>
      <c r="BR10" s="46">
        <v>142966388</v>
      </c>
      <c r="BS10" s="47">
        <v>1.9209575937216436E-2</v>
      </c>
      <c r="BT10" s="46">
        <v>144775554</v>
      </c>
      <c r="BU10" s="47">
        <v>1.94526632260974E-2</v>
      </c>
      <c r="BV10" s="46">
        <v>147086519</v>
      </c>
      <c r="BW10" s="47">
        <v>1.97631743768425E-2</v>
      </c>
      <c r="BX10" s="46">
        <v>145814952</v>
      </c>
      <c r="BY10" s="47">
        <v>1.9592321191087E-2</v>
      </c>
      <c r="BZ10" s="46">
        <v>143761490</v>
      </c>
      <c r="CA10" s="47">
        <v>1.9316409245803901E-2</v>
      </c>
      <c r="CB10" s="46">
        <v>152156755</v>
      </c>
      <c r="CC10" s="47">
        <v>2.0444432991710868E-2</v>
      </c>
      <c r="CD10" s="46">
        <v>155730966</v>
      </c>
      <c r="CE10" s="47">
        <v>2.0924679283028897E-2</v>
      </c>
      <c r="CF10" s="46">
        <v>150996702</v>
      </c>
      <c r="CG10" s="47">
        <v>2.0288563304391806E-2</v>
      </c>
      <c r="CH10" s="46">
        <v>154205011</v>
      </c>
      <c r="CI10" s="47">
        <v>2.0719645436546918E-2</v>
      </c>
      <c r="CJ10" s="46">
        <v>146490120</v>
      </c>
      <c r="CK10" s="47">
        <v>1.9683039653991596E-2</v>
      </c>
      <c r="CL10" s="46">
        <v>152198282</v>
      </c>
      <c r="CM10" s="47">
        <v>2.0450012737209821E-2</v>
      </c>
      <c r="CN10" s="46">
        <v>134780834</v>
      </c>
      <c r="CO10" s="47">
        <v>1.8109729859051647E-2</v>
      </c>
      <c r="CP10" s="46">
        <v>135843601</v>
      </c>
      <c r="CQ10" s="47">
        <f t="shared" si="0"/>
        <v>1.8252527782924969E-2</v>
      </c>
      <c r="CR10" s="46">
        <v>150331690</v>
      </c>
      <c r="CS10" s="47">
        <v>2.0199209445125526E-2</v>
      </c>
      <c r="CT10" s="46">
        <v>153143035</v>
      </c>
      <c r="CU10" s="47">
        <v>2.0576953794819903E-2</v>
      </c>
      <c r="CV10" s="46">
        <v>159452117</v>
      </c>
      <c r="CW10" s="47">
        <v>2.1424669061803674E-2</v>
      </c>
      <c r="CX10" s="46">
        <v>163781585</v>
      </c>
      <c r="CY10" s="47">
        <v>2.2006394916930884E-2</v>
      </c>
      <c r="CZ10" s="46">
        <v>164352401</v>
      </c>
      <c r="DA10" s="47">
        <v>2.2083092198379849E-2</v>
      </c>
      <c r="DB10" s="46">
        <v>167792490</v>
      </c>
      <c r="DC10" s="47">
        <v>2.2545317283595566E-2</v>
      </c>
      <c r="DD10" s="46">
        <v>169908201</v>
      </c>
      <c r="DE10" s="47">
        <v>2.2829593271009502E-2</v>
      </c>
      <c r="DF10" s="46">
        <v>171247719</v>
      </c>
      <c r="DG10" s="47">
        <v>2.3009576644026301E-2</v>
      </c>
      <c r="DH10" s="46">
        <v>170965156</v>
      </c>
      <c r="DI10" s="47">
        <v>2.2971610269681392E-2</v>
      </c>
      <c r="DJ10" s="46">
        <v>175374930</v>
      </c>
      <c r="DK10" s="47">
        <v>2.3564126382762198E-2</v>
      </c>
      <c r="DL10" s="46">
        <v>168900598</v>
      </c>
      <c r="DM10" s="48">
        <v>2.2694207418335745E-2</v>
      </c>
      <c r="DN10" s="49">
        <v>157326878</v>
      </c>
      <c r="DO10" s="48">
        <v>2.1139112851519939E-2</v>
      </c>
      <c r="DP10" s="49">
        <v>138935358</v>
      </c>
      <c r="DQ10" s="48">
        <v>1.8667949489395725E-2</v>
      </c>
      <c r="DR10" s="6">
        <v>167820609</v>
      </c>
      <c r="DS10" s="7">
        <v>2.25490954728143E-2</v>
      </c>
      <c r="DT10" s="6">
        <v>169355379</v>
      </c>
      <c r="DU10" s="7">
        <v>2.27553137404337E-2</v>
      </c>
      <c r="DV10" s="6">
        <v>167041853</v>
      </c>
      <c r="DW10" s="7">
        <v>2.2444458482764801E-2</v>
      </c>
      <c r="DX10" s="6">
        <v>175589703</v>
      </c>
      <c r="DY10" s="7">
        <v>2.3592984202495101E-2</v>
      </c>
      <c r="DZ10" s="6">
        <v>173463075</v>
      </c>
      <c r="EA10" s="7">
        <v>2.3307241360224999E-2</v>
      </c>
      <c r="EB10" s="6">
        <v>180299401</v>
      </c>
      <c r="EC10" s="7">
        <v>2.4225799388203999E-2</v>
      </c>
      <c r="ED10" s="6">
        <v>168567019</v>
      </c>
      <c r="EE10" s="7">
        <v>2.2649386315829044E-2</v>
      </c>
      <c r="EF10" s="6">
        <v>171862018</v>
      </c>
      <c r="EG10" s="7">
        <v>2.3092116487507947E-2</v>
      </c>
      <c r="EH10" s="6">
        <v>170935805</v>
      </c>
      <c r="EI10" s="7">
        <v>2.2967666543668438E-2</v>
      </c>
      <c r="EJ10" s="6">
        <v>166611609</v>
      </c>
      <c r="EK10" s="7">
        <v>2.2386649057030899E-2</v>
      </c>
      <c r="EL10" s="6">
        <v>161242225</v>
      </c>
      <c r="EM10" s="7">
        <v>2.1665195636216526E-2</v>
      </c>
      <c r="EN10" s="6">
        <v>164168276</v>
      </c>
      <c r="EO10" s="7">
        <v>2.2058352375132446E-2</v>
      </c>
      <c r="EP10" s="6">
        <v>169351348</v>
      </c>
      <c r="EQ10" s="7">
        <v>2.2754772118016766E-2</v>
      </c>
      <c r="ER10" s="6">
        <v>169021292</v>
      </c>
      <c r="ES10" s="7">
        <v>2.2710424380872188E-2</v>
      </c>
      <c r="ET10" s="6">
        <v>157421897</v>
      </c>
      <c r="EU10" s="7">
        <v>2.1151880011140552E-2</v>
      </c>
      <c r="EV10" s="6">
        <v>161050030</v>
      </c>
      <c r="EW10" s="7">
        <v>2.1639371493221086E-2</v>
      </c>
      <c r="EX10" s="6">
        <v>177875197</v>
      </c>
      <c r="EY10" s="7">
        <v>2.3900072960637665E-2</v>
      </c>
      <c r="EZ10" s="13" t="s">
        <v>79</v>
      </c>
      <c r="FA10" s="14" t="s">
        <v>80</v>
      </c>
      <c r="FB10" s="13" t="s">
        <v>81</v>
      </c>
      <c r="FC10" s="14" t="s">
        <v>82</v>
      </c>
      <c r="FD10" s="13" t="s">
        <v>83</v>
      </c>
      <c r="FE10" s="14" t="s">
        <v>84</v>
      </c>
      <c r="FF10" s="13" t="s">
        <v>85</v>
      </c>
      <c r="FG10" s="14" t="s">
        <v>86</v>
      </c>
      <c r="FH10" s="13" t="s">
        <v>87</v>
      </c>
      <c r="FI10" s="14" t="s">
        <v>82</v>
      </c>
      <c r="FJ10" s="13" t="s">
        <v>88</v>
      </c>
      <c r="FK10" s="14" t="s">
        <v>89</v>
      </c>
      <c r="FL10" s="13" t="s">
        <v>90</v>
      </c>
      <c r="FM10" s="14" t="s">
        <v>91</v>
      </c>
      <c r="FN10" s="13" t="s">
        <v>92</v>
      </c>
      <c r="FO10" s="14" t="s">
        <v>93</v>
      </c>
      <c r="FP10" s="13" t="s">
        <v>94</v>
      </c>
      <c r="FQ10" s="14" t="s">
        <v>95</v>
      </c>
      <c r="FR10" s="13" t="s">
        <v>96</v>
      </c>
      <c r="FS10" s="14" t="s">
        <v>97</v>
      </c>
      <c r="FT10" s="13" t="s">
        <v>98</v>
      </c>
      <c r="FU10" s="14" t="s">
        <v>99</v>
      </c>
      <c r="FV10" s="13" t="s">
        <v>100</v>
      </c>
      <c r="FW10" s="14" t="s">
        <v>101</v>
      </c>
      <c r="FX10" s="13" t="s">
        <v>102</v>
      </c>
      <c r="FY10" s="14" t="s">
        <v>103</v>
      </c>
      <c r="FZ10" s="13" t="s">
        <v>104</v>
      </c>
      <c r="GA10" s="14" t="s">
        <v>105</v>
      </c>
      <c r="GB10" s="13" t="s">
        <v>106</v>
      </c>
      <c r="GC10" s="14" t="s">
        <v>107</v>
      </c>
      <c r="GD10" s="13" t="s">
        <v>108</v>
      </c>
      <c r="GE10" s="14" t="s">
        <v>109</v>
      </c>
      <c r="GF10" s="13" t="s">
        <v>110</v>
      </c>
      <c r="GG10" s="14" t="s">
        <v>111</v>
      </c>
      <c r="GH10" s="13" t="s">
        <v>112</v>
      </c>
      <c r="GI10" s="14" t="s">
        <v>95</v>
      </c>
      <c r="GJ10" s="13" t="s">
        <v>113</v>
      </c>
      <c r="GK10" s="14" t="s">
        <v>114</v>
      </c>
    </row>
    <row r="11" spans="1:193" x14ac:dyDescent="0.25">
      <c r="A11" s="55" t="s">
        <v>115</v>
      </c>
      <c r="B11" s="46"/>
      <c r="C11" s="47"/>
      <c r="D11" s="46"/>
      <c r="E11" s="47"/>
      <c r="F11" s="46"/>
      <c r="G11" s="47"/>
      <c r="H11" s="46"/>
      <c r="I11" s="47"/>
      <c r="J11" s="46"/>
      <c r="K11" s="47"/>
      <c r="L11" s="46"/>
      <c r="M11" s="47"/>
      <c r="N11" s="46"/>
      <c r="O11" s="47"/>
      <c r="P11" s="46"/>
      <c r="Q11" s="47"/>
      <c r="R11" s="46"/>
      <c r="S11" s="47"/>
      <c r="T11" s="46">
        <v>1039562711</v>
      </c>
      <c r="U11" s="47">
        <v>0.13968009626467645</v>
      </c>
      <c r="V11" s="46">
        <v>1043204053</v>
      </c>
      <c r="W11" s="47">
        <v>0.14016936256454532</v>
      </c>
      <c r="X11" s="46">
        <v>1028619274</v>
      </c>
      <c r="Y11" s="47">
        <v>0.13820968922001051</v>
      </c>
      <c r="Z11" s="46">
        <v>1054303407</v>
      </c>
      <c r="AA11" s="47">
        <v>0.14166071928481894</v>
      </c>
      <c r="AB11" s="46">
        <v>999610906</v>
      </c>
      <c r="AC11" s="47">
        <v>0.134312000709403</v>
      </c>
      <c r="AD11" s="46">
        <v>1032059105</v>
      </c>
      <c r="AE11" s="47">
        <v>0.13867187963924199</v>
      </c>
      <c r="AF11" s="46">
        <v>1041697808</v>
      </c>
      <c r="AG11" s="47">
        <v>0.13996697703804301</v>
      </c>
      <c r="AH11" s="46">
        <v>1025014373</v>
      </c>
      <c r="AI11" s="47">
        <v>0.13772531928890699</v>
      </c>
      <c r="AJ11" s="46">
        <v>1029135779</v>
      </c>
      <c r="AK11" s="47">
        <v>0.13827908904299199</v>
      </c>
      <c r="AL11" s="46">
        <v>991911446</v>
      </c>
      <c r="AM11" s="47">
        <v>0.13327746830206799</v>
      </c>
      <c r="AN11" s="46">
        <v>999730213</v>
      </c>
      <c r="AO11" s="47">
        <v>0.13432803130868118</v>
      </c>
      <c r="AP11" s="46">
        <v>988317374</v>
      </c>
      <c r="AQ11" s="47">
        <v>0.13279455340176399</v>
      </c>
      <c r="AR11" s="46">
        <v>962483709</v>
      </c>
      <c r="AS11" s="47">
        <v>0.12932343157728299</v>
      </c>
      <c r="AT11" s="46">
        <v>956730040</v>
      </c>
      <c r="AU11" s="47">
        <v>0.128550343978727</v>
      </c>
      <c r="AV11" s="46">
        <v>965600544</v>
      </c>
      <c r="AW11" s="47">
        <v>0.129742222871193</v>
      </c>
      <c r="AX11" s="46">
        <v>966904204</v>
      </c>
      <c r="AY11" s="47">
        <v>0.12991738820981999</v>
      </c>
      <c r="AZ11" s="46">
        <v>984179293</v>
      </c>
      <c r="BA11" s="47">
        <v>0.132238543123293</v>
      </c>
      <c r="BB11" s="46">
        <v>991647488</v>
      </c>
      <c r="BC11" s="47">
        <v>0.13324200177517201</v>
      </c>
      <c r="BD11" s="46">
        <v>1007174151</v>
      </c>
      <c r="BE11" s="47">
        <v>0.13532823068619501</v>
      </c>
      <c r="BF11" s="46">
        <v>1018639144</v>
      </c>
      <c r="BG11" s="47">
        <v>0.13686871622782501</v>
      </c>
      <c r="BH11" s="46">
        <v>998252490</v>
      </c>
      <c r="BI11" s="47">
        <v>0.13412947812020301</v>
      </c>
      <c r="BJ11" s="46">
        <v>995161262</v>
      </c>
      <c r="BK11" s="47">
        <v>0.133714127492436</v>
      </c>
      <c r="BL11" s="46">
        <v>1013826104</v>
      </c>
      <c r="BM11" s="47">
        <v>0.13622201556858399</v>
      </c>
      <c r="BN11" s="46">
        <v>1013450197</v>
      </c>
      <c r="BO11" s="47">
        <v>0.13617150709479001</v>
      </c>
      <c r="BP11" s="46">
        <v>1003251894</v>
      </c>
      <c r="BQ11" s="47">
        <v>0.13480121944431592</v>
      </c>
      <c r="BR11" s="46">
        <v>1017573650</v>
      </c>
      <c r="BS11" s="47">
        <v>0.13672555189255745</v>
      </c>
      <c r="BT11" s="46">
        <v>1001647767</v>
      </c>
      <c r="BU11" s="47">
        <v>0.134585682073256</v>
      </c>
      <c r="BV11" s="46">
        <v>1044745445</v>
      </c>
      <c r="BW11" s="47">
        <v>0.14037647059243399</v>
      </c>
      <c r="BX11" s="46">
        <v>944854750</v>
      </c>
      <c r="BY11" s="47">
        <v>0.12695472917567599</v>
      </c>
      <c r="BZ11" s="46">
        <v>1009841673</v>
      </c>
      <c r="CA11" s="47">
        <v>0.13568665036189601</v>
      </c>
      <c r="CB11" s="46">
        <v>1022851461</v>
      </c>
      <c r="CC11" s="47">
        <v>0.13743470117306367</v>
      </c>
      <c r="CD11" s="46">
        <v>1006138476</v>
      </c>
      <c r="CE11" s="47">
        <v>0.13518907295942328</v>
      </c>
      <c r="CF11" s="46">
        <v>1018424761</v>
      </c>
      <c r="CG11" s="47">
        <v>0.13683991081016189</v>
      </c>
      <c r="CH11" s="46">
        <v>1039856649</v>
      </c>
      <c r="CI11" s="47">
        <v>0.13971959103271825</v>
      </c>
      <c r="CJ11" s="46">
        <v>996230621</v>
      </c>
      <c r="CK11" s="47">
        <v>0.13385781114565046</v>
      </c>
      <c r="CL11" s="46">
        <v>1004872481</v>
      </c>
      <c r="CM11" s="47">
        <v>0.13501896845144176</v>
      </c>
      <c r="CN11" s="46">
        <v>855229381</v>
      </c>
      <c r="CO11" s="47">
        <v>0.11491228090660098</v>
      </c>
      <c r="CP11" s="46">
        <v>1111702315</v>
      </c>
      <c r="CQ11" s="47">
        <f t="shared" si="0"/>
        <v>0.1493730822910054</v>
      </c>
      <c r="CR11" s="46">
        <v>1111702315</v>
      </c>
      <c r="CS11" s="47">
        <v>0.1493730822910054</v>
      </c>
      <c r="CT11" s="46">
        <v>1096401246</v>
      </c>
      <c r="CU11" s="47">
        <v>0.14731716515560089</v>
      </c>
      <c r="CV11" s="46">
        <v>1072909998</v>
      </c>
      <c r="CW11" s="47">
        <v>0.14416078050723177</v>
      </c>
      <c r="CX11" s="46">
        <v>1020014724</v>
      </c>
      <c r="CY11" s="47">
        <v>0.13705354504554501</v>
      </c>
      <c r="CZ11" s="46">
        <v>1074138837</v>
      </c>
      <c r="DA11" s="47">
        <v>0.1443258925759868</v>
      </c>
      <c r="DB11" s="46">
        <v>1080345429</v>
      </c>
      <c r="DC11" s="47">
        <v>0.14515983684780628</v>
      </c>
      <c r="DD11" s="46">
        <v>1091180982</v>
      </c>
      <c r="DE11" s="47">
        <v>0.14661574813637596</v>
      </c>
      <c r="DF11" s="46">
        <v>1100144905</v>
      </c>
      <c r="DG11" s="47">
        <v>0.14782017920561344</v>
      </c>
      <c r="DH11" s="46">
        <v>1070162532</v>
      </c>
      <c r="DI11" s="47">
        <v>0.14379161921344627</v>
      </c>
      <c r="DJ11" s="46">
        <v>1084247795</v>
      </c>
      <c r="DK11" s="47">
        <v>0.14568417544977061</v>
      </c>
      <c r="DL11" s="46">
        <v>1098924003</v>
      </c>
      <c r="DM11" s="48">
        <v>0.14765613358615706</v>
      </c>
      <c r="DN11" s="49">
        <v>1133893755</v>
      </c>
      <c r="DO11" s="48">
        <v>0.15235481917195803</v>
      </c>
      <c r="DP11" s="49">
        <v>993712377</v>
      </c>
      <c r="DQ11" s="48">
        <v>0.13351944910109464</v>
      </c>
      <c r="DR11" s="6">
        <v>945761240</v>
      </c>
      <c r="DS11" s="7">
        <v>0.12707652905280101</v>
      </c>
      <c r="DT11" s="6">
        <v>934995405</v>
      </c>
      <c r="DU11" s="7">
        <v>0.12562998537317699</v>
      </c>
      <c r="DV11" s="6">
        <v>928024389</v>
      </c>
      <c r="DW11" s="7">
        <v>0.124693329820184</v>
      </c>
      <c r="DX11" s="6">
        <v>933357808</v>
      </c>
      <c r="DY11" s="7">
        <v>0.125409950829631</v>
      </c>
      <c r="DZ11" s="6">
        <v>917253077</v>
      </c>
      <c r="EA11" s="7">
        <v>0.123246050227393</v>
      </c>
      <c r="EB11" s="6">
        <v>929680614</v>
      </c>
      <c r="EC11" s="7">
        <v>0.124915867301558</v>
      </c>
      <c r="ED11" s="6">
        <v>899217179</v>
      </c>
      <c r="EE11" s="7">
        <v>0.12082266975962241</v>
      </c>
      <c r="EF11" s="6">
        <v>850072505</v>
      </c>
      <c r="EG11" s="7">
        <v>0.11421938097042292</v>
      </c>
      <c r="EH11" s="6">
        <v>858199095</v>
      </c>
      <c r="EI11" s="7">
        <v>0.11531130439312016</v>
      </c>
      <c r="EJ11" s="6">
        <v>862108276</v>
      </c>
      <c r="EK11" s="7">
        <v>0.11583655868765984</v>
      </c>
      <c r="EL11" s="6">
        <v>867853005</v>
      </c>
      <c r="EM11" s="7">
        <v>0.11660844506954303</v>
      </c>
      <c r="EN11" s="6">
        <v>866721633</v>
      </c>
      <c r="EO11" s="7">
        <v>0.11645642908416862</v>
      </c>
      <c r="EP11" s="6">
        <v>850113488</v>
      </c>
      <c r="EQ11" s="7">
        <v>0.11422488762175298</v>
      </c>
      <c r="ER11" s="6">
        <v>827945294</v>
      </c>
      <c r="ES11" s="7">
        <v>0.11124627417287752</v>
      </c>
      <c r="ET11" s="6">
        <v>837633706</v>
      </c>
      <c r="EU11" s="7">
        <v>0.112548050685725</v>
      </c>
      <c r="EV11" s="6">
        <v>837770414</v>
      </c>
      <c r="EW11" s="7">
        <v>0.11256641935785811</v>
      </c>
      <c r="EX11" s="6">
        <v>823518678</v>
      </c>
      <c r="EY11" s="7">
        <v>0.11065149509657536</v>
      </c>
      <c r="EZ11" s="13" t="s">
        <v>116</v>
      </c>
      <c r="FA11" s="14" t="s">
        <v>117</v>
      </c>
      <c r="FB11" s="13" t="s">
        <v>118</v>
      </c>
      <c r="FC11" s="14" t="s">
        <v>119</v>
      </c>
      <c r="FD11" s="13" t="s">
        <v>120</v>
      </c>
      <c r="FE11" s="14" t="s">
        <v>121</v>
      </c>
      <c r="FF11" s="13" t="s">
        <v>122</v>
      </c>
      <c r="FG11" s="14" t="s">
        <v>123</v>
      </c>
      <c r="FH11" s="13" t="s">
        <v>124</v>
      </c>
      <c r="FI11" s="14" t="s">
        <v>125</v>
      </c>
      <c r="FJ11" s="13" t="s">
        <v>126</v>
      </c>
      <c r="FK11" s="14" t="s">
        <v>127</v>
      </c>
      <c r="FL11" s="13" t="s">
        <v>128</v>
      </c>
      <c r="FM11" s="14" t="s">
        <v>129</v>
      </c>
      <c r="FN11" s="13" t="s">
        <v>130</v>
      </c>
      <c r="FO11" s="14" t="s">
        <v>131</v>
      </c>
      <c r="FP11" s="13" t="s">
        <v>132</v>
      </c>
      <c r="FQ11" s="14" t="s">
        <v>129</v>
      </c>
      <c r="FR11" s="13" t="s">
        <v>133</v>
      </c>
      <c r="FS11" s="14" t="s">
        <v>129</v>
      </c>
      <c r="FT11" s="13" t="s">
        <v>134</v>
      </c>
      <c r="FU11" s="14" t="s">
        <v>135</v>
      </c>
      <c r="FV11" s="13" t="s">
        <v>136</v>
      </c>
      <c r="FW11" s="14" t="s">
        <v>137</v>
      </c>
      <c r="FX11" s="13" t="s">
        <v>138</v>
      </c>
      <c r="FY11" s="14" t="s">
        <v>137</v>
      </c>
      <c r="FZ11" s="13" t="s">
        <v>139</v>
      </c>
      <c r="GA11" s="14" t="s">
        <v>140</v>
      </c>
      <c r="GB11" s="13" t="s">
        <v>141</v>
      </c>
      <c r="GC11" s="14" t="s">
        <v>142</v>
      </c>
      <c r="GD11" s="13" t="s">
        <v>143</v>
      </c>
      <c r="GE11" s="14" t="s">
        <v>142</v>
      </c>
      <c r="GF11" s="13" t="s">
        <v>144</v>
      </c>
      <c r="GG11" s="14" t="s">
        <v>123</v>
      </c>
      <c r="GH11" s="13" t="s">
        <v>145</v>
      </c>
      <c r="GI11" s="14" t="s">
        <v>146</v>
      </c>
      <c r="GJ11" s="13" t="s">
        <v>147</v>
      </c>
      <c r="GK11" s="14" t="s">
        <v>148</v>
      </c>
    </row>
    <row r="12" spans="1:193" x14ac:dyDescent="0.25">
      <c r="A12" s="55" t="s">
        <v>484</v>
      </c>
      <c r="B12" s="46"/>
      <c r="C12" s="47"/>
      <c r="D12" s="46"/>
      <c r="E12" s="47"/>
      <c r="F12" s="46"/>
      <c r="G12" s="47"/>
      <c r="H12" s="46"/>
      <c r="I12" s="47"/>
      <c r="J12" s="46"/>
      <c r="K12" s="47"/>
      <c r="L12" s="46"/>
      <c r="M12" s="47"/>
      <c r="N12" s="46"/>
      <c r="O12" s="47"/>
      <c r="P12" s="46"/>
      <c r="Q12" s="47"/>
      <c r="R12" s="46"/>
      <c r="S12" s="47"/>
      <c r="T12" s="46">
        <v>474133694</v>
      </c>
      <c r="U12" s="47">
        <v>6.3706632913506506E-2</v>
      </c>
      <c r="V12" s="46">
        <v>430235788</v>
      </c>
      <c r="W12" s="47">
        <v>5.7808322334436765E-2</v>
      </c>
      <c r="X12" s="46">
        <v>437177739</v>
      </c>
      <c r="Y12" s="47">
        <v>5.8741072589601179E-2</v>
      </c>
      <c r="Z12" s="46">
        <v>408214635</v>
      </c>
      <c r="AA12" s="47">
        <v>5.4849465943810446E-2</v>
      </c>
      <c r="AB12" s="46">
        <v>462553422</v>
      </c>
      <c r="AC12" s="47">
        <v>6.21506579919213E-2</v>
      </c>
      <c r="AD12" s="46">
        <v>432272584</v>
      </c>
      <c r="AE12" s="47">
        <v>5.8081994964611999E-2</v>
      </c>
      <c r="AF12" s="46">
        <v>425793145</v>
      </c>
      <c r="AG12" s="47">
        <v>5.72113898018023E-2</v>
      </c>
      <c r="AH12" s="46">
        <v>442197352</v>
      </c>
      <c r="AI12" s="47">
        <v>5.9415529281470203E-2</v>
      </c>
      <c r="AJ12" s="46">
        <v>437935624</v>
      </c>
      <c r="AK12" s="47">
        <v>5.8842905262740997E-2</v>
      </c>
      <c r="AL12" s="46">
        <v>466862428</v>
      </c>
      <c r="AM12" s="47">
        <v>6.2729634485129804E-2</v>
      </c>
      <c r="AN12" s="46">
        <v>451116422</v>
      </c>
      <c r="AO12" s="47">
        <v>6.0613933709609949E-2</v>
      </c>
      <c r="AP12" s="46">
        <v>457563209</v>
      </c>
      <c r="AQ12" s="47">
        <v>6.1480151609914997E-2</v>
      </c>
      <c r="AR12" s="46">
        <f>443860566-AR13</f>
        <v>443637806</v>
      </c>
      <c r="AS12" s="47">
        <f>+AR12/AR2</f>
        <v>5.9609074847558528E-2</v>
      </c>
      <c r="AT12" s="46">
        <f>446216594-AT13</f>
        <v>445993834</v>
      </c>
      <c r="AU12" s="47">
        <f>+AT12/AT2</f>
        <v>5.9925640855900353E-2</v>
      </c>
      <c r="AV12" s="46">
        <f>438577264-AV13</f>
        <v>438354504</v>
      </c>
      <c r="AW12" s="47">
        <f>+AV12/AV2</f>
        <v>5.8899187772785071E-2</v>
      </c>
      <c r="AX12" s="46">
        <f>444778343-AX13</f>
        <v>444555583</v>
      </c>
      <c r="AY12" s="47">
        <f>+AX12/AX2</f>
        <v>5.9732391294323138E-2</v>
      </c>
      <c r="AZ12" s="46">
        <f>439726002-AZ13</f>
        <v>439503242</v>
      </c>
      <c r="BA12" s="47">
        <f>+AZ12/AZ2</f>
        <v>5.9053537128264111E-2</v>
      </c>
      <c r="BB12" s="46">
        <f>447820518-BB13</f>
        <v>447597758</v>
      </c>
      <c r="BC12" s="47">
        <f>+BB12/BB2</f>
        <v>6.0141150951011128E-2</v>
      </c>
      <c r="BD12" s="46">
        <f>441060802-BD13</f>
        <v>440838042</v>
      </c>
      <c r="BE12" s="47">
        <f>+BD12/BD2</f>
        <v>5.9232886570602938E-2</v>
      </c>
      <c r="BF12" s="46">
        <f>466338575-BF13</f>
        <v>466115815</v>
      </c>
      <c r="BG12" s="47">
        <f>+BF12/BF2</f>
        <v>6.2629316366165921E-2</v>
      </c>
      <c r="BH12" s="46">
        <f>+BH2-BH3-BH9-BH10-BH11-BH13</f>
        <v>488251833</v>
      </c>
      <c r="BI12" s="47">
        <f>+BH12/BH2</f>
        <v>6.5603606509934478E-2</v>
      </c>
      <c r="BJ12" s="46">
        <f>491957343-BJ13</f>
        <v>491734583</v>
      </c>
      <c r="BK12" s="47">
        <f>+BJ12/BJ2</f>
        <v>6.6071563709743847E-2</v>
      </c>
      <c r="BL12" s="46">
        <f>477088342-BL13</f>
        <v>476865582</v>
      </c>
      <c r="BM12" s="47">
        <f>+BL12/BL2</f>
        <v>6.4073701080521892E-2</v>
      </c>
      <c r="BN12" s="46">
        <f>468611503-BN13</f>
        <v>468388743</v>
      </c>
      <c r="BO12" s="47">
        <f>+BN12/BN2</f>
        <v>6.2934716702752913E-2</v>
      </c>
      <c r="BP12" s="46">
        <f>477455494-BP13</f>
        <v>477232734</v>
      </c>
      <c r="BQ12" s="47">
        <f>+BP12/BP2</f>
        <v>6.4123033195036108E-2</v>
      </c>
      <c r="BR12" s="46">
        <f>460477409-BR13</f>
        <v>460254649</v>
      </c>
      <c r="BS12" s="47">
        <f>+BR12/BR2</f>
        <v>6.1841785010490695E-2</v>
      </c>
      <c r="BT12" s="46">
        <f>476490082-BT13</f>
        <v>476267322</v>
      </c>
      <c r="BU12" s="47">
        <f>+BT12/BT2</f>
        <v>6.3993316305743925E-2</v>
      </c>
      <c r="BV12" s="46">
        <f>505217011-BV13</f>
        <v>504994251</v>
      </c>
      <c r="BW12" s="47">
        <f>+BV12/BV2</f>
        <v>6.7853189467458858E-2</v>
      </c>
      <c r="BX12" s="46">
        <f>625732273-BX13</f>
        <v>625509513</v>
      </c>
      <c r="BY12" s="47">
        <f>+BX12/BX2</f>
        <v>8.4046136001035235E-2</v>
      </c>
      <c r="BZ12" s="46">
        <f>570985858-BZ13</f>
        <v>570763098</v>
      </c>
      <c r="CA12" s="47">
        <f>+BZ12/BZ2</f>
        <v>7.6690173309770598E-2</v>
      </c>
      <c r="CB12" s="46">
        <f>573128785-CB13</f>
        <v>572906025</v>
      </c>
      <c r="CC12" s="47">
        <f>+CB12/CB2</f>
        <v>7.6978106155457457E-2</v>
      </c>
      <c r="CD12" s="46">
        <f>602256301-CD13</f>
        <v>602033541</v>
      </c>
      <c r="CE12" s="47">
        <f>+CD12/CD2</f>
        <v>8.0891803901423351E-2</v>
      </c>
      <c r="CF12" s="46">
        <f>609926552-CF13</f>
        <v>609703792</v>
      </c>
      <c r="CG12" s="47">
        <f>+CF12/CF2</f>
        <v>8.1922411662472827E-2</v>
      </c>
      <c r="CH12" s="46">
        <f>608472815-CH13</f>
        <v>608250055</v>
      </c>
      <c r="CI12" s="47">
        <f>+CH12/CH2</f>
        <v>8.1727081335639357E-2</v>
      </c>
      <c r="CJ12" s="46">
        <f>680968400-CJ13</f>
        <v>680745640</v>
      </c>
      <c r="CK12" s="47">
        <f>+CJ12/CJ2</f>
        <v>9.146789849309897E-2</v>
      </c>
      <c r="CL12" s="46">
        <f>666620802-CL13</f>
        <v>666398042</v>
      </c>
      <c r="CM12" s="47">
        <f>+CL12/CL2</f>
        <v>8.9540093803106707E-2</v>
      </c>
      <c r="CN12" s="46">
        <f>802081350-CN13</f>
        <v>801858590</v>
      </c>
      <c r="CO12" s="47">
        <f>+CN12/CN2</f>
        <v>0.10774115294508455</v>
      </c>
      <c r="CP12" s="46">
        <f>315925305+228398350</f>
        <v>544323655</v>
      </c>
      <c r="CQ12" s="47">
        <f>+CP12/CP2</f>
        <v>7.3137656559846095E-2</v>
      </c>
      <c r="CR12" s="46">
        <f>532294632-CR13</f>
        <v>532071872</v>
      </c>
      <c r="CS12" s="47">
        <f>+CR12/CR2</f>
        <v>7.1491454545532088E-2</v>
      </c>
      <c r="CT12" s="46">
        <f>566550816-CT13</f>
        <v>566328056</v>
      </c>
      <c r="CU12" s="47">
        <f>+CT12/CT2</f>
        <v>7.6094262080036335E-2</v>
      </c>
      <c r="CV12" s="46">
        <f>609801182-CV13</f>
        <v>609578422</v>
      </c>
      <c r="CW12" s="47">
        <f>+CV12/CV2</f>
        <v>8.1905566412558223E-2</v>
      </c>
      <c r="CX12" s="46">
        <f>682427188-CX13</f>
        <v>682204428</v>
      </c>
      <c r="CY12" s="47">
        <f>+CX12/CX2</f>
        <v>9.1663907493916008E-2</v>
      </c>
      <c r="CZ12" s="46">
        <f>630232259-CZ13</f>
        <v>630009499</v>
      </c>
      <c r="DA12" s="47">
        <f>+CZ12/CZ2</f>
        <v>8.4650773384637668E-2</v>
      </c>
      <c r="DB12" s="46">
        <f>620823214-DB13</f>
        <v>620600454</v>
      </c>
      <c r="DC12" s="47">
        <f>+DB12/DB2</f>
        <v>8.3386533817892891E-2</v>
      </c>
      <c r="DD12" s="46">
        <f>613029350-DD13</f>
        <v>612806590</v>
      </c>
      <c r="DE12" s="47">
        <f>+DD12/DD2</f>
        <v>8.2339316884970606E-2</v>
      </c>
      <c r="DF12" s="46">
        <f>606344513-DF13</f>
        <v>606121753</v>
      </c>
      <c r="DG12" s="47">
        <f>+DF12/DF2</f>
        <v>8.1441113567562784E-2</v>
      </c>
      <c r="DH12" s="46">
        <f>640965311-DH13</f>
        <v>640742551</v>
      </c>
      <c r="DI12" s="47">
        <f>+DH12/DH2</f>
        <v>8.6092912200035968E-2</v>
      </c>
      <c r="DJ12" s="46">
        <f>663943274-DJ13</f>
        <v>663720514</v>
      </c>
      <c r="DK12" s="47">
        <f>+DJ12/DJ2</f>
        <v>8.9180329678408915E-2</v>
      </c>
      <c r="DL12" s="46">
        <f>707949798-DL13</f>
        <v>707727038</v>
      </c>
      <c r="DM12" s="48">
        <f>+DL12/DL2</f>
        <v>9.5093234636957208E-2</v>
      </c>
      <c r="DN12" s="49">
        <f>799260566-DN13</f>
        <v>799037806</v>
      </c>
      <c r="DO12" s="48">
        <f>+DN12/DN2</f>
        <v>0.10736214033094139</v>
      </c>
      <c r="DP12" s="49">
        <f>391693515-DP13</f>
        <v>391470755</v>
      </c>
      <c r="DQ12" s="48">
        <f>+DP12/DP2</f>
        <v>5.2599686545707167E-2</v>
      </c>
      <c r="DR12" s="6">
        <v>386559401</v>
      </c>
      <c r="DS12" s="7">
        <v>5.1939775996539803E-2</v>
      </c>
      <c r="DT12" s="6">
        <v>403065726</v>
      </c>
      <c r="DU12" s="7">
        <v>5.4157636487859498E-2</v>
      </c>
      <c r="DV12" s="6">
        <v>412363510</v>
      </c>
      <c r="DW12" s="7">
        <v>5.5406926550330901E-2</v>
      </c>
      <c r="DX12" s="6">
        <v>394578963</v>
      </c>
      <c r="DY12" s="7">
        <v>5.3017318678965399E-2</v>
      </c>
      <c r="DZ12" s="6">
        <v>413294634</v>
      </c>
      <c r="EA12" s="7">
        <v>5.5532036357154597E-2</v>
      </c>
      <c r="EB12" s="6">
        <v>395800871</v>
      </c>
      <c r="EC12" s="7">
        <v>5.3181499468888498E-2</v>
      </c>
      <c r="ED12" s="6">
        <v>425963632</v>
      </c>
      <c r="EE12" s="7">
        <v>5.72342971649848E-2</v>
      </c>
      <c r="EF12" s="6">
        <v>299868090</v>
      </c>
      <c r="EG12" s="7">
        <v>4.0291560321178796E-2</v>
      </c>
      <c r="EH12" s="6">
        <v>292549919</v>
      </c>
      <c r="EI12" s="7">
        <v>3.9308259536199638E-2</v>
      </c>
      <c r="EJ12" s="6">
        <v>293141594</v>
      </c>
      <c r="EK12" s="7">
        <v>3.938775952218692E-2</v>
      </c>
      <c r="EL12" s="6">
        <v>292059993</v>
      </c>
      <c r="EM12" s="7">
        <v>3.92424309814444E-2</v>
      </c>
      <c r="EN12" s="6">
        <v>287588644</v>
      </c>
      <c r="EO12" s="7">
        <v>3.8641641387758247E-2</v>
      </c>
      <c r="EP12" s="6">
        <v>288283595</v>
      </c>
      <c r="EQ12" s="7">
        <v>3.8735017979234732E-2</v>
      </c>
      <c r="ER12" s="6">
        <v>299721873</v>
      </c>
      <c r="ES12" s="7">
        <v>4.0271913979097247E-2</v>
      </c>
      <c r="ET12" s="6">
        <v>287749064</v>
      </c>
      <c r="EU12" s="7">
        <v>3.8663196105723482E-2</v>
      </c>
      <c r="EV12" s="6">
        <v>273301241</v>
      </c>
      <c r="EW12" s="7">
        <v>3.6721924755663479E-2</v>
      </c>
      <c r="EX12" s="6">
        <v>271868290</v>
      </c>
      <c r="EY12" s="7">
        <v>3.6529387324775807E-2</v>
      </c>
      <c r="EZ12" s="13" t="s">
        <v>149</v>
      </c>
      <c r="FA12" s="14" t="s">
        <v>150</v>
      </c>
      <c r="FB12" s="13" t="s">
        <v>151</v>
      </c>
      <c r="FC12" s="14" t="s">
        <v>152</v>
      </c>
      <c r="FD12" s="13" t="s">
        <v>153</v>
      </c>
      <c r="FE12" s="14" t="s">
        <v>154</v>
      </c>
      <c r="FF12" s="13" t="s">
        <v>155</v>
      </c>
      <c r="FG12" s="14" t="s">
        <v>156</v>
      </c>
      <c r="FH12" s="13" t="s">
        <v>157</v>
      </c>
      <c r="FI12" s="14" t="s">
        <v>158</v>
      </c>
      <c r="FJ12" s="13" t="s">
        <v>159</v>
      </c>
      <c r="FK12" s="14" t="s">
        <v>160</v>
      </c>
      <c r="FL12" s="13" t="s">
        <v>161</v>
      </c>
      <c r="FM12" s="14" t="s">
        <v>162</v>
      </c>
      <c r="FN12" s="13" t="s">
        <v>163</v>
      </c>
      <c r="FO12" s="14" t="s">
        <v>164</v>
      </c>
      <c r="FP12" s="13" t="s">
        <v>165</v>
      </c>
      <c r="FQ12" s="14" t="s">
        <v>166</v>
      </c>
      <c r="FR12" s="13" t="s">
        <v>167</v>
      </c>
      <c r="FS12" s="14" t="s">
        <v>168</v>
      </c>
      <c r="FT12" s="13" t="s">
        <v>169</v>
      </c>
      <c r="FU12" s="14" t="s">
        <v>170</v>
      </c>
      <c r="FV12" s="13" t="s">
        <v>171</v>
      </c>
      <c r="FW12" s="14" t="s">
        <v>172</v>
      </c>
      <c r="FX12" s="13" t="s">
        <v>173</v>
      </c>
      <c r="FY12" s="14" t="s">
        <v>174</v>
      </c>
      <c r="FZ12" s="13" t="s">
        <v>175</v>
      </c>
      <c r="GA12" s="14" t="s">
        <v>176</v>
      </c>
      <c r="GB12" s="13" t="s">
        <v>177</v>
      </c>
      <c r="GC12" s="14" t="s">
        <v>176</v>
      </c>
      <c r="GD12" s="13" t="s">
        <v>178</v>
      </c>
      <c r="GE12" s="14" t="s">
        <v>172</v>
      </c>
      <c r="GF12" s="13" t="s">
        <v>179</v>
      </c>
      <c r="GG12" s="14" t="s">
        <v>180</v>
      </c>
      <c r="GH12" s="13" t="s">
        <v>181</v>
      </c>
      <c r="GI12" s="14" t="s">
        <v>174</v>
      </c>
      <c r="GJ12" s="13" t="s">
        <v>182</v>
      </c>
      <c r="GK12" s="14" t="s">
        <v>183</v>
      </c>
    </row>
    <row r="13" spans="1:193" x14ac:dyDescent="0.25">
      <c r="A13" s="55" t="s">
        <v>481</v>
      </c>
      <c r="B13" s="46"/>
      <c r="C13" s="47"/>
      <c r="D13" s="46"/>
      <c r="E13" s="47"/>
      <c r="F13" s="46"/>
      <c r="G13" s="47"/>
      <c r="H13" s="46"/>
      <c r="I13" s="47"/>
      <c r="J13" s="46"/>
      <c r="K13" s="47"/>
      <c r="L13" s="46"/>
      <c r="M13" s="47"/>
      <c r="N13" s="46"/>
      <c r="O13" s="47"/>
      <c r="P13" s="46"/>
      <c r="Q13" s="47"/>
      <c r="R13" s="46"/>
      <c r="S13" s="47"/>
      <c r="T13" s="46">
        <v>222760</v>
      </c>
      <c r="U13" s="47">
        <v>2.9930987245577843E-5</v>
      </c>
      <c r="V13" s="46">
        <v>222760</v>
      </c>
      <c r="W13" s="47">
        <v>2.9930987245577843E-5</v>
      </c>
      <c r="X13" s="46">
        <v>222760</v>
      </c>
      <c r="Y13" s="47">
        <v>2.9930987245577843E-5</v>
      </c>
      <c r="Z13" s="46">
        <v>222760</v>
      </c>
      <c r="AA13" s="47">
        <v>2.9930987245577843E-5</v>
      </c>
      <c r="AB13" s="46">
        <v>222760</v>
      </c>
      <c r="AC13" s="47">
        <v>2.9930987245577799E-5</v>
      </c>
      <c r="AD13" s="46">
        <v>222760</v>
      </c>
      <c r="AE13" s="47">
        <v>2.9930987245577799E-5</v>
      </c>
      <c r="AF13" s="46">
        <v>222760</v>
      </c>
      <c r="AG13" s="47">
        <v>2.9930987245577799E-5</v>
      </c>
      <c r="AH13" s="46">
        <v>222760</v>
      </c>
      <c r="AI13" s="47">
        <v>2.9930987245577799E-5</v>
      </c>
      <c r="AJ13" s="46">
        <v>222760</v>
      </c>
      <c r="AK13" s="47">
        <v>2.9930987245577799E-5</v>
      </c>
      <c r="AL13" s="46">
        <v>222760</v>
      </c>
      <c r="AM13" s="47">
        <v>2.9930987245577799E-5</v>
      </c>
      <c r="AN13" s="46">
        <v>222760</v>
      </c>
      <c r="AO13" s="47">
        <v>2.9930987245577843E-5</v>
      </c>
      <c r="AP13" s="46">
        <v>222760</v>
      </c>
      <c r="AQ13" s="47">
        <v>2.9930987245577799E-5</v>
      </c>
      <c r="AR13" s="46">
        <v>222760</v>
      </c>
      <c r="AS13" s="47">
        <v>2.9930987245577799E-5</v>
      </c>
      <c r="AT13" s="46">
        <v>222760</v>
      </c>
      <c r="AU13" s="47">
        <v>2.9930987245577799E-5</v>
      </c>
      <c r="AV13" s="46">
        <v>222760</v>
      </c>
      <c r="AW13" s="47">
        <v>2.9930987245577799E-5</v>
      </c>
      <c r="AX13" s="46">
        <v>222760</v>
      </c>
      <c r="AY13" s="47">
        <v>2.9930987245577799E-5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2.9930987245577799E-5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8">
        <v>2.9930987245577799E-5</v>
      </c>
      <c r="DN13" s="49">
        <v>222760</v>
      </c>
      <c r="DO13" s="48">
        <v>2.9930987245577799E-5</v>
      </c>
      <c r="DP13" s="49">
        <v>222760</v>
      </c>
      <c r="DQ13" s="48">
        <v>2.9930987245577799E-5</v>
      </c>
      <c r="DR13" s="6"/>
      <c r="DS13" s="7"/>
      <c r="DT13" s="6"/>
      <c r="DU13" s="7"/>
      <c r="DV13" s="6"/>
      <c r="DW13" s="7"/>
      <c r="DX13" s="6"/>
      <c r="DY13" s="7"/>
      <c r="DZ13" s="6"/>
      <c r="EA13" s="7"/>
      <c r="EB13" s="6"/>
      <c r="EC13" s="7"/>
      <c r="ED13" s="6"/>
      <c r="EE13" s="7"/>
      <c r="EF13" s="6"/>
      <c r="EG13" s="7"/>
      <c r="EH13" s="6"/>
      <c r="EI13" s="7"/>
      <c r="EJ13" s="6"/>
      <c r="EK13" s="7"/>
      <c r="EL13" s="6"/>
      <c r="EM13" s="7"/>
      <c r="EN13" s="6"/>
      <c r="EO13" s="7"/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13"/>
      <c r="FA13" s="14"/>
      <c r="FB13" s="13"/>
      <c r="FC13" s="14"/>
      <c r="FD13" s="13"/>
      <c r="FE13" s="14"/>
      <c r="FF13" s="13"/>
      <c r="FG13" s="14"/>
      <c r="FH13" s="13"/>
      <c r="FI13" s="14"/>
      <c r="FJ13" s="13"/>
      <c r="FK13" s="14"/>
      <c r="FL13" s="13"/>
      <c r="FM13" s="14"/>
      <c r="FN13" s="13"/>
      <c r="FO13" s="14"/>
      <c r="FP13" s="13"/>
      <c r="FQ13" s="14"/>
      <c r="FR13" s="13"/>
      <c r="FS13" s="14"/>
      <c r="FT13" s="13"/>
      <c r="FU13" s="14"/>
      <c r="FV13" s="13"/>
      <c r="FW13" s="14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</row>
    <row r="14" spans="1:193" x14ac:dyDescent="0.25">
      <c r="A14" s="54" t="s">
        <v>184</v>
      </c>
      <c r="B14" s="42"/>
      <c r="C14" s="43"/>
      <c r="D14" s="42"/>
      <c r="E14" s="43"/>
      <c r="F14" s="42"/>
      <c r="G14" s="43"/>
      <c r="H14" s="42"/>
      <c r="I14" s="43"/>
      <c r="J14" s="42"/>
      <c r="K14" s="43"/>
      <c r="L14" s="42"/>
      <c r="M14" s="43"/>
      <c r="N14" s="42"/>
      <c r="O14" s="43"/>
      <c r="P14" s="42"/>
      <c r="Q14" s="43"/>
      <c r="R14" s="42"/>
      <c r="S14" s="43"/>
      <c r="T14" s="42">
        <v>5602042788</v>
      </c>
      <c r="U14" s="43">
        <v>1</v>
      </c>
      <c r="V14" s="42">
        <v>5602042788</v>
      </c>
      <c r="W14" s="43">
        <v>1</v>
      </c>
      <c r="X14" s="42">
        <v>5602042788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42">
        <v>5602042788</v>
      </c>
      <c r="AQ14" s="43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f>SUM(CQ15:CQ23)</f>
        <v>0.99998698528326913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4">
        <v>1</v>
      </c>
      <c r="DN14" s="45">
        <v>5602042788</v>
      </c>
      <c r="DO14" s="44">
        <v>1</v>
      </c>
      <c r="DP14" s="45">
        <v>5602042788</v>
      </c>
      <c r="DQ14" s="44">
        <v>1</v>
      </c>
      <c r="DR14" s="4">
        <v>5602042788</v>
      </c>
      <c r="DS14" s="5">
        <v>1</v>
      </c>
      <c r="DT14" s="4">
        <v>5602042788</v>
      </c>
      <c r="DU14" s="5">
        <v>1</v>
      </c>
      <c r="DV14" s="4">
        <v>5602042788</v>
      </c>
      <c r="DW14" s="5">
        <v>1</v>
      </c>
      <c r="DX14" s="4">
        <v>5602042788</v>
      </c>
      <c r="DY14" s="5">
        <v>1</v>
      </c>
      <c r="DZ14" s="4">
        <v>5602042788</v>
      </c>
      <c r="EA14" s="5">
        <v>1</v>
      </c>
      <c r="EB14" s="4">
        <v>5602042788</v>
      </c>
      <c r="EC14" s="5">
        <v>1</v>
      </c>
      <c r="ED14" s="4">
        <v>5602042788</v>
      </c>
      <c r="EE14" s="5">
        <v>1</v>
      </c>
      <c r="EF14" s="4">
        <v>5602042788</v>
      </c>
      <c r="EG14" s="5">
        <v>1</v>
      </c>
      <c r="EH14" s="4">
        <v>5602042788</v>
      </c>
      <c r="EI14" s="5">
        <v>1</v>
      </c>
      <c r="EJ14" s="4">
        <v>5602042788</v>
      </c>
      <c r="EK14" s="5">
        <v>1</v>
      </c>
      <c r="EL14" s="4">
        <v>5602042788</v>
      </c>
      <c r="EM14" s="5">
        <v>1</v>
      </c>
      <c r="EN14" s="4">
        <v>5602042788</v>
      </c>
      <c r="EO14" s="5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11" t="s">
        <v>185</v>
      </c>
      <c r="FA14" s="12">
        <v>1</v>
      </c>
      <c r="FB14" s="11" t="s">
        <v>185</v>
      </c>
      <c r="FC14" s="12">
        <v>1</v>
      </c>
      <c r="FD14" s="11" t="s">
        <v>185</v>
      </c>
      <c r="FE14" s="12">
        <v>1</v>
      </c>
      <c r="FF14" s="11" t="s">
        <v>185</v>
      </c>
      <c r="FG14" s="12">
        <v>1</v>
      </c>
      <c r="FH14" s="11" t="s">
        <v>185</v>
      </c>
      <c r="FI14" s="12">
        <v>1</v>
      </c>
      <c r="FJ14" s="11" t="s">
        <v>185</v>
      </c>
      <c r="FK14" s="12">
        <v>1</v>
      </c>
      <c r="FL14" s="11" t="s">
        <v>185</v>
      </c>
      <c r="FM14" s="12">
        <v>1</v>
      </c>
      <c r="FN14" s="11" t="s">
        <v>185</v>
      </c>
      <c r="FO14" s="12" t="s">
        <v>186</v>
      </c>
      <c r="FP14" s="11" t="s">
        <v>185</v>
      </c>
      <c r="FQ14" s="12">
        <v>1</v>
      </c>
      <c r="FR14" s="11" t="s">
        <v>185</v>
      </c>
      <c r="FS14" s="12">
        <v>1</v>
      </c>
      <c r="FT14" s="11" t="s">
        <v>185</v>
      </c>
      <c r="FU14" s="12">
        <v>1</v>
      </c>
      <c r="FV14" s="11" t="s">
        <v>185</v>
      </c>
      <c r="FW14" s="12">
        <v>1</v>
      </c>
      <c r="FX14" s="11" t="s">
        <v>185</v>
      </c>
      <c r="FY14" s="12">
        <v>1</v>
      </c>
      <c r="FZ14" s="11" t="s">
        <v>185</v>
      </c>
      <c r="GA14" s="12">
        <v>1</v>
      </c>
      <c r="GB14" s="11" t="s">
        <v>185</v>
      </c>
      <c r="GC14" s="12">
        <v>1</v>
      </c>
      <c r="GD14" s="11" t="s">
        <v>185</v>
      </c>
      <c r="GE14" s="12">
        <v>1</v>
      </c>
      <c r="GF14" s="11" t="s">
        <v>185</v>
      </c>
      <c r="GG14" s="12">
        <v>1</v>
      </c>
      <c r="GH14" s="11" t="s">
        <v>185</v>
      </c>
      <c r="GI14" s="12">
        <v>1</v>
      </c>
      <c r="GJ14" s="11" t="s">
        <v>185</v>
      </c>
      <c r="GK14" s="12">
        <v>1</v>
      </c>
    </row>
    <row r="15" spans="1:193" x14ac:dyDescent="0.25">
      <c r="A15" s="55" t="s">
        <v>22</v>
      </c>
      <c r="B15" s="46"/>
      <c r="C15" s="47"/>
      <c r="D15" s="46"/>
      <c r="E15" s="47"/>
      <c r="F15" s="46"/>
      <c r="G15" s="47"/>
      <c r="H15" s="46"/>
      <c r="I15" s="47"/>
      <c r="J15" s="46"/>
      <c r="K15" s="47"/>
      <c r="L15" s="46"/>
      <c r="M15" s="47"/>
      <c r="N15" s="46"/>
      <c r="O15" s="47"/>
      <c r="P15" s="46"/>
      <c r="Q15" s="47"/>
      <c r="R15" s="46"/>
      <c r="S15" s="47"/>
      <c r="T15" s="46"/>
      <c r="U15" s="47"/>
      <c r="V15" s="46"/>
      <c r="W15" s="47"/>
      <c r="X15" s="46"/>
      <c r="Y15" s="47"/>
      <c r="Z15" s="46">
        <v>0</v>
      </c>
      <c r="AA15" s="47">
        <v>0</v>
      </c>
      <c r="AB15" s="46">
        <v>0</v>
      </c>
      <c r="AC15" s="47">
        <v>0</v>
      </c>
      <c r="AD15" s="46">
        <v>0</v>
      </c>
      <c r="AE15" s="47">
        <v>0</v>
      </c>
      <c r="AF15" s="46">
        <v>0</v>
      </c>
      <c r="AG15" s="47">
        <v>0</v>
      </c>
      <c r="AH15" s="46">
        <v>0</v>
      </c>
      <c r="AI15" s="47">
        <v>0</v>
      </c>
      <c r="AJ15" s="46">
        <v>0</v>
      </c>
      <c r="AK15" s="47">
        <v>0</v>
      </c>
      <c r="AL15" s="46">
        <v>0</v>
      </c>
      <c r="AM15" s="47">
        <v>0</v>
      </c>
      <c r="AN15" s="46">
        <v>0</v>
      </c>
      <c r="AO15" s="47">
        <v>0</v>
      </c>
      <c r="AP15" s="46">
        <v>0</v>
      </c>
      <c r="AQ15" s="47">
        <v>0</v>
      </c>
      <c r="AR15" s="46">
        <v>0</v>
      </c>
      <c r="AS15" s="47">
        <v>0</v>
      </c>
      <c r="AT15" s="46">
        <v>0</v>
      </c>
      <c r="AU15" s="47">
        <v>0</v>
      </c>
      <c r="AV15" s="46">
        <v>0</v>
      </c>
      <c r="AW15" s="47">
        <v>0</v>
      </c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f>CP15/$CP$14</f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8">
        <v>0</v>
      </c>
      <c r="DN15" s="49">
        <v>0</v>
      </c>
      <c r="DO15" s="48">
        <v>0</v>
      </c>
      <c r="DP15" s="49">
        <v>0</v>
      </c>
      <c r="DQ15" s="48">
        <v>0</v>
      </c>
      <c r="DR15" s="6">
        <v>0</v>
      </c>
      <c r="DS15" s="7">
        <v>0</v>
      </c>
      <c r="DT15" s="6">
        <v>0</v>
      </c>
      <c r="DU15" s="7">
        <v>0</v>
      </c>
      <c r="DV15" s="6">
        <v>0</v>
      </c>
      <c r="DW15" s="7">
        <v>0</v>
      </c>
      <c r="DX15" s="6">
        <v>0</v>
      </c>
      <c r="DY15" s="7">
        <v>0</v>
      </c>
      <c r="DZ15" s="6">
        <v>0</v>
      </c>
      <c r="EA15" s="7">
        <v>0</v>
      </c>
      <c r="EB15" s="6">
        <v>0</v>
      </c>
      <c r="EC15" s="7">
        <v>0</v>
      </c>
      <c r="ED15" s="6">
        <v>0</v>
      </c>
      <c r="EE15" s="7">
        <v>0</v>
      </c>
      <c r="EF15" s="6">
        <v>0</v>
      </c>
      <c r="EG15" s="7">
        <v>0</v>
      </c>
      <c r="EH15" s="6">
        <v>0</v>
      </c>
      <c r="EI15" s="7">
        <v>0</v>
      </c>
      <c r="EJ15" s="6">
        <v>0</v>
      </c>
      <c r="EK15" s="7">
        <v>0</v>
      </c>
      <c r="EL15" s="6">
        <v>0</v>
      </c>
      <c r="EM15" s="7">
        <v>0</v>
      </c>
      <c r="EN15" s="6">
        <v>0</v>
      </c>
      <c r="EO15" s="7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13">
        <v>0</v>
      </c>
      <c r="FA15" s="14" t="s">
        <v>43</v>
      </c>
      <c r="FB15" s="13">
        <v>0</v>
      </c>
      <c r="FC15" s="14" t="s">
        <v>43</v>
      </c>
      <c r="FD15" s="13">
        <v>0</v>
      </c>
      <c r="FE15" s="14" t="s">
        <v>43</v>
      </c>
      <c r="FF15" s="13">
        <v>0</v>
      </c>
      <c r="FG15" s="14" t="s">
        <v>43</v>
      </c>
      <c r="FH15" s="13">
        <v>0</v>
      </c>
      <c r="FI15" s="14" t="s">
        <v>43</v>
      </c>
      <c r="FJ15" s="13">
        <v>0</v>
      </c>
      <c r="FK15" s="14" t="s">
        <v>43</v>
      </c>
      <c r="FL15" s="13">
        <v>0</v>
      </c>
      <c r="FM15" s="14" t="s">
        <v>43</v>
      </c>
      <c r="FN15" s="13">
        <v>0</v>
      </c>
      <c r="FO15" s="14">
        <v>0</v>
      </c>
      <c r="FP15" s="13">
        <v>0</v>
      </c>
      <c r="FQ15" s="14" t="s">
        <v>43</v>
      </c>
      <c r="FR15" s="13">
        <v>0</v>
      </c>
      <c r="FS15" s="14" t="s">
        <v>44</v>
      </c>
      <c r="FT15" s="13">
        <v>0</v>
      </c>
      <c r="FU15" s="14" t="s">
        <v>43</v>
      </c>
      <c r="FV15" s="13">
        <v>0</v>
      </c>
      <c r="FW15" s="14" t="s">
        <v>43</v>
      </c>
      <c r="FX15" s="13">
        <v>0</v>
      </c>
      <c r="FY15" s="14" t="s">
        <v>43</v>
      </c>
      <c r="FZ15" s="13">
        <v>0</v>
      </c>
      <c r="GA15" s="14" t="s">
        <v>43</v>
      </c>
      <c r="GB15" s="13">
        <v>0</v>
      </c>
      <c r="GC15" s="14" t="s">
        <v>43</v>
      </c>
      <c r="GD15" s="13">
        <v>0</v>
      </c>
      <c r="GE15" s="14" t="s">
        <v>43</v>
      </c>
      <c r="GF15" s="13">
        <v>0</v>
      </c>
      <c r="GG15" s="14" t="s">
        <v>43</v>
      </c>
      <c r="GH15" s="13">
        <v>0</v>
      </c>
      <c r="GI15" s="14" t="s">
        <v>43</v>
      </c>
      <c r="GJ15" s="13">
        <v>0</v>
      </c>
      <c r="GK15" s="14" t="s">
        <v>44</v>
      </c>
    </row>
    <row r="16" spans="1:193" x14ac:dyDescent="0.25">
      <c r="A16" s="55" t="s">
        <v>26</v>
      </c>
      <c r="B16" s="46"/>
      <c r="C16" s="47"/>
      <c r="D16" s="46"/>
      <c r="E16" s="47"/>
      <c r="F16" s="46"/>
      <c r="G16" s="47"/>
      <c r="H16" s="46"/>
      <c r="I16" s="47"/>
      <c r="J16" s="46"/>
      <c r="K16" s="47"/>
      <c r="L16" s="46"/>
      <c r="M16" s="47"/>
      <c r="N16" s="46"/>
      <c r="O16" s="47"/>
      <c r="P16" s="46"/>
      <c r="Q16" s="47"/>
      <c r="R16" s="46"/>
      <c r="S16" s="47"/>
      <c r="T16" s="46">
        <v>900210496</v>
      </c>
      <c r="U16" s="47">
        <v>0.16069325602587667</v>
      </c>
      <c r="V16" s="46">
        <v>900210496</v>
      </c>
      <c r="W16" s="47">
        <v>0.16069325602587667</v>
      </c>
      <c r="X16" s="46">
        <v>900210496</v>
      </c>
      <c r="Y16" s="47">
        <v>0.16069325602587667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46">
        <v>900210496</v>
      </c>
      <c r="AQ16" s="47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f t="shared" ref="CQ16:CQ22" si="1">CP16/$CP$14</f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8">
        <v>0.16069325602587667</v>
      </c>
      <c r="DN16" s="49">
        <v>900210496</v>
      </c>
      <c r="DO16" s="48">
        <v>0.16069325602587667</v>
      </c>
      <c r="DP16" s="49">
        <v>900210496</v>
      </c>
      <c r="DQ16" s="48">
        <v>0.16069325602587667</v>
      </c>
      <c r="DR16" s="6">
        <v>905692996</v>
      </c>
      <c r="DS16" s="7">
        <v>0.16167191688361701</v>
      </c>
      <c r="DT16" s="6">
        <v>905692996</v>
      </c>
      <c r="DU16" s="7">
        <v>0.16167191688361662</v>
      </c>
      <c r="DV16" s="6">
        <v>905692996</v>
      </c>
      <c r="DW16" s="7">
        <v>0.16167191688361662</v>
      </c>
      <c r="DX16" s="6">
        <v>905692996</v>
      </c>
      <c r="DY16" s="7">
        <v>0.16167191688361662</v>
      </c>
      <c r="DZ16" s="6">
        <v>905692996</v>
      </c>
      <c r="EA16" s="7">
        <v>0.16167191688361662</v>
      </c>
      <c r="EB16" s="6">
        <v>905692996</v>
      </c>
      <c r="EC16" s="7">
        <v>0.16167191688361662</v>
      </c>
      <c r="ED16" s="6">
        <v>905692996</v>
      </c>
      <c r="EE16" s="7">
        <v>0.16167191688361662</v>
      </c>
      <c r="EF16" s="6">
        <v>905692996</v>
      </c>
      <c r="EG16" s="7">
        <v>0.16167191688361662</v>
      </c>
      <c r="EH16" s="6">
        <v>905692996</v>
      </c>
      <c r="EI16" s="7">
        <v>0.16167191688361662</v>
      </c>
      <c r="EJ16" s="6">
        <v>905692996</v>
      </c>
      <c r="EK16" s="7">
        <v>0.16167191688361662</v>
      </c>
      <c r="EL16" s="6">
        <v>905692996</v>
      </c>
      <c r="EM16" s="7">
        <v>0.16167191688361662</v>
      </c>
      <c r="EN16" s="6">
        <v>949155096</v>
      </c>
      <c r="EO16" s="7">
        <v>0.16943017608383179</v>
      </c>
      <c r="EP16" s="6">
        <v>1048787196</v>
      </c>
      <c r="EQ16" s="7">
        <v>0.18721513485162619</v>
      </c>
      <c r="ER16" s="6">
        <v>1062361796</v>
      </c>
      <c r="ES16" s="7">
        <v>0.18963828663994844</v>
      </c>
      <c r="ET16" s="6">
        <v>1080053496</v>
      </c>
      <c r="EU16" s="7">
        <v>0.19279636676705797</v>
      </c>
      <c r="EV16" s="6">
        <v>1080053496</v>
      </c>
      <c r="EW16" s="7">
        <v>0.19279636676705797</v>
      </c>
      <c r="EX16" s="6">
        <v>1080053496</v>
      </c>
      <c r="EY16" s="7">
        <v>0.19279636676705797</v>
      </c>
      <c r="EZ16" s="13" t="s">
        <v>187</v>
      </c>
      <c r="FA16" s="14" t="s">
        <v>188</v>
      </c>
      <c r="FB16" s="13" t="s">
        <v>187</v>
      </c>
      <c r="FC16" s="14" t="s">
        <v>188</v>
      </c>
      <c r="FD16" s="13" t="s">
        <v>187</v>
      </c>
      <c r="FE16" s="14" t="s">
        <v>188</v>
      </c>
      <c r="FF16" s="13" t="s">
        <v>189</v>
      </c>
      <c r="FG16" s="14" t="s">
        <v>190</v>
      </c>
      <c r="FH16" s="13" t="s">
        <v>191</v>
      </c>
      <c r="FI16" s="14" t="s">
        <v>192</v>
      </c>
      <c r="FJ16" s="13" t="s">
        <v>193</v>
      </c>
      <c r="FK16" s="14" t="s">
        <v>194</v>
      </c>
      <c r="FL16" s="13" t="s">
        <v>195</v>
      </c>
      <c r="FM16" s="14" t="s">
        <v>196</v>
      </c>
      <c r="FN16" s="13" t="s">
        <v>195</v>
      </c>
      <c r="FO16" s="14" t="s">
        <v>196</v>
      </c>
      <c r="FP16" s="13" t="s">
        <v>195</v>
      </c>
      <c r="FQ16" s="14" t="s">
        <v>196</v>
      </c>
      <c r="FR16" s="13" t="s">
        <v>195</v>
      </c>
      <c r="FS16" s="14" t="s">
        <v>196</v>
      </c>
      <c r="FT16" s="13" t="s">
        <v>195</v>
      </c>
      <c r="FU16" s="14" t="s">
        <v>196</v>
      </c>
      <c r="FV16" s="13" t="s">
        <v>195</v>
      </c>
      <c r="FW16" s="14" t="s">
        <v>196</v>
      </c>
      <c r="FX16" s="13" t="s">
        <v>195</v>
      </c>
      <c r="FY16" s="14" t="s">
        <v>196</v>
      </c>
      <c r="FZ16" s="13" t="s">
        <v>195</v>
      </c>
      <c r="GA16" s="14" t="s">
        <v>196</v>
      </c>
      <c r="GB16" s="13" t="s">
        <v>195</v>
      </c>
      <c r="GC16" s="14" t="s">
        <v>196</v>
      </c>
      <c r="GD16" s="13" t="s">
        <v>197</v>
      </c>
      <c r="GE16" s="14" t="s">
        <v>198</v>
      </c>
      <c r="GF16" s="13" t="s">
        <v>197</v>
      </c>
      <c r="GG16" s="14" t="s">
        <v>198</v>
      </c>
      <c r="GH16" s="13" t="s">
        <v>197</v>
      </c>
      <c r="GI16" s="14" t="s">
        <v>198</v>
      </c>
      <c r="GJ16" s="13" t="s">
        <v>199</v>
      </c>
      <c r="GK16" s="14" t="s">
        <v>200</v>
      </c>
    </row>
    <row r="17" spans="1:193" x14ac:dyDescent="0.25">
      <c r="A17" s="55" t="s">
        <v>30</v>
      </c>
      <c r="B17" s="46"/>
      <c r="C17" s="47"/>
      <c r="D17" s="46"/>
      <c r="E17" s="47"/>
      <c r="F17" s="46"/>
      <c r="G17" s="47"/>
      <c r="H17" s="46"/>
      <c r="I17" s="47"/>
      <c r="J17" s="46"/>
      <c r="K17" s="47"/>
      <c r="L17" s="46"/>
      <c r="M17" s="47"/>
      <c r="N17" s="46"/>
      <c r="O17" s="47"/>
      <c r="P17" s="46"/>
      <c r="Q17" s="47"/>
      <c r="R17" s="46"/>
      <c r="S17" s="47"/>
      <c r="T17" s="46">
        <v>135248258</v>
      </c>
      <c r="U17" s="47">
        <v>2.4142667794275333E-2</v>
      </c>
      <c r="V17" s="46">
        <v>135248258</v>
      </c>
      <c r="W17" s="47">
        <v>2.4142667794275333E-2</v>
      </c>
      <c r="X17" s="46">
        <v>135248258</v>
      </c>
      <c r="Y17" s="47">
        <v>2.4142667794275333E-2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46">
        <v>135248258</v>
      </c>
      <c r="AQ17" s="47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f t="shared" si="1"/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8">
        <v>2.4142667794275333E-2</v>
      </c>
      <c r="DN17" s="49">
        <v>135248258</v>
      </c>
      <c r="DO17" s="48">
        <v>2.4142667794275333E-2</v>
      </c>
      <c r="DP17" s="49">
        <v>135248258</v>
      </c>
      <c r="DQ17" s="48">
        <v>2.4142667794275333E-2</v>
      </c>
      <c r="DR17" s="6">
        <v>161596958</v>
      </c>
      <c r="DS17" s="7">
        <v>2.8846077067842601E-2</v>
      </c>
      <c r="DT17" s="6">
        <v>161596958</v>
      </c>
      <c r="DU17" s="7">
        <v>2.8846077067842632E-2</v>
      </c>
      <c r="DV17" s="6">
        <v>161596958</v>
      </c>
      <c r="DW17" s="7">
        <v>2.8846077067842632E-2</v>
      </c>
      <c r="DX17" s="6">
        <v>161596958</v>
      </c>
      <c r="DY17" s="7">
        <v>2.8846077067842632E-2</v>
      </c>
      <c r="DZ17" s="6">
        <v>161596958</v>
      </c>
      <c r="EA17" s="7">
        <v>2.8846077067842632E-2</v>
      </c>
      <c r="EB17" s="6">
        <v>161596958</v>
      </c>
      <c r="EC17" s="7">
        <v>2.8846077067842632E-2</v>
      </c>
      <c r="ED17" s="6">
        <v>161596958</v>
      </c>
      <c r="EE17" s="7">
        <v>2.8846077067842632E-2</v>
      </c>
      <c r="EF17" s="6">
        <v>161596958</v>
      </c>
      <c r="EG17" s="7">
        <v>2.8846077067842632E-2</v>
      </c>
      <c r="EH17" s="6">
        <v>161596958</v>
      </c>
      <c r="EI17" s="7">
        <v>2.8846077067842632E-2</v>
      </c>
      <c r="EJ17" s="6">
        <v>161596958</v>
      </c>
      <c r="EK17" s="7">
        <v>2.8846077067842632E-2</v>
      </c>
      <c r="EL17" s="6">
        <v>161596958</v>
      </c>
      <c r="EM17" s="7">
        <v>2.8846077067842632E-2</v>
      </c>
      <c r="EN17" s="6">
        <v>161596958</v>
      </c>
      <c r="EO17" s="7">
        <v>2.8846077067842632E-2</v>
      </c>
      <c r="EP17" s="6">
        <v>161596958</v>
      </c>
      <c r="EQ17" s="7">
        <v>2.8846077067842632E-2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13" t="s">
        <v>201</v>
      </c>
      <c r="FA17" s="14" t="s">
        <v>202</v>
      </c>
      <c r="FB17" s="13" t="s">
        <v>201</v>
      </c>
      <c r="FC17" s="14" t="s">
        <v>202</v>
      </c>
      <c r="FD17" s="13" t="s">
        <v>201</v>
      </c>
      <c r="FE17" s="14" t="s">
        <v>202</v>
      </c>
      <c r="FF17" s="13" t="s">
        <v>201</v>
      </c>
      <c r="FG17" s="14" t="s">
        <v>202</v>
      </c>
      <c r="FH17" s="13" t="s">
        <v>201</v>
      </c>
      <c r="FI17" s="14" t="s">
        <v>202</v>
      </c>
      <c r="FJ17" s="13" t="s">
        <v>201</v>
      </c>
      <c r="FK17" s="14" t="s">
        <v>202</v>
      </c>
      <c r="FL17" s="13" t="s">
        <v>201</v>
      </c>
      <c r="FM17" s="14" t="s">
        <v>202</v>
      </c>
      <c r="FN17" s="13" t="s">
        <v>201</v>
      </c>
      <c r="FO17" s="14" t="s">
        <v>202</v>
      </c>
      <c r="FP17" s="13" t="s">
        <v>201</v>
      </c>
      <c r="FQ17" s="14" t="s">
        <v>202</v>
      </c>
      <c r="FR17" s="13" t="s">
        <v>201</v>
      </c>
      <c r="FS17" s="14" t="s">
        <v>202</v>
      </c>
      <c r="FT17" s="13" t="s">
        <v>201</v>
      </c>
      <c r="FU17" s="14" t="s">
        <v>202</v>
      </c>
      <c r="FV17" s="13" t="s">
        <v>201</v>
      </c>
      <c r="FW17" s="14" t="s">
        <v>202</v>
      </c>
      <c r="FX17" s="13" t="s">
        <v>201</v>
      </c>
      <c r="FY17" s="14" t="s">
        <v>202</v>
      </c>
      <c r="FZ17" s="13" t="s">
        <v>201</v>
      </c>
      <c r="GA17" s="14" t="s">
        <v>202</v>
      </c>
      <c r="GB17" s="13" t="s">
        <v>201</v>
      </c>
      <c r="GC17" s="14" t="s">
        <v>202</v>
      </c>
      <c r="GD17" s="13" t="s">
        <v>201</v>
      </c>
      <c r="GE17" s="14" t="s">
        <v>202</v>
      </c>
      <c r="GF17" s="13" t="s">
        <v>201</v>
      </c>
      <c r="GG17" s="14" t="s">
        <v>202</v>
      </c>
      <c r="GH17" s="13" t="s">
        <v>201</v>
      </c>
      <c r="GI17" s="14" t="s">
        <v>202</v>
      </c>
      <c r="GJ17" s="13" t="s">
        <v>201</v>
      </c>
      <c r="GK17" s="14" t="s">
        <v>203</v>
      </c>
    </row>
    <row r="18" spans="1:193" x14ac:dyDescent="0.25">
      <c r="A18" s="55" t="s">
        <v>34</v>
      </c>
      <c r="B18" s="46"/>
      <c r="C18" s="47"/>
      <c r="D18" s="46"/>
      <c r="E18" s="47"/>
      <c r="F18" s="46"/>
      <c r="G18" s="47"/>
      <c r="H18" s="46"/>
      <c r="I18" s="47"/>
      <c r="J18" s="46"/>
      <c r="K18" s="47"/>
      <c r="L18" s="46"/>
      <c r="M18" s="47"/>
      <c r="N18" s="46"/>
      <c r="O18" s="47"/>
      <c r="P18" s="46"/>
      <c r="Q18" s="47"/>
      <c r="R18" s="46"/>
      <c r="S18" s="47"/>
      <c r="T18" s="46"/>
      <c r="U18" s="47"/>
      <c r="V18" s="46"/>
      <c r="W18" s="47"/>
      <c r="X18" s="46"/>
      <c r="Y18" s="47"/>
      <c r="Z18" s="46">
        <v>0</v>
      </c>
      <c r="AA18" s="47">
        <v>0</v>
      </c>
      <c r="AB18" s="46">
        <v>0</v>
      </c>
      <c r="AC18" s="47">
        <v>0</v>
      </c>
      <c r="AD18" s="46">
        <v>0</v>
      </c>
      <c r="AE18" s="47">
        <v>0</v>
      </c>
      <c r="AF18" s="46">
        <v>0</v>
      </c>
      <c r="AG18" s="47">
        <v>0</v>
      </c>
      <c r="AH18" s="46">
        <v>0</v>
      </c>
      <c r="AI18" s="47">
        <v>0</v>
      </c>
      <c r="AJ18" s="46">
        <v>0</v>
      </c>
      <c r="AK18" s="47">
        <v>0</v>
      </c>
      <c r="AL18" s="46">
        <v>0</v>
      </c>
      <c r="AM18" s="47">
        <v>0</v>
      </c>
      <c r="AN18" s="46">
        <v>0</v>
      </c>
      <c r="AO18" s="47">
        <v>0</v>
      </c>
      <c r="AP18" s="46">
        <v>0</v>
      </c>
      <c r="AQ18" s="47">
        <v>0</v>
      </c>
      <c r="AR18" s="46">
        <v>0</v>
      </c>
      <c r="AS18" s="47">
        <v>0</v>
      </c>
      <c r="AT18" s="46">
        <v>0</v>
      </c>
      <c r="AU18" s="47">
        <v>0</v>
      </c>
      <c r="AV18" s="46">
        <v>0</v>
      </c>
      <c r="AW18" s="47">
        <v>0</v>
      </c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f t="shared" si="1"/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8">
        <v>0</v>
      </c>
      <c r="DN18" s="49">
        <v>0</v>
      </c>
      <c r="DO18" s="48">
        <v>0</v>
      </c>
      <c r="DP18" s="49">
        <v>0</v>
      </c>
      <c r="DQ18" s="48">
        <v>0</v>
      </c>
      <c r="DR18" s="6">
        <v>0</v>
      </c>
      <c r="DS18" s="7">
        <v>0</v>
      </c>
      <c r="DT18" s="6">
        <v>0</v>
      </c>
      <c r="DU18" s="7">
        <v>6.4764946240178558E-3</v>
      </c>
      <c r="DV18" s="6">
        <v>0</v>
      </c>
      <c r="DW18" s="7">
        <v>6.4764946240178558E-3</v>
      </c>
      <c r="DX18" s="6">
        <v>0</v>
      </c>
      <c r="DY18" s="7">
        <v>6.4764946240178558E-3</v>
      </c>
      <c r="DZ18" s="6">
        <v>14453300</v>
      </c>
      <c r="EA18" s="7">
        <v>6.4764946240178558E-3</v>
      </c>
      <c r="EB18" s="6">
        <v>14453300</v>
      </c>
      <c r="EC18" s="7">
        <v>6.4764946240178558E-3</v>
      </c>
      <c r="ED18" s="6">
        <v>36281600</v>
      </c>
      <c r="EE18" s="7">
        <v>6.4764946240178558E-3</v>
      </c>
      <c r="EF18" s="6">
        <v>36281600</v>
      </c>
      <c r="EG18" s="7">
        <v>6.4764946240178558E-3</v>
      </c>
      <c r="EH18" s="6">
        <v>36281600</v>
      </c>
      <c r="EI18" s="7">
        <v>6.4764946240178558E-3</v>
      </c>
      <c r="EJ18" s="6">
        <v>43330000</v>
      </c>
      <c r="EK18" s="7">
        <v>7.7346785163469548E-3</v>
      </c>
      <c r="EL18" s="6">
        <v>55489100</v>
      </c>
      <c r="EM18" s="7">
        <v>9.9051546194652163E-3</v>
      </c>
      <c r="EN18" s="6">
        <v>55489100</v>
      </c>
      <c r="EO18" s="7">
        <v>9.9051546194652163E-3</v>
      </c>
      <c r="EP18" s="6">
        <v>55489100</v>
      </c>
      <c r="EQ18" s="7">
        <v>9.9051546194652163E-3</v>
      </c>
      <c r="ER18" s="6">
        <v>55489100</v>
      </c>
      <c r="ES18" s="7">
        <v>9.9051546194652163E-3</v>
      </c>
      <c r="ET18" s="6">
        <v>57570482</v>
      </c>
      <c r="EU18" s="7">
        <v>1.0276694444983593E-2</v>
      </c>
      <c r="EV18" s="6">
        <v>60389882</v>
      </c>
      <c r="EW18" s="7">
        <v>1.077997514216773E-2</v>
      </c>
      <c r="EX18" s="6">
        <v>60389882</v>
      </c>
      <c r="EY18" s="7">
        <v>1.077997514216773E-2</v>
      </c>
      <c r="EZ18" s="13" t="s">
        <v>204</v>
      </c>
      <c r="FA18" s="14" t="s">
        <v>205</v>
      </c>
      <c r="FB18" s="13" t="s">
        <v>204</v>
      </c>
      <c r="FC18" s="14" t="s">
        <v>205</v>
      </c>
      <c r="FD18" s="13" t="s">
        <v>204</v>
      </c>
      <c r="FE18" s="14" t="s">
        <v>205</v>
      </c>
      <c r="FF18" s="13" t="s">
        <v>206</v>
      </c>
      <c r="FG18" s="14" t="s">
        <v>207</v>
      </c>
      <c r="FH18" s="13" t="s">
        <v>206</v>
      </c>
      <c r="FI18" s="14" t="s">
        <v>207</v>
      </c>
      <c r="FJ18" s="13" t="s">
        <v>206</v>
      </c>
      <c r="FK18" s="14" t="s">
        <v>207</v>
      </c>
      <c r="FL18" s="13" t="s">
        <v>206</v>
      </c>
      <c r="FM18" s="14" t="s">
        <v>207</v>
      </c>
      <c r="FN18" s="13" t="s">
        <v>206</v>
      </c>
      <c r="FO18" s="14" t="s">
        <v>207</v>
      </c>
      <c r="FP18" s="13" t="s">
        <v>206</v>
      </c>
      <c r="FQ18" s="14" t="s">
        <v>207</v>
      </c>
      <c r="FR18" s="13" t="s">
        <v>206</v>
      </c>
      <c r="FS18" s="14" t="s">
        <v>207</v>
      </c>
      <c r="FT18" s="13" t="s">
        <v>206</v>
      </c>
      <c r="FU18" s="14" t="s">
        <v>207</v>
      </c>
      <c r="FV18" s="13" t="s">
        <v>206</v>
      </c>
      <c r="FW18" s="14" t="s">
        <v>207</v>
      </c>
      <c r="FX18" s="13" t="s">
        <v>206</v>
      </c>
      <c r="FY18" s="14" t="s">
        <v>207</v>
      </c>
      <c r="FZ18" s="13" t="s">
        <v>206</v>
      </c>
      <c r="GA18" s="14" t="s">
        <v>207</v>
      </c>
      <c r="GB18" s="13" t="s">
        <v>206</v>
      </c>
      <c r="GC18" s="14" t="s">
        <v>207</v>
      </c>
      <c r="GD18" s="13" t="s">
        <v>206</v>
      </c>
      <c r="GE18" s="14" t="s">
        <v>207</v>
      </c>
      <c r="GF18" s="13" t="s">
        <v>206</v>
      </c>
      <c r="GG18" s="14" t="s">
        <v>207</v>
      </c>
      <c r="GH18" s="13" t="s">
        <v>206</v>
      </c>
      <c r="GI18" s="14" t="s">
        <v>207</v>
      </c>
      <c r="GJ18" s="13" t="s">
        <v>206</v>
      </c>
      <c r="GK18" s="14" t="s">
        <v>208</v>
      </c>
    </row>
    <row r="19" spans="1:193" x14ac:dyDescent="0.25">
      <c r="A19" s="55" t="s">
        <v>38</v>
      </c>
      <c r="B19" s="46"/>
      <c r="C19" s="47"/>
      <c r="D19" s="46"/>
      <c r="E19" s="47"/>
      <c r="F19" s="46"/>
      <c r="G19" s="47"/>
      <c r="H19" s="46"/>
      <c r="I19" s="47"/>
      <c r="J19" s="46"/>
      <c r="K19" s="47"/>
      <c r="L19" s="46"/>
      <c r="M19" s="47"/>
      <c r="N19" s="46"/>
      <c r="O19" s="47"/>
      <c r="P19" s="46"/>
      <c r="Q19" s="47"/>
      <c r="R19" s="46"/>
      <c r="S19" s="47"/>
      <c r="T19" s="46"/>
      <c r="U19" s="47"/>
      <c r="V19" s="46"/>
      <c r="W19" s="47"/>
      <c r="X19" s="46"/>
      <c r="Y19" s="47"/>
      <c r="Z19" s="46">
        <v>0</v>
      </c>
      <c r="AA19" s="47">
        <v>0</v>
      </c>
      <c r="AB19" s="46">
        <v>0</v>
      </c>
      <c r="AC19" s="47">
        <v>0</v>
      </c>
      <c r="AD19" s="46">
        <v>0</v>
      </c>
      <c r="AE19" s="47">
        <v>0</v>
      </c>
      <c r="AF19" s="46">
        <v>0</v>
      </c>
      <c r="AG19" s="47">
        <v>0</v>
      </c>
      <c r="AH19" s="46">
        <v>0</v>
      </c>
      <c r="AI19" s="47">
        <v>0</v>
      </c>
      <c r="AJ19" s="46">
        <v>0</v>
      </c>
      <c r="AK19" s="47">
        <v>0</v>
      </c>
      <c r="AL19" s="46">
        <v>0</v>
      </c>
      <c r="AM19" s="47">
        <v>0</v>
      </c>
      <c r="AN19" s="46">
        <v>0</v>
      </c>
      <c r="AO19" s="47">
        <v>0</v>
      </c>
      <c r="AP19" s="46">
        <v>0</v>
      </c>
      <c r="AQ19" s="47">
        <v>0</v>
      </c>
      <c r="AR19" s="46">
        <v>0</v>
      </c>
      <c r="AS19" s="47">
        <v>0</v>
      </c>
      <c r="AT19" s="46">
        <v>0</v>
      </c>
      <c r="AU19" s="47">
        <v>0</v>
      </c>
      <c r="AV19" s="46">
        <v>0</v>
      </c>
      <c r="AW19" s="47">
        <v>0</v>
      </c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f t="shared" si="1"/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8">
        <v>0</v>
      </c>
      <c r="DN19" s="49">
        <v>0</v>
      </c>
      <c r="DO19" s="48">
        <v>0</v>
      </c>
      <c r="DP19" s="49">
        <v>0</v>
      </c>
      <c r="DQ19" s="48">
        <v>0</v>
      </c>
      <c r="DR19" s="6">
        <v>0</v>
      </c>
      <c r="DS19" s="7">
        <v>0</v>
      </c>
      <c r="DT19" s="6">
        <v>0</v>
      </c>
      <c r="DU19" s="7">
        <v>0</v>
      </c>
      <c r="DV19" s="6">
        <v>0</v>
      </c>
      <c r="DW19" s="7">
        <v>0</v>
      </c>
      <c r="DX19" s="6">
        <v>0</v>
      </c>
      <c r="DY19" s="7">
        <v>0</v>
      </c>
      <c r="DZ19" s="6">
        <v>0</v>
      </c>
      <c r="EA19" s="7">
        <v>0</v>
      </c>
      <c r="EB19" s="6">
        <v>0</v>
      </c>
      <c r="EC19" s="7">
        <v>0</v>
      </c>
      <c r="ED19" s="6">
        <v>0</v>
      </c>
      <c r="EE19" s="7">
        <v>0</v>
      </c>
      <c r="EF19" s="6">
        <v>0</v>
      </c>
      <c r="EG19" s="7">
        <v>0</v>
      </c>
      <c r="EH19" s="6">
        <v>0</v>
      </c>
      <c r="EI19" s="7">
        <v>0</v>
      </c>
      <c r="EJ19" s="6">
        <v>0</v>
      </c>
      <c r="EK19" s="7">
        <v>0</v>
      </c>
      <c r="EL19" s="6">
        <v>0</v>
      </c>
      <c r="EM19" s="7">
        <v>0</v>
      </c>
      <c r="EN19" s="6">
        <v>0</v>
      </c>
      <c r="EO19" s="7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13">
        <v>0</v>
      </c>
      <c r="FA19" s="14" t="s">
        <v>43</v>
      </c>
      <c r="FB19" s="13">
        <v>0</v>
      </c>
      <c r="FC19" s="14" t="s">
        <v>43</v>
      </c>
      <c r="FD19" s="13">
        <v>0</v>
      </c>
      <c r="FE19" s="14" t="s">
        <v>43</v>
      </c>
      <c r="FF19" s="13">
        <v>0</v>
      </c>
      <c r="FG19" s="14" t="s">
        <v>43</v>
      </c>
      <c r="FH19" s="13">
        <v>0</v>
      </c>
      <c r="FI19" s="14" t="s">
        <v>43</v>
      </c>
      <c r="FJ19" s="13">
        <v>0</v>
      </c>
      <c r="FK19" s="14" t="s">
        <v>43</v>
      </c>
      <c r="FL19" s="13">
        <v>0</v>
      </c>
      <c r="FM19" s="14" t="s">
        <v>43</v>
      </c>
      <c r="FN19" s="13">
        <v>0</v>
      </c>
      <c r="FO19" s="14" t="s">
        <v>43</v>
      </c>
      <c r="FP19" s="13">
        <v>0</v>
      </c>
      <c r="FQ19" s="14" t="s">
        <v>43</v>
      </c>
      <c r="FR19" s="13">
        <v>0</v>
      </c>
      <c r="FS19" s="14" t="s">
        <v>44</v>
      </c>
      <c r="FT19" s="13">
        <v>0</v>
      </c>
      <c r="FU19" s="14" t="s">
        <v>43</v>
      </c>
      <c r="FV19" s="13">
        <v>0</v>
      </c>
      <c r="FW19" s="14" t="s">
        <v>43</v>
      </c>
      <c r="FX19" s="13">
        <v>0</v>
      </c>
      <c r="FY19" s="14" t="s">
        <v>43</v>
      </c>
      <c r="FZ19" s="13">
        <v>0</v>
      </c>
      <c r="GA19" s="14" t="s">
        <v>43</v>
      </c>
      <c r="GB19" s="13">
        <v>0</v>
      </c>
      <c r="GC19" s="14" t="s">
        <v>43</v>
      </c>
      <c r="GD19" s="13">
        <v>0</v>
      </c>
      <c r="GE19" s="14" t="s">
        <v>43</v>
      </c>
      <c r="GF19" s="13">
        <v>0</v>
      </c>
      <c r="GG19" s="14" t="s">
        <v>43</v>
      </c>
      <c r="GH19" s="13">
        <v>0</v>
      </c>
      <c r="GI19" s="14" t="s">
        <v>43</v>
      </c>
      <c r="GJ19" s="13">
        <v>0</v>
      </c>
      <c r="GK19" s="14" t="s">
        <v>44</v>
      </c>
    </row>
    <row r="20" spans="1:193" x14ac:dyDescent="0.25">
      <c r="A20" s="55" t="s">
        <v>42</v>
      </c>
      <c r="B20" s="46"/>
      <c r="C20" s="47"/>
      <c r="D20" s="46"/>
      <c r="E20" s="47"/>
      <c r="F20" s="46"/>
      <c r="G20" s="47"/>
      <c r="H20" s="46"/>
      <c r="I20" s="47"/>
      <c r="J20" s="46"/>
      <c r="K20" s="47"/>
      <c r="L20" s="46"/>
      <c r="M20" s="47"/>
      <c r="N20" s="46"/>
      <c r="O20" s="47"/>
      <c r="P20" s="46"/>
      <c r="Q20" s="47"/>
      <c r="R20" s="46"/>
      <c r="S20" s="47"/>
      <c r="T20" s="46"/>
      <c r="U20" s="47"/>
      <c r="V20" s="46"/>
      <c r="W20" s="47"/>
      <c r="X20" s="46"/>
      <c r="Y20" s="47"/>
      <c r="Z20" s="46">
        <v>0</v>
      </c>
      <c r="AA20" s="47">
        <v>0</v>
      </c>
      <c r="AB20" s="46">
        <v>0</v>
      </c>
      <c r="AC20" s="47">
        <v>0</v>
      </c>
      <c r="AD20" s="46">
        <v>0</v>
      </c>
      <c r="AE20" s="47">
        <v>0</v>
      </c>
      <c r="AF20" s="46">
        <v>0</v>
      </c>
      <c r="AG20" s="47">
        <v>0</v>
      </c>
      <c r="AH20" s="46">
        <v>0</v>
      </c>
      <c r="AI20" s="47">
        <v>0</v>
      </c>
      <c r="AJ20" s="46">
        <v>0</v>
      </c>
      <c r="AK20" s="47">
        <v>0</v>
      </c>
      <c r="AL20" s="46">
        <v>0</v>
      </c>
      <c r="AM20" s="47">
        <v>0</v>
      </c>
      <c r="AN20" s="46">
        <v>0</v>
      </c>
      <c r="AO20" s="47">
        <v>0</v>
      </c>
      <c r="AP20" s="46">
        <v>0</v>
      </c>
      <c r="AQ20" s="47">
        <v>0</v>
      </c>
      <c r="AR20" s="46">
        <v>0</v>
      </c>
      <c r="AS20" s="47">
        <v>0</v>
      </c>
      <c r="AT20" s="46">
        <v>0</v>
      </c>
      <c r="AU20" s="47">
        <v>0</v>
      </c>
      <c r="AV20" s="46">
        <v>0</v>
      </c>
      <c r="AW20" s="47">
        <v>0</v>
      </c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f t="shared" si="1"/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8">
        <v>0</v>
      </c>
      <c r="DN20" s="49">
        <v>0</v>
      </c>
      <c r="DO20" s="48">
        <v>0</v>
      </c>
      <c r="DP20" s="49">
        <v>0</v>
      </c>
      <c r="DQ20" s="48">
        <v>0</v>
      </c>
      <c r="DR20" s="6">
        <v>0</v>
      </c>
      <c r="DS20" s="7">
        <v>0</v>
      </c>
      <c r="DT20" s="6">
        <v>0</v>
      </c>
      <c r="DU20" s="7">
        <v>0</v>
      </c>
      <c r="DV20" s="6">
        <v>0</v>
      </c>
      <c r="DW20" s="7">
        <v>0</v>
      </c>
      <c r="DX20" s="6">
        <v>0</v>
      </c>
      <c r="DY20" s="7">
        <v>0</v>
      </c>
      <c r="DZ20" s="6">
        <v>0</v>
      </c>
      <c r="EA20" s="7">
        <v>0</v>
      </c>
      <c r="EB20" s="6">
        <v>0</v>
      </c>
      <c r="EC20" s="7">
        <v>0</v>
      </c>
      <c r="ED20" s="6">
        <v>0</v>
      </c>
      <c r="EE20" s="7">
        <v>0</v>
      </c>
      <c r="EF20" s="6">
        <v>0</v>
      </c>
      <c r="EG20" s="7">
        <v>0</v>
      </c>
      <c r="EH20" s="6">
        <v>0</v>
      </c>
      <c r="EI20" s="7">
        <v>0</v>
      </c>
      <c r="EJ20" s="6">
        <v>0</v>
      </c>
      <c r="EK20" s="7">
        <v>0</v>
      </c>
      <c r="EL20" s="6">
        <v>0</v>
      </c>
      <c r="EM20" s="7">
        <v>0</v>
      </c>
      <c r="EN20" s="6">
        <v>0</v>
      </c>
      <c r="EO20" s="7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13">
        <v>0</v>
      </c>
      <c r="FA20" s="14" t="s">
        <v>43</v>
      </c>
      <c r="FB20" s="13">
        <v>0</v>
      </c>
      <c r="FC20" s="14" t="s">
        <v>43</v>
      </c>
      <c r="FD20" s="13">
        <v>0</v>
      </c>
      <c r="FE20" s="14" t="s">
        <v>43</v>
      </c>
      <c r="FF20" s="13">
        <v>0</v>
      </c>
      <c r="FG20" s="14" t="s">
        <v>43</v>
      </c>
      <c r="FH20" s="13">
        <v>0</v>
      </c>
      <c r="FI20" s="14" t="s">
        <v>43</v>
      </c>
      <c r="FJ20" s="13">
        <v>0</v>
      </c>
      <c r="FK20" s="14" t="s">
        <v>43</v>
      </c>
      <c r="FL20" s="13">
        <v>0</v>
      </c>
      <c r="FM20" s="14" t="s">
        <v>43</v>
      </c>
      <c r="FN20" s="13">
        <v>0</v>
      </c>
      <c r="FO20" s="14" t="s">
        <v>43</v>
      </c>
      <c r="FP20" s="13">
        <v>0</v>
      </c>
      <c r="FQ20" s="14" t="s">
        <v>43</v>
      </c>
      <c r="FR20" s="13">
        <v>0</v>
      </c>
      <c r="FS20" s="14" t="s">
        <v>44</v>
      </c>
      <c r="FT20" s="13">
        <v>0</v>
      </c>
      <c r="FU20" s="14" t="s">
        <v>43</v>
      </c>
      <c r="FV20" s="13">
        <v>0</v>
      </c>
      <c r="FW20" s="14" t="s">
        <v>43</v>
      </c>
      <c r="FX20" s="13">
        <v>0</v>
      </c>
      <c r="FY20" s="14" t="s">
        <v>43</v>
      </c>
      <c r="FZ20" s="13">
        <v>0</v>
      </c>
      <c r="GA20" s="14" t="s">
        <v>43</v>
      </c>
      <c r="GB20" s="13">
        <v>0</v>
      </c>
      <c r="GC20" s="14" t="s">
        <v>43</v>
      </c>
      <c r="GD20" s="13">
        <v>0</v>
      </c>
      <c r="GE20" s="14" t="s">
        <v>43</v>
      </c>
      <c r="GF20" s="13">
        <v>0</v>
      </c>
      <c r="GG20" s="14" t="s">
        <v>43</v>
      </c>
      <c r="GH20" s="13">
        <v>0</v>
      </c>
      <c r="GI20" s="14" t="s">
        <v>43</v>
      </c>
      <c r="GJ20" s="13">
        <v>0</v>
      </c>
      <c r="GK20" s="14" t="s">
        <v>44</v>
      </c>
    </row>
    <row r="21" spans="1:193" x14ac:dyDescent="0.25">
      <c r="A21" s="55" t="s">
        <v>456</v>
      </c>
      <c r="B21" s="46"/>
      <c r="C21" s="47"/>
      <c r="D21" s="46"/>
      <c r="E21" s="47"/>
      <c r="F21" s="46"/>
      <c r="G21" s="47"/>
      <c r="H21" s="46"/>
      <c r="I21" s="47"/>
      <c r="J21" s="46"/>
      <c r="K21" s="47"/>
      <c r="L21" s="46"/>
      <c r="M21" s="47"/>
      <c r="N21" s="46"/>
      <c r="O21" s="47"/>
      <c r="P21" s="46"/>
      <c r="Q21" s="47"/>
      <c r="R21" s="46"/>
      <c r="S21" s="47"/>
      <c r="T21" s="46">
        <v>707021976</v>
      </c>
      <c r="U21" s="47">
        <v>0.12620788572241801</v>
      </c>
      <c r="V21" s="46">
        <v>710021976</v>
      </c>
      <c r="W21" s="47">
        <v>0.12674340465962181</v>
      </c>
      <c r="X21" s="46">
        <v>710021976</v>
      </c>
      <c r="Y21" s="47">
        <v>0.12674340465962181</v>
      </c>
      <c r="Z21" s="46">
        <v>710021976</v>
      </c>
      <c r="AA21" s="47">
        <v>0.12674340465962181</v>
      </c>
      <c r="AB21" s="46">
        <v>710021976</v>
      </c>
      <c r="AC21" s="47">
        <v>0.126743404659622</v>
      </c>
      <c r="AD21" s="46">
        <v>705746576</v>
      </c>
      <c r="AE21" s="47">
        <v>0.125980218771581</v>
      </c>
      <c r="AF21" s="46">
        <v>696139176</v>
      </c>
      <c r="AG21" s="47">
        <v>0.124265237225817</v>
      </c>
      <c r="AH21" s="46">
        <v>696139176</v>
      </c>
      <c r="AI21" s="47">
        <v>0.124265237225817</v>
      </c>
      <c r="AJ21" s="46">
        <v>694726376</v>
      </c>
      <c r="AK21" s="47">
        <v>0.124013043507657</v>
      </c>
      <c r="AL21" s="46">
        <v>677128376</v>
      </c>
      <c r="AM21" s="47">
        <v>0.12087168942201899</v>
      </c>
      <c r="AN21" s="46">
        <v>648845392</v>
      </c>
      <c r="AO21" s="47">
        <v>0.11582299824447501</v>
      </c>
      <c r="AP21" s="46">
        <v>648845392</v>
      </c>
      <c r="AQ21" s="47">
        <v>0.11582299824447501</v>
      </c>
      <c r="AR21" s="46">
        <v>631642136</v>
      </c>
      <c r="AS21" s="47">
        <v>0.11275210845462</v>
      </c>
      <c r="AT21" s="46">
        <v>614380136</v>
      </c>
      <c r="AU21" s="47">
        <v>0.10967073248995</v>
      </c>
      <c r="AV21" s="46">
        <v>599974136</v>
      </c>
      <c r="AW21" s="47">
        <v>0.10709917055349701</v>
      </c>
      <c r="AX21" s="46">
        <v>582450092</v>
      </c>
      <c r="AY21" s="47">
        <v>0.103971018080699</v>
      </c>
      <c r="AZ21" s="46">
        <v>555570292</v>
      </c>
      <c r="BA21" s="47">
        <v>9.9172804104615805E-2</v>
      </c>
      <c r="BB21" s="46">
        <v>546613292</v>
      </c>
      <c r="BC21" s="47">
        <v>9.7573923064437698E-2</v>
      </c>
      <c r="BD21" s="46">
        <v>529010492</v>
      </c>
      <c r="BE21" s="47">
        <v>9.4431712148500602E-2</v>
      </c>
      <c r="BF21" s="46">
        <v>526678629</v>
      </c>
      <c r="BG21" s="47">
        <v>9.4015459883345698E-2</v>
      </c>
      <c r="BH21" s="46">
        <v>533289506</v>
      </c>
      <c r="BI21" s="47">
        <v>9.5195543158354004E-2</v>
      </c>
      <c r="BJ21" s="46">
        <v>535289506</v>
      </c>
      <c r="BK21" s="47">
        <v>9.5552555783156606E-2</v>
      </c>
      <c r="BL21" s="46">
        <v>539315690</v>
      </c>
      <c r="BM21" s="47">
        <v>9.6271255042045603E-2</v>
      </c>
      <c r="BN21" s="46">
        <v>563653530</v>
      </c>
      <c r="BO21" s="47">
        <v>0.100615713112258</v>
      </c>
      <c r="BP21" s="46">
        <v>590941730</v>
      </c>
      <c r="BQ21" s="47">
        <v>0.10548682906632594</v>
      </c>
      <c r="BR21" s="46">
        <v>590941730</v>
      </c>
      <c r="BS21" s="47">
        <v>0.10548682906632594</v>
      </c>
      <c r="BT21" s="46">
        <v>590961930</v>
      </c>
      <c r="BU21" s="47">
        <v>0.105490434893836</v>
      </c>
      <c r="BV21" s="46">
        <v>590961930</v>
      </c>
      <c r="BW21" s="47">
        <f>BV21/BV14</f>
        <v>0.10549043489383644</v>
      </c>
      <c r="BX21" s="46">
        <v>593401930</v>
      </c>
      <c r="BY21" s="47">
        <v>0.10592599029609601</v>
      </c>
      <c r="BZ21" s="46">
        <v>642282130</v>
      </c>
      <c r="CA21" s="47">
        <v>0.114651414547532</v>
      </c>
      <c r="CB21" s="46">
        <v>642321130</v>
      </c>
      <c r="CC21" s="47">
        <v>0.11465837629371567</v>
      </c>
      <c r="CD21" s="46">
        <v>642321130</v>
      </c>
      <c r="CE21" s="47">
        <v>0.11465837629371567</v>
      </c>
      <c r="CF21" s="46">
        <v>642354530</v>
      </c>
      <c r="CG21" s="47">
        <v>0.11466433840454987</v>
      </c>
      <c r="CH21" s="46">
        <v>642354530</v>
      </c>
      <c r="CI21" s="47">
        <v>0.11466433840454987</v>
      </c>
      <c r="CJ21" s="46">
        <v>627954530</v>
      </c>
      <c r="CK21" s="47">
        <v>0.11209384750597161</v>
      </c>
      <c r="CL21" s="46">
        <v>627934530</v>
      </c>
      <c r="CM21" s="47">
        <v>0.11209027737972357</v>
      </c>
      <c r="CN21" s="46">
        <v>644134530</v>
      </c>
      <c r="CO21" s="47">
        <v>0.11498207964062412</v>
      </c>
      <c r="CP21" s="46">
        <v>644134530</v>
      </c>
      <c r="CQ21" s="47">
        <f t="shared" si="1"/>
        <v>0.11498207964062412</v>
      </c>
      <c r="CR21" s="46">
        <v>644183330</v>
      </c>
      <c r="CS21" s="47">
        <v>0.1149907907486693</v>
      </c>
      <c r="CT21" s="46">
        <v>644018330</v>
      </c>
      <c r="CU21" s="47">
        <v>0.11496133720712309</v>
      </c>
      <c r="CV21" s="46">
        <v>642028330</v>
      </c>
      <c r="CW21" s="47">
        <v>0.11460610964544457</v>
      </c>
      <c r="CX21" s="46">
        <v>641977130</v>
      </c>
      <c r="CY21" s="47">
        <v>0.11459697012224963</v>
      </c>
      <c r="CZ21" s="46">
        <v>641977130</v>
      </c>
      <c r="DA21" s="47">
        <v>0.11459697012224963</v>
      </c>
      <c r="DB21" s="46">
        <v>641953530</v>
      </c>
      <c r="DC21" s="47">
        <v>0.11459275737327695</v>
      </c>
      <c r="DD21" s="46">
        <v>641953530</v>
      </c>
      <c r="DE21" s="47">
        <v>0.11459275737327695</v>
      </c>
      <c r="DF21" s="46">
        <v>635116306</v>
      </c>
      <c r="DG21" s="47">
        <v>0.11337226972997551</v>
      </c>
      <c r="DH21" s="46">
        <v>613248406</v>
      </c>
      <c r="DI21" s="47">
        <v>0.10946871154101581</v>
      </c>
      <c r="DJ21" s="46">
        <v>609912606</v>
      </c>
      <c r="DK21" s="47">
        <v>0.10887325018410766</v>
      </c>
      <c r="DL21" s="46">
        <v>609512606</v>
      </c>
      <c r="DM21" s="48">
        <v>0.10880184765914716</v>
      </c>
      <c r="DN21" s="49">
        <v>624070098</v>
      </c>
      <c r="DO21" s="48">
        <v>0.11140045187387812</v>
      </c>
      <c r="DP21" s="49">
        <v>636670098</v>
      </c>
      <c r="DQ21" s="48">
        <v>0.11364963141013409</v>
      </c>
      <c r="DR21" s="6">
        <v>645070098</v>
      </c>
      <c r="DS21" s="7">
        <v>0.11514908443430499</v>
      </c>
      <c r="DT21" s="6">
        <v>663270098</v>
      </c>
      <c r="DU21" s="7">
        <v>0.11839789932000799</v>
      </c>
      <c r="DV21" s="6">
        <v>691090098</v>
      </c>
      <c r="DW21" s="7">
        <v>0.12336394493101099</v>
      </c>
      <c r="DX21" s="6">
        <v>705555098</v>
      </c>
      <c r="DY21" s="7">
        <v>0.129013237733235</v>
      </c>
      <c r="DZ21" s="6">
        <v>708017678</v>
      </c>
      <c r="EA21" s="7">
        <v>0.12901323773323525</v>
      </c>
      <c r="EB21" s="6">
        <v>720817678</v>
      </c>
      <c r="EC21" s="7">
        <v>0.12901323773323525</v>
      </c>
      <c r="ED21" s="6">
        <v>722737678</v>
      </c>
      <c r="EE21" s="7">
        <v>0.12901323773323525</v>
      </c>
      <c r="EF21" s="6">
        <v>722737678</v>
      </c>
      <c r="EG21" s="7">
        <v>0.12901323773323525</v>
      </c>
      <c r="EH21" s="6">
        <v>722737678</v>
      </c>
      <c r="EI21" s="7">
        <v>0.12901323773323525</v>
      </c>
      <c r="EJ21" s="6">
        <v>722737678</v>
      </c>
      <c r="EK21" s="7">
        <v>0.12901323773323525</v>
      </c>
      <c r="EL21" s="6">
        <v>722737678</v>
      </c>
      <c r="EM21" s="7">
        <v>0.12901323773323525</v>
      </c>
      <c r="EN21" s="6">
        <v>722737678</v>
      </c>
      <c r="EO21" s="7">
        <v>0.12901323773323525</v>
      </c>
      <c r="EP21" s="6">
        <v>727137678</v>
      </c>
      <c r="EQ21" s="7">
        <v>0.12979866550780084</v>
      </c>
      <c r="ER21" s="6">
        <v>739023232</v>
      </c>
      <c r="ES21" s="7">
        <v>0.13192031192318698</v>
      </c>
      <c r="ET21" s="6">
        <v>755925432</v>
      </c>
      <c r="EU21" s="7">
        <v>0.13493746131665568</v>
      </c>
      <c r="EV21" s="6">
        <v>808821736</v>
      </c>
      <c r="EW21" s="7">
        <v>0.14437978548335215</v>
      </c>
      <c r="EX21" s="6">
        <v>808821736</v>
      </c>
      <c r="EY21" s="7">
        <v>0.14437978548335215</v>
      </c>
      <c r="EZ21" s="13" t="s">
        <v>209</v>
      </c>
      <c r="FA21" s="14" t="s">
        <v>210</v>
      </c>
      <c r="FB21" s="13" t="s">
        <v>209</v>
      </c>
      <c r="FC21" s="14" t="s">
        <v>210</v>
      </c>
      <c r="FD21" s="13" t="s">
        <v>209</v>
      </c>
      <c r="FE21" s="14" t="s">
        <v>210</v>
      </c>
      <c r="FF21" s="13" t="s">
        <v>211</v>
      </c>
      <c r="FG21" s="14" t="s">
        <v>212</v>
      </c>
      <c r="FH21" s="13" t="s">
        <v>213</v>
      </c>
      <c r="FI21" s="14" t="s">
        <v>214</v>
      </c>
      <c r="FJ21" s="13" t="s">
        <v>213</v>
      </c>
      <c r="FK21" s="14" t="s">
        <v>214</v>
      </c>
      <c r="FL21" s="13" t="s">
        <v>213</v>
      </c>
      <c r="FM21" s="14" t="s">
        <v>214</v>
      </c>
      <c r="FN21" s="13" t="s">
        <v>213</v>
      </c>
      <c r="FO21" s="14">
        <v>0.14000000000000001</v>
      </c>
      <c r="FP21" s="13" t="s">
        <v>215</v>
      </c>
      <c r="FQ21" s="14" t="s">
        <v>214</v>
      </c>
      <c r="FR21" s="13" t="s">
        <v>216</v>
      </c>
      <c r="FS21" s="14" t="s">
        <v>217</v>
      </c>
      <c r="FT21" s="13" t="s">
        <v>216</v>
      </c>
      <c r="FU21" s="14" t="s">
        <v>217</v>
      </c>
      <c r="FV21" s="13" t="s">
        <v>216</v>
      </c>
      <c r="FW21" s="14" t="s">
        <v>217</v>
      </c>
      <c r="FX21" s="13" t="s">
        <v>216</v>
      </c>
      <c r="FY21" s="14" t="s">
        <v>217</v>
      </c>
      <c r="FZ21" s="13" t="s">
        <v>216</v>
      </c>
      <c r="GA21" s="14" t="s">
        <v>217</v>
      </c>
      <c r="GB21" s="13" t="s">
        <v>216</v>
      </c>
      <c r="GC21" s="14" t="s">
        <v>217</v>
      </c>
      <c r="GD21" s="13" t="s">
        <v>218</v>
      </c>
      <c r="GE21" s="14" t="s">
        <v>219</v>
      </c>
      <c r="GF21" s="13" t="s">
        <v>220</v>
      </c>
      <c r="GG21" s="14" t="s">
        <v>221</v>
      </c>
      <c r="GH21" s="13" t="s">
        <v>222</v>
      </c>
      <c r="GI21" s="14" t="s">
        <v>223</v>
      </c>
      <c r="GJ21" s="13" t="s">
        <v>224</v>
      </c>
      <c r="GK21" s="14" t="s">
        <v>225</v>
      </c>
    </row>
    <row r="22" spans="1:193" x14ac:dyDescent="0.25">
      <c r="A22" s="55" t="s">
        <v>457</v>
      </c>
      <c r="B22" s="46"/>
      <c r="C22" s="47"/>
      <c r="D22" s="46"/>
      <c r="E22" s="47"/>
      <c r="F22" s="46"/>
      <c r="G22" s="47"/>
      <c r="H22" s="46"/>
      <c r="I22" s="47"/>
      <c r="J22" s="46"/>
      <c r="K22" s="47"/>
      <c r="L22" s="46"/>
      <c r="M22" s="47"/>
      <c r="N22" s="46"/>
      <c r="O22" s="47"/>
      <c r="P22" s="46"/>
      <c r="Q22" s="47"/>
      <c r="R22" s="46"/>
      <c r="S22" s="47"/>
      <c r="T22" s="46">
        <v>2329084386</v>
      </c>
      <c r="U22" s="47">
        <v>0.41575626501623214</v>
      </c>
      <c r="V22" s="46">
        <v>2366581430</v>
      </c>
      <c r="W22" s="47">
        <v>0.42244972406662024</v>
      </c>
      <c r="X22" s="46">
        <v>2384964290</v>
      </c>
      <c r="Y22" s="47">
        <v>0.42573118061660903</v>
      </c>
      <c r="Z22" s="46">
        <v>2439600265</v>
      </c>
      <c r="AA22" s="47">
        <v>0.4354840470383069</v>
      </c>
      <c r="AB22" s="46">
        <v>2291822594</v>
      </c>
      <c r="AC22" s="47">
        <v>0.40910479993284898</v>
      </c>
      <c r="AD22" s="46">
        <v>2411028066</v>
      </c>
      <c r="AE22" s="47">
        <v>0.43038372915762202</v>
      </c>
      <c r="AF22" s="46">
        <v>2415397356</v>
      </c>
      <c r="AG22" s="47">
        <v>0.43116367500333302</v>
      </c>
      <c r="AH22" s="46">
        <v>2400778967</v>
      </c>
      <c r="AI22" s="47">
        <v>0.42855420028969599</v>
      </c>
      <c r="AJ22" s="46">
        <v>2395463744</v>
      </c>
      <c r="AK22" s="47">
        <v>0.42760539943237602</v>
      </c>
      <c r="AL22" s="46">
        <v>2406258979</v>
      </c>
      <c r="AM22" s="47">
        <v>0.42953241702373102</v>
      </c>
      <c r="AN22" s="46">
        <v>2372919959</v>
      </c>
      <c r="AO22" s="47">
        <v>0.423581191504459</v>
      </c>
      <c r="AP22" s="46">
        <v>2372919959</v>
      </c>
      <c r="AQ22" s="47">
        <v>0.423581191504459</v>
      </c>
      <c r="AR22" s="46">
        <v>2335007107</v>
      </c>
      <c r="AS22" s="47">
        <v>0.416813508101324</v>
      </c>
      <c r="AT22" s="46">
        <v>2340446336</v>
      </c>
      <c r="AU22" s="47">
        <v>0.41778444481242</v>
      </c>
      <c r="AV22" s="46">
        <v>2337792851</v>
      </c>
      <c r="AW22" s="47">
        <v>0.41731078099005797</v>
      </c>
      <c r="AX22" s="46">
        <v>2353254994</v>
      </c>
      <c r="AY22" s="47">
        <v>0.42007087111880898</v>
      </c>
      <c r="AZ22" s="46">
        <v>2339066355</v>
      </c>
      <c r="BA22" s="47">
        <v>0.41753810949292602</v>
      </c>
      <c r="BB22" s="46">
        <v>2317745502</v>
      </c>
      <c r="BC22" s="47">
        <v>0.41373220264664601</v>
      </c>
      <c r="BD22" s="46">
        <v>2280757685</v>
      </c>
      <c r="BE22" s="47">
        <v>0.407129643830203</v>
      </c>
      <c r="BF22" s="46">
        <v>2252429674</v>
      </c>
      <c r="BG22" s="47">
        <v>0.402072915048931</v>
      </c>
      <c r="BH22" s="46">
        <v>2219453584</v>
      </c>
      <c r="BI22" s="47">
        <v>0.39618647482561897</v>
      </c>
      <c r="BJ22" s="46">
        <v>2237154956</v>
      </c>
      <c r="BK22" s="47">
        <v>0.39934628146578199</v>
      </c>
      <c r="BL22" s="46">
        <v>2184840540</v>
      </c>
      <c r="BM22" s="47">
        <v>0.39000782798019601</v>
      </c>
      <c r="BN22" s="46">
        <v>2139922506</v>
      </c>
      <c r="BO22" s="47">
        <v>0.38198967537054102</v>
      </c>
      <c r="BP22" s="46">
        <v>2204550915</v>
      </c>
      <c r="BQ22" s="47">
        <v>0.39352625433749189</v>
      </c>
      <c r="BR22" s="46">
        <v>2204550915</v>
      </c>
      <c r="BS22" s="47">
        <v>0.39352625433749189</v>
      </c>
      <c r="BT22" s="46">
        <v>2139463541</v>
      </c>
      <c r="BU22" s="47">
        <v>0.38190774722087001</v>
      </c>
      <c r="BV22" s="46">
        <v>1994213971</v>
      </c>
      <c r="BW22" s="47">
        <f>BV22/BV14</f>
        <v>0.3559797821022998</v>
      </c>
      <c r="BX22" s="46">
        <v>1923958185</v>
      </c>
      <c r="BY22" s="47">
        <v>0.34343868081858703</v>
      </c>
      <c r="BZ22" s="46">
        <v>1998108109</v>
      </c>
      <c r="CA22" s="47">
        <v>0.35667491031666099</v>
      </c>
      <c r="CB22" s="46">
        <v>1980188895</v>
      </c>
      <c r="CC22" s="47">
        <v>0.35347621750439223</v>
      </c>
      <c r="CD22" s="46">
        <v>1933190220</v>
      </c>
      <c r="CE22" s="47">
        <v>0.34508665734239657</v>
      </c>
      <c r="CF22" s="46">
        <v>1867143851</v>
      </c>
      <c r="CG22" s="47">
        <v>0.33329696356471311</v>
      </c>
      <c r="CH22" s="46">
        <v>1861645567</v>
      </c>
      <c r="CI22" s="47">
        <v>0.33231548516333825</v>
      </c>
      <c r="CJ22" s="46">
        <v>1805006364</v>
      </c>
      <c r="CK22" s="47">
        <v>0.32220502989846139</v>
      </c>
      <c r="CL22" s="46">
        <v>1831311964</v>
      </c>
      <c r="CM22" s="47">
        <v>0.32690074554996418</v>
      </c>
      <c r="CN22" s="46">
        <v>1680774948</v>
      </c>
      <c r="CO22" s="47">
        <v>0.30002893794391344</v>
      </c>
      <c r="CP22" s="46">
        <v>1795595796</v>
      </c>
      <c r="CQ22" s="47">
        <f t="shared" si="1"/>
        <v>0.32052518410718001</v>
      </c>
      <c r="CR22" s="46">
        <v>1977176418</v>
      </c>
      <c r="CS22" s="47">
        <v>0.35293847134392864</v>
      </c>
      <c r="CT22" s="46">
        <v>1969282872</v>
      </c>
      <c r="CU22" s="47">
        <v>0.35152942355569883</v>
      </c>
      <c r="CV22" s="46">
        <v>1933364650</v>
      </c>
      <c r="CW22" s="47">
        <v>0.34511779419846872</v>
      </c>
      <c r="CX22" s="46">
        <v>1844621406</v>
      </c>
      <c r="CY22" s="47">
        <v>0.32927656496150276</v>
      </c>
      <c r="CZ22" s="46">
        <v>1899083002</v>
      </c>
      <c r="DA22" s="47">
        <v>0.3389983036309504</v>
      </c>
      <c r="DB22" s="46">
        <v>1845703208</v>
      </c>
      <c r="DC22" s="47">
        <v>0.32946967344727107</v>
      </c>
      <c r="DD22" s="46">
        <v>1853158213</v>
      </c>
      <c r="DE22" s="47">
        <v>0.3308004388987541</v>
      </c>
      <c r="DF22" s="46">
        <v>1849918844</v>
      </c>
      <c r="DG22" s="47">
        <v>0.33022219108405709</v>
      </c>
      <c r="DH22" s="46">
        <v>1858040590</v>
      </c>
      <c r="DI22" s="47">
        <v>0.33167197401277687</v>
      </c>
      <c r="DJ22" s="46">
        <v>1920145075</v>
      </c>
      <c r="DK22" s="47">
        <v>0.34275801661370675</v>
      </c>
      <c r="DL22" s="46">
        <v>1877991880</v>
      </c>
      <c r="DM22" s="48">
        <v>0.33523340521832518</v>
      </c>
      <c r="DN22" s="49">
        <v>1956605827</v>
      </c>
      <c r="DO22" s="48">
        <v>0.34926649100060392</v>
      </c>
      <c r="DP22" s="49">
        <v>1957704832</v>
      </c>
      <c r="DQ22" s="48">
        <v>0.34946267033046446</v>
      </c>
      <c r="DR22" s="6">
        <v>1967853311</v>
      </c>
      <c r="DS22" s="7">
        <v>0.35127423789323597</v>
      </c>
      <c r="DT22" s="6">
        <v>1962732434</v>
      </c>
      <c r="DU22" s="7">
        <v>0.350360129023706</v>
      </c>
      <c r="DV22" s="6">
        <v>1935634465</v>
      </c>
      <c r="DW22" s="7">
        <v>0.34552297050395198</v>
      </c>
      <c r="DX22" s="6">
        <v>1927639306</v>
      </c>
      <c r="DY22" s="7">
        <v>0.32712020513756918</v>
      </c>
      <c r="DZ22" s="6">
        <v>1863514407</v>
      </c>
      <c r="EA22" s="7">
        <v>0.32712020513756918</v>
      </c>
      <c r="EB22" s="6">
        <v>1855506176</v>
      </c>
      <c r="EC22" s="7">
        <v>0.32712020513756918</v>
      </c>
      <c r="ED22" s="6">
        <v>1832541386</v>
      </c>
      <c r="EE22" s="7">
        <v>0.32712020513756918</v>
      </c>
      <c r="EF22" s="6">
        <v>1808393023</v>
      </c>
      <c r="EG22" s="7">
        <v>0.32280956990791193</v>
      </c>
      <c r="EH22" s="6">
        <v>1806494856</v>
      </c>
      <c r="EI22" s="7">
        <v>0.32247073511642016</v>
      </c>
      <c r="EJ22" s="6">
        <v>1819714335</v>
      </c>
      <c r="EK22" s="7">
        <v>0.32483049556457616</v>
      </c>
      <c r="EL22" s="6">
        <v>1760407867</v>
      </c>
      <c r="EM22" s="7">
        <v>0.31424391666035234</v>
      </c>
      <c r="EN22" s="6">
        <v>1719277113</v>
      </c>
      <c r="EO22" s="7">
        <v>0.30690181743752865</v>
      </c>
      <c r="EP22" s="6">
        <v>1668624704</v>
      </c>
      <c r="EQ22" s="7">
        <v>0.29786004269269784</v>
      </c>
      <c r="ER22" s="6">
        <v>1736824359</v>
      </c>
      <c r="ES22" s="7">
        <v>0.31003411161378658</v>
      </c>
      <c r="ET22" s="6">
        <v>1764144248</v>
      </c>
      <c r="EU22" s="7">
        <v>0.31491088425438851</v>
      </c>
      <c r="EV22" s="6">
        <v>1774591072</v>
      </c>
      <c r="EW22" s="7">
        <v>0.31677570828293361</v>
      </c>
      <c r="EX22" s="6">
        <v>1752209409</v>
      </c>
      <c r="EY22" s="7">
        <v>0.31278044015539569</v>
      </c>
      <c r="EZ22" s="13" t="s">
        <v>227</v>
      </c>
      <c r="FA22" s="14" t="s">
        <v>228</v>
      </c>
      <c r="FB22" s="13" t="s">
        <v>229</v>
      </c>
      <c r="FC22" s="14" t="s">
        <v>230</v>
      </c>
      <c r="FD22" s="13" t="s">
        <v>231</v>
      </c>
      <c r="FE22" s="14" t="s">
        <v>232</v>
      </c>
      <c r="FF22" s="13" t="s">
        <v>233</v>
      </c>
      <c r="FG22" s="14" t="s">
        <v>234</v>
      </c>
      <c r="FH22" s="13" t="s">
        <v>235</v>
      </c>
      <c r="FI22" s="14" t="s">
        <v>236</v>
      </c>
      <c r="FJ22" s="13" t="s">
        <v>237</v>
      </c>
      <c r="FK22" s="14" t="s">
        <v>238</v>
      </c>
      <c r="FL22" s="13" t="s">
        <v>239</v>
      </c>
      <c r="FM22" s="14" t="s">
        <v>240</v>
      </c>
      <c r="FN22" s="13" t="s">
        <v>241</v>
      </c>
      <c r="FO22" s="14" t="s">
        <v>242</v>
      </c>
      <c r="FP22" s="13" t="s">
        <v>243</v>
      </c>
      <c r="FQ22" s="14" t="s">
        <v>244</v>
      </c>
      <c r="FR22" s="13" t="s">
        <v>245</v>
      </c>
      <c r="FS22" s="14" t="s">
        <v>246</v>
      </c>
      <c r="FT22" s="13" t="s">
        <v>247</v>
      </c>
      <c r="FU22" s="14" t="s">
        <v>248</v>
      </c>
      <c r="FV22" s="13" t="s">
        <v>249</v>
      </c>
      <c r="FW22" s="14" t="s">
        <v>248</v>
      </c>
      <c r="FX22" s="13" t="s">
        <v>250</v>
      </c>
      <c r="FY22" s="14" t="s">
        <v>251</v>
      </c>
      <c r="FZ22" s="13" t="s">
        <v>252</v>
      </c>
      <c r="GA22" s="14" t="s">
        <v>253</v>
      </c>
      <c r="GB22" s="13" t="s">
        <v>254</v>
      </c>
      <c r="GC22" s="14" t="s">
        <v>255</v>
      </c>
      <c r="GD22" s="13" t="s">
        <v>256</v>
      </c>
      <c r="GE22" s="14" t="s">
        <v>257</v>
      </c>
      <c r="GF22" s="13" t="s">
        <v>258</v>
      </c>
      <c r="GG22" s="14" t="s">
        <v>259</v>
      </c>
      <c r="GH22" s="13" t="s">
        <v>260</v>
      </c>
      <c r="GI22" s="14" t="s">
        <v>261</v>
      </c>
      <c r="GJ22" s="13" t="s">
        <v>262</v>
      </c>
      <c r="GK22" s="14" t="s">
        <v>263</v>
      </c>
    </row>
    <row r="23" spans="1:193" x14ac:dyDescent="0.25">
      <c r="A23" s="55" t="s">
        <v>485</v>
      </c>
      <c r="B23" s="46"/>
      <c r="C23" s="47"/>
      <c r="D23" s="46"/>
      <c r="E23" s="47"/>
      <c r="F23" s="46"/>
      <c r="G23" s="47"/>
      <c r="H23" s="46"/>
      <c r="I23" s="47"/>
      <c r="J23" s="46"/>
      <c r="K23" s="47"/>
      <c r="L23" s="46"/>
      <c r="M23" s="47"/>
      <c r="N23" s="46"/>
      <c r="O23" s="47"/>
      <c r="P23" s="46"/>
      <c r="Q23" s="47"/>
      <c r="R23" s="46"/>
      <c r="S23" s="47"/>
      <c r="T23" s="46">
        <v>1395491163</v>
      </c>
      <c r="U23" s="47">
        <v>0.24920398149568723</v>
      </c>
      <c r="V23" s="46">
        <v>1370672319</v>
      </c>
      <c r="W23" s="47">
        <v>0.24477366117518484</v>
      </c>
      <c r="X23" s="46">
        <v>1352289459</v>
      </c>
      <c r="Y23" s="47">
        <v>0.24149220462519611</v>
      </c>
      <c r="Z23" s="46">
        <v>1312824884</v>
      </c>
      <c r="AA23" s="47">
        <v>0.23434752887146282</v>
      </c>
      <c r="AB23" s="46">
        <v>1490854355</v>
      </c>
      <c r="AC23" s="47">
        <v>0.26612691323842103</v>
      </c>
      <c r="AD23" s="46">
        <v>1393404183</v>
      </c>
      <c r="AE23" s="47">
        <v>0.24873144239183201</v>
      </c>
      <c r="AF23" s="46">
        <v>1426238893</v>
      </c>
      <c r="AG23" s="47">
        <v>0.25459264539269699</v>
      </c>
      <c r="AH23" s="46">
        <v>1469592982</v>
      </c>
      <c r="AI23" s="47">
        <v>0.26233162394760301</v>
      </c>
      <c r="AJ23" s="46">
        <v>1476321005</v>
      </c>
      <c r="AK23" s="47">
        <v>0.26353261852308402</v>
      </c>
      <c r="AL23" s="46">
        <v>1483123770</v>
      </c>
      <c r="AM23" s="47">
        <v>0.264746955017367</v>
      </c>
      <c r="AN23" s="46">
        <v>1544745774</v>
      </c>
      <c r="AO23" s="47">
        <v>0.275746871714183</v>
      </c>
      <c r="AP23" s="46">
        <v>1544745774</v>
      </c>
      <c r="AQ23" s="47">
        <v>0.275746871714183</v>
      </c>
      <c r="AR23" s="46">
        <f>1599934791-AR24</f>
        <v>1599861882</v>
      </c>
      <c r="AS23" s="47">
        <f>+AR23/AR14</f>
        <v>0.28558544490717302</v>
      </c>
      <c r="AT23" s="46">
        <f>1611757562-72909</f>
        <v>1611684653</v>
      </c>
      <c r="AU23" s="47">
        <f>+AT23/AT14</f>
        <v>0.28769588416074771</v>
      </c>
      <c r="AV23" s="46">
        <f>1628817047-72909</f>
        <v>1628744138</v>
      </c>
      <c r="AW23" s="47">
        <f>+AV23/AV14</f>
        <v>0.29074110991956242</v>
      </c>
      <c r="AX23" s="46">
        <f>1630878948-72909</f>
        <v>1630806039</v>
      </c>
      <c r="AY23" s="47">
        <f>+AX23/AX14</f>
        <v>0.29110917226360894</v>
      </c>
      <c r="AZ23" s="46">
        <f>1671947387-72909</f>
        <v>1671874478</v>
      </c>
      <c r="BA23" s="47">
        <f>+AZ23/AZ14</f>
        <v>0.29844014786557538</v>
      </c>
      <c r="BB23" s="46">
        <f>1702225240-72909</f>
        <v>1702152331</v>
      </c>
      <c r="BC23" s="47">
        <f>+BB23/BB14</f>
        <v>0.30384493575203303</v>
      </c>
      <c r="BD23" s="46">
        <f>1756815857-72909</f>
        <v>1756742948</v>
      </c>
      <c r="BE23" s="47">
        <f>+BD23/BD14</f>
        <v>0.31358970548441301</v>
      </c>
      <c r="BF23" s="46">
        <f>1787475731-72909</f>
        <v>1787402822</v>
      </c>
      <c r="BG23" s="47">
        <f>+BF23/BF14</f>
        <v>0.31906268653084052</v>
      </c>
      <c r="BH23" s="46">
        <f>+BH14-BH16-BH17-BH21-BH22-72909</f>
        <v>1813768035</v>
      </c>
      <c r="BI23" s="47">
        <f>+BH23/BH14</f>
        <v>0.32376904347914454</v>
      </c>
      <c r="BJ23" s="46">
        <f>1794139572-72909</f>
        <v>1794066663</v>
      </c>
      <c r="BK23" s="47">
        <f>+BJ23/BJ14</f>
        <v>0.32025222421417893</v>
      </c>
      <c r="BL23" s="46">
        <f>1842427804-72909</f>
        <v>1842354895</v>
      </c>
      <c r="BM23" s="47">
        <f>+BL23/BL14</f>
        <v>0.32887197844087585</v>
      </c>
      <c r="BN23" s="46">
        <f>1863007998-72909</f>
        <v>1862935089</v>
      </c>
      <c r="BO23" s="47">
        <f>+BN23/BN14</f>
        <v>0.33254567298031856</v>
      </c>
      <c r="BP23" s="46">
        <f>1771091389-72909</f>
        <v>1771018480</v>
      </c>
      <c r="BQ23" s="47">
        <f>+BP23/BP14</f>
        <v>0.31613797805929933</v>
      </c>
      <c r="BR23" s="46">
        <f>1771091389-72909</f>
        <v>1771018480</v>
      </c>
      <c r="BS23" s="47">
        <f>+BR23/BR14</f>
        <v>0.31613797805929933</v>
      </c>
      <c r="BT23" s="46">
        <f>1836158563-72909</f>
        <v>1836085654</v>
      </c>
      <c r="BU23" s="47">
        <f>+BT23/BT14</f>
        <v>0.32775287934841102</v>
      </c>
      <c r="BV23" s="46">
        <f>1981408133-72909</f>
        <v>1981335224</v>
      </c>
      <c r="BW23" s="47">
        <f>+BV23/BV14</f>
        <v>0.35368084446698089</v>
      </c>
      <c r="BX23" s="46">
        <f>2049223919-72909</f>
        <v>2049151010</v>
      </c>
      <c r="BY23" s="47">
        <f>+BX23/BX14</f>
        <v>0.36578639034843446</v>
      </c>
      <c r="BZ23" s="46">
        <f>1926193795-72909</f>
        <v>1926120886</v>
      </c>
      <c r="CA23" s="47">
        <f>+BZ23/BZ14</f>
        <v>0.34382473659892365</v>
      </c>
      <c r="CB23" s="46">
        <f>1944074009-72909</f>
        <v>1944001100</v>
      </c>
      <c r="CC23" s="47">
        <f>+CB23/CB14</f>
        <v>0.34701646766500921</v>
      </c>
      <c r="CD23" s="46">
        <f>1991072684-72909</f>
        <v>1990999775</v>
      </c>
      <c r="CE23" s="47">
        <f>+CD23/CD14</f>
        <v>0.35540602782700487</v>
      </c>
      <c r="CF23" s="46">
        <f>2057085653-72909</f>
        <v>2057012744</v>
      </c>
      <c r="CG23" s="47">
        <f>+CF23/CF14</f>
        <v>0.36718975949385413</v>
      </c>
      <c r="CH23" s="46">
        <f>2062583937-72909</f>
        <v>2062511028</v>
      </c>
      <c r="CI23" s="47">
        <f>+CH23/CH14</f>
        <v>0.36817123789522904</v>
      </c>
      <c r="CJ23" s="46">
        <f>2133623140-72909</f>
        <v>2133550231</v>
      </c>
      <c r="CK23" s="47">
        <f>+CJ23/CJ14</f>
        <v>0.38085218405868415</v>
      </c>
      <c r="CL23" s="46">
        <f>2107337540-72909</f>
        <v>2107264631</v>
      </c>
      <c r="CM23" s="47">
        <f>+CL23/CL14</f>
        <v>0.37616003853342933</v>
      </c>
      <c r="CN23" s="46">
        <f>2241674556-72909</f>
        <v>2241601647</v>
      </c>
      <c r="CO23" s="47">
        <f>+CN23/CN14</f>
        <v>0.40014004387857954</v>
      </c>
      <c r="CP23" s="46">
        <f>898970833+16040816+1211769150</f>
        <v>2126780799</v>
      </c>
      <c r="CQ23" s="47">
        <f>+CP23/CP14</f>
        <v>0.37964379771531298</v>
      </c>
      <c r="CR23" s="46">
        <f>1945224286-72909</f>
        <v>1945151377</v>
      </c>
      <c r="CS23" s="47">
        <f>+CR23/CR14</f>
        <v>0.34722179937051917</v>
      </c>
      <c r="CT23" s="46">
        <f>1953282832-72909</f>
        <v>1953209923</v>
      </c>
      <c r="CU23" s="47">
        <f>+CT23/CT14</f>
        <v>0.34866030070029519</v>
      </c>
      <c r="CV23" s="46">
        <f>1991191054-72909</f>
        <v>1991118145</v>
      </c>
      <c r="CW23" s="47">
        <f>+CV23/CV14</f>
        <v>0.35542715761920379</v>
      </c>
      <c r="CX23" s="46">
        <f>2079985498-72909</f>
        <v>2079912589</v>
      </c>
      <c r="CY23" s="47">
        <f>+CX23/CX14</f>
        <v>0.37127752637936473</v>
      </c>
      <c r="CZ23" s="46">
        <f>2025523902-72909</f>
        <v>2025450993</v>
      </c>
      <c r="DA23" s="47">
        <f>+CZ23/CZ14</f>
        <v>0.36155578770991709</v>
      </c>
      <c r="DB23" s="46">
        <f>2078927296-72909</f>
        <v>2078854387</v>
      </c>
      <c r="DC23" s="47">
        <f>+DB23/DB14</f>
        <v>0.37108863064256908</v>
      </c>
      <c r="DD23" s="46">
        <f>2071472291-72909</f>
        <v>2071399382</v>
      </c>
      <c r="DE23" s="47">
        <f>+DD23/DD14</f>
        <v>0.36975786519108605</v>
      </c>
      <c r="DF23" s="46">
        <f>2081548884-72909</f>
        <v>2081475975</v>
      </c>
      <c r="DG23" s="47">
        <f>+DF23/DF14</f>
        <v>0.37155660064908452</v>
      </c>
      <c r="DH23" s="46">
        <f>2095295038-72909</f>
        <v>2095222129</v>
      </c>
      <c r="DI23" s="47">
        <f>+DH23/DH14</f>
        <v>0.37401037590932446</v>
      </c>
      <c r="DJ23" s="46">
        <f>2036526353-72909</f>
        <v>2036453444</v>
      </c>
      <c r="DK23" s="47">
        <f>+DJ23/DJ14</f>
        <v>0.36351979466530271</v>
      </c>
      <c r="DL23" s="46">
        <f>2079079548-72909</f>
        <v>2079006639</v>
      </c>
      <c r="DM23" s="48">
        <f>+DL23/DL14</f>
        <v>0.3711158085856448</v>
      </c>
      <c r="DN23" s="49">
        <f>1985908109-72909</f>
        <v>1985835200</v>
      </c>
      <c r="DO23" s="48">
        <f>+DN23/DN14</f>
        <v>0.3544841185886351</v>
      </c>
      <c r="DP23" s="49">
        <f>1972209104-72909</f>
        <v>1972136195</v>
      </c>
      <c r="DQ23" s="48">
        <f>+DP23/DP14</f>
        <v>0.35203875972251858</v>
      </c>
      <c r="DR23" s="6">
        <v>1921829425</v>
      </c>
      <c r="DS23" s="7">
        <v>0.34305868372100001</v>
      </c>
      <c r="DT23" s="6">
        <v>1908750302</v>
      </c>
      <c r="DU23" s="7">
        <v>0.34072397770482699</v>
      </c>
      <c r="DV23" s="6">
        <v>1908028271</v>
      </c>
      <c r="DW23" s="7">
        <v>0.34059509061357801</v>
      </c>
      <c r="DX23" s="6">
        <v>1901558430</v>
      </c>
      <c r="DY23" s="7">
        <v>0.34687206855371844</v>
      </c>
      <c r="DZ23" s="6">
        <v>1948767449</v>
      </c>
      <c r="EA23" s="7">
        <v>0.34687206855371844</v>
      </c>
      <c r="EB23" s="6">
        <v>1943975680</v>
      </c>
      <c r="EC23" s="7">
        <v>0.34687206855371844</v>
      </c>
      <c r="ED23" s="6">
        <v>1943192170</v>
      </c>
      <c r="EE23" s="7">
        <v>0.34687206855371844</v>
      </c>
      <c r="EF23" s="6">
        <v>1967340533</v>
      </c>
      <c r="EG23" s="7">
        <v>0.35118270378337568</v>
      </c>
      <c r="EH23" s="6">
        <v>1969238700</v>
      </c>
      <c r="EI23" s="7">
        <v>0.35152153857486745</v>
      </c>
      <c r="EJ23" s="6">
        <v>1948970821</v>
      </c>
      <c r="EK23" s="7">
        <v>0.34790359423438233</v>
      </c>
      <c r="EL23" s="6">
        <v>1996118189</v>
      </c>
      <c r="EM23" s="7">
        <v>0.35631969703548788</v>
      </c>
      <c r="EN23" s="6">
        <v>1993786843</v>
      </c>
      <c r="EO23" s="7">
        <v>0.35590353705809646</v>
      </c>
      <c r="EP23" s="6">
        <v>1940407152</v>
      </c>
      <c r="EQ23" s="7">
        <v>0.34637492526056729</v>
      </c>
      <c r="ER23" s="6">
        <v>1846747343</v>
      </c>
      <c r="ES23" s="7">
        <v>0.32965605813577015</v>
      </c>
      <c r="ET23" s="6">
        <v>1782752172</v>
      </c>
      <c r="EU23" s="7">
        <v>0.31823251614907161</v>
      </c>
      <c r="EV23" s="6">
        <v>1716589644</v>
      </c>
      <c r="EW23" s="7">
        <v>0.30642208725664594</v>
      </c>
      <c r="EX23" s="6">
        <v>1738971307</v>
      </c>
      <c r="EY23" s="7">
        <v>0.31041735538418386</v>
      </c>
      <c r="EZ23" s="13" t="s">
        <v>264</v>
      </c>
      <c r="FA23" s="14" t="s">
        <v>265</v>
      </c>
      <c r="FB23" s="13" t="s">
        <v>266</v>
      </c>
      <c r="FC23" s="14" t="s">
        <v>267</v>
      </c>
      <c r="FD23" s="13" t="s">
        <v>268</v>
      </c>
      <c r="FE23" s="14" t="s">
        <v>269</v>
      </c>
      <c r="FF23" s="13" t="s">
        <v>270</v>
      </c>
      <c r="FG23" s="14" t="s">
        <v>271</v>
      </c>
      <c r="FH23" s="13" t="s">
        <v>272</v>
      </c>
      <c r="FI23" s="14" t="s">
        <v>273</v>
      </c>
      <c r="FJ23" s="13" t="s">
        <v>274</v>
      </c>
      <c r="FK23" s="14" t="s">
        <v>275</v>
      </c>
      <c r="FL23" s="13" t="s">
        <v>276</v>
      </c>
      <c r="FM23" s="14" t="s">
        <v>277</v>
      </c>
      <c r="FN23" s="13" t="s">
        <v>278</v>
      </c>
      <c r="FO23" s="14" t="s">
        <v>279</v>
      </c>
      <c r="FP23" s="13" t="s">
        <v>280</v>
      </c>
      <c r="FQ23" s="14" t="s">
        <v>281</v>
      </c>
      <c r="FR23" s="13" t="s">
        <v>282</v>
      </c>
      <c r="FS23" s="14" t="s">
        <v>283</v>
      </c>
      <c r="FT23" s="13" t="s">
        <v>284</v>
      </c>
      <c r="FU23" s="14" t="s">
        <v>285</v>
      </c>
      <c r="FV23" s="13" t="s">
        <v>286</v>
      </c>
      <c r="FW23" s="14" t="s">
        <v>285</v>
      </c>
      <c r="FX23" s="13" t="s">
        <v>287</v>
      </c>
      <c r="FY23" s="14" t="s">
        <v>288</v>
      </c>
      <c r="FZ23" s="13" t="s">
        <v>289</v>
      </c>
      <c r="GA23" s="14" t="s">
        <v>290</v>
      </c>
      <c r="GB23" s="13" t="s">
        <v>291</v>
      </c>
      <c r="GC23" s="14" t="s">
        <v>292</v>
      </c>
      <c r="GD23" s="13" t="s">
        <v>293</v>
      </c>
      <c r="GE23" s="14" t="s">
        <v>294</v>
      </c>
      <c r="GF23" s="13" t="s">
        <v>295</v>
      </c>
      <c r="GG23" s="14" t="s">
        <v>296</v>
      </c>
      <c r="GH23" s="13" t="s">
        <v>297</v>
      </c>
      <c r="GI23" s="14" t="s">
        <v>298</v>
      </c>
      <c r="GJ23" s="13" t="s">
        <v>299</v>
      </c>
      <c r="GK23" s="14" t="s">
        <v>300</v>
      </c>
    </row>
    <row r="24" spans="1:193" x14ac:dyDescent="0.25">
      <c r="A24" s="55" t="s">
        <v>481</v>
      </c>
      <c r="B24" s="46"/>
      <c r="C24" s="47"/>
      <c r="D24" s="46"/>
      <c r="E24" s="47"/>
      <c r="F24" s="46"/>
      <c r="G24" s="47"/>
      <c r="H24" s="46"/>
      <c r="I24" s="47"/>
      <c r="J24" s="46"/>
      <c r="K24" s="47"/>
      <c r="L24" s="46"/>
      <c r="M24" s="47"/>
      <c r="N24" s="46"/>
      <c r="O24" s="47"/>
      <c r="P24" s="46"/>
      <c r="Q24" s="47"/>
      <c r="R24" s="46"/>
      <c r="S24" s="47"/>
      <c r="T24" s="46">
        <v>134986509</v>
      </c>
      <c r="U24" s="47">
        <v>2.4095943945510612E-2</v>
      </c>
      <c r="V24" s="46">
        <v>119308309</v>
      </c>
      <c r="W24" s="47">
        <v>2.1297286278421049E-2</v>
      </c>
      <c r="X24" s="46">
        <v>119308309</v>
      </c>
      <c r="Y24" s="47">
        <v>2.1297286278421049E-2</v>
      </c>
      <c r="Z24" s="46">
        <v>104136909</v>
      </c>
      <c r="AA24" s="47">
        <v>1.8589095610456449E-2</v>
      </c>
      <c r="AB24" s="46">
        <v>73885109</v>
      </c>
      <c r="AC24" s="47">
        <v>1.3188958348955801E-2</v>
      </c>
      <c r="AD24" s="46">
        <v>56405209</v>
      </c>
      <c r="AE24" s="47">
        <v>1.0068685858812799E-2</v>
      </c>
      <c r="AF24" s="46">
        <v>28808609</v>
      </c>
      <c r="AG24" s="47">
        <v>5.1425185579999904E-3</v>
      </c>
      <c r="AH24" s="46">
        <v>72909</v>
      </c>
      <c r="AI24" s="47">
        <v>1.3014716730864099E-5</v>
      </c>
      <c r="AJ24" s="46">
        <v>72909</v>
      </c>
      <c r="AK24" s="47">
        <v>1.3014716730864099E-5</v>
      </c>
      <c r="AL24" s="46">
        <v>72909</v>
      </c>
      <c r="AM24" s="47">
        <v>1.3014716730864099E-5</v>
      </c>
      <c r="AN24" s="46">
        <v>72909</v>
      </c>
      <c r="AO24" s="47">
        <v>1.3014716730864099E-5</v>
      </c>
      <c r="AP24" s="46">
        <v>72909</v>
      </c>
      <c r="AQ24" s="47">
        <v>1.3014716730864099E-5</v>
      </c>
      <c r="AR24" s="46">
        <v>72909</v>
      </c>
      <c r="AS24" s="47">
        <f>+AR24/AR14</f>
        <v>1.3014716730864071E-5</v>
      </c>
      <c r="AT24" s="46">
        <v>72909</v>
      </c>
      <c r="AU24" s="47">
        <f>+AT24/AT14</f>
        <v>1.3014716730864071E-5</v>
      </c>
      <c r="AV24" s="46">
        <v>72909</v>
      </c>
      <c r="AW24" s="47">
        <f>+AV24/AV14</f>
        <v>1.3014716730864071E-5</v>
      </c>
      <c r="AX24" s="46">
        <v>72909</v>
      </c>
      <c r="AY24" s="47">
        <f>+AX24/AX14</f>
        <v>1.3014716730864071E-5</v>
      </c>
      <c r="AZ24" s="46">
        <v>72909</v>
      </c>
      <c r="BA24" s="47">
        <f>+AZ24/AZ14</f>
        <v>1.3014716730864071E-5</v>
      </c>
      <c r="BB24" s="46">
        <v>72909</v>
      </c>
      <c r="BC24" s="47">
        <f>+BB24/BB14</f>
        <v>1.3014716730864071E-5</v>
      </c>
      <c r="BD24" s="46">
        <v>72909</v>
      </c>
      <c r="BE24" s="47">
        <f>+BD24/BD14</f>
        <v>1.3014716730864071E-5</v>
      </c>
      <c r="BF24" s="46">
        <v>72909</v>
      </c>
      <c r="BG24" s="47">
        <f>+BF24/BF14</f>
        <v>1.3014716730864071E-5</v>
      </c>
      <c r="BH24" s="46">
        <v>72909</v>
      </c>
      <c r="BI24" s="47">
        <f>+BH24/BH14</f>
        <v>1.3014716730864071E-5</v>
      </c>
      <c r="BJ24" s="46">
        <v>72909</v>
      </c>
      <c r="BK24" s="47">
        <f>+BJ24/BJ14</f>
        <v>1.3014716730864071E-5</v>
      </c>
      <c r="BL24" s="46">
        <v>72909</v>
      </c>
      <c r="BM24" s="47">
        <f>+BL24/BL14</f>
        <v>1.3014716730864071E-5</v>
      </c>
      <c r="BN24" s="46">
        <v>72909</v>
      </c>
      <c r="BO24" s="47">
        <f>+BN24/BN14</f>
        <v>1.3014716730864071E-5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8">
        <f>+DL24/DL14</f>
        <v>1.3014716730864071E-5</v>
      </c>
      <c r="DN24" s="49">
        <v>72909</v>
      </c>
      <c r="DO24" s="48">
        <f>+DN24/DN14</f>
        <v>1.3014716730864071E-5</v>
      </c>
      <c r="DP24" s="49">
        <v>72909</v>
      </c>
      <c r="DQ24" s="48">
        <f>+DP24/DP14</f>
        <v>1.3014716730864071E-5</v>
      </c>
      <c r="DR24" s="6"/>
      <c r="DS24" s="7"/>
      <c r="DT24" s="6"/>
      <c r="DU24" s="7"/>
      <c r="DV24" s="6"/>
      <c r="DW24" s="7"/>
      <c r="DX24" s="6"/>
      <c r="DY24" s="7"/>
      <c r="DZ24" s="6"/>
      <c r="EA24" s="7"/>
      <c r="EB24" s="6"/>
      <c r="EC24" s="7"/>
      <c r="ED24" s="6"/>
      <c r="EE24" s="7"/>
      <c r="EF24" s="6"/>
      <c r="EG24" s="7"/>
      <c r="EH24" s="6"/>
      <c r="EI24" s="7"/>
      <c r="EJ24" s="6"/>
      <c r="EK24" s="7"/>
      <c r="EL24" s="6"/>
      <c r="EM24" s="7"/>
      <c r="EN24" s="6"/>
      <c r="EO24" s="7"/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13"/>
      <c r="FA24" s="14"/>
      <c r="FB24" s="13"/>
      <c r="FC24" s="14"/>
      <c r="FD24" s="13"/>
      <c r="FE24" s="14"/>
      <c r="FF24" s="13"/>
      <c r="FG24" s="14"/>
      <c r="FH24" s="13"/>
      <c r="FI24" s="14"/>
      <c r="FJ24" s="13"/>
      <c r="FK24" s="14"/>
      <c r="FL24" s="13"/>
      <c r="FM24" s="14"/>
      <c r="FN24" s="13"/>
      <c r="FO24" s="14"/>
      <c r="FP24" s="13"/>
      <c r="FQ24" s="14"/>
      <c r="FR24" s="13"/>
      <c r="FS24" s="14"/>
      <c r="FT24" s="13"/>
      <c r="FU24" s="14"/>
      <c r="FV24" s="13"/>
      <c r="FW24" s="14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</row>
    <row r="25" spans="1:193" x14ac:dyDescent="0.25">
      <c r="A25" s="54" t="s">
        <v>301</v>
      </c>
      <c r="B25" s="42"/>
      <c r="C25" s="43"/>
      <c r="D25" s="42"/>
      <c r="E25" s="43"/>
      <c r="F25" s="42"/>
      <c r="G25" s="43"/>
      <c r="H25" s="42"/>
      <c r="I25" s="43"/>
      <c r="J25" s="42"/>
      <c r="K25" s="43"/>
      <c r="L25" s="42"/>
      <c r="M25" s="43"/>
      <c r="N25" s="42"/>
      <c r="O25" s="43"/>
      <c r="P25" s="42"/>
      <c r="Q25" s="43"/>
      <c r="R25" s="42"/>
      <c r="S25" s="43"/>
      <c r="T25" s="42">
        <v>13044496930</v>
      </c>
      <c r="U25" s="43">
        <v>1</v>
      </c>
      <c r="V25" s="42">
        <v>13044496930</v>
      </c>
      <c r="W25" s="43">
        <v>1</v>
      </c>
      <c r="X25" s="42">
        <v>13044496930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42">
        <v>13044496930</v>
      </c>
      <c r="AQ25" s="43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f>SUM(CQ26:CQ35)</f>
        <v>0.99997733381351639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4">
        <v>1</v>
      </c>
      <c r="DN25" s="45">
        <v>13044496930</v>
      </c>
      <c r="DO25" s="44">
        <v>1</v>
      </c>
      <c r="DP25" s="45">
        <v>13044496930</v>
      </c>
      <c r="DQ25" s="44">
        <v>1</v>
      </c>
      <c r="DR25" s="4">
        <v>13044496930</v>
      </c>
      <c r="DS25" s="5">
        <v>1</v>
      </c>
      <c r="DT25" s="4">
        <v>13044496930</v>
      </c>
      <c r="DU25" s="5">
        <v>1</v>
      </c>
      <c r="DV25" s="4">
        <v>13044496930</v>
      </c>
      <c r="DW25" s="5">
        <v>1</v>
      </c>
      <c r="DX25" s="4">
        <v>13044496930</v>
      </c>
      <c r="DY25" s="5">
        <v>1</v>
      </c>
      <c r="DZ25" s="4">
        <v>13044496930</v>
      </c>
      <c r="EA25" s="5">
        <v>1</v>
      </c>
      <c r="EB25" s="4">
        <v>13044496930</v>
      </c>
      <c r="EC25" s="5">
        <v>1</v>
      </c>
      <c r="ED25" s="4">
        <v>13044496930</v>
      </c>
      <c r="EE25" s="5">
        <v>1</v>
      </c>
      <c r="EF25" s="4">
        <v>13044496930</v>
      </c>
      <c r="EG25" s="5">
        <v>1</v>
      </c>
      <c r="EH25" s="4">
        <v>13044496930</v>
      </c>
      <c r="EI25" s="5">
        <v>1</v>
      </c>
      <c r="EJ25" s="4">
        <v>13044496930</v>
      </c>
      <c r="EK25" s="5">
        <v>1</v>
      </c>
      <c r="EL25" s="4">
        <v>13044496930</v>
      </c>
      <c r="EM25" s="5">
        <v>1</v>
      </c>
      <c r="EN25" s="4">
        <v>13044496930</v>
      </c>
      <c r="EO25" s="5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11" t="s">
        <v>302</v>
      </c>
      <c r="FA25" s="12">
        <v>1</v>
      </c>
      <c r="FB25" s="11" t="s">
        <v>302</v>
      </c>
      <c r="FC25" s="12">
        <v>1</v>
      </c>
      <c r="FD25" s="11" t="s">
        <v>302</v>
      </c>
      <c r="FE25" s="12">
        <v>1</v>
      </c>
      <c r="FF25" s="11" t="s">
        <v>302</v>
      </c>
      <c r="FG25" s="12">
        <v>1</v>
      </c>
      <c r="FH25" s="11" t="s">
        <v>302</v>
      </c>
      <c r="FI25" s="12">
        <v>1</v>
      </c>
      <c r="FJ25" s="11" t="s">
        <v>302</v>
      </c>
      <c r="FK25" s="12" t="s">
        <v>186</v>
      </c>
      <c r="FL25" s="11" t="s">
        <v>302</v>
      </c>
      <c r="FM25" s="12">
        <v>1</v>
      </c>
      <c r="FN25" s="11" t="s">
        <v>302</v>
      </c>
      <c r="FO25" s="12" t="s">
        <v>186</v>
      </c>
      <c r="FP25" s="11" t="s">
        <v>302</v>
      </c>
      <c r="FQ25" s="12">
        <v>1</v>
      </c>
      <c r="FR25" s="11" t="s">
        <v>302</v>
      </c>
      <c r="FS25" s="12">
        <v>1</v>
      </c>
      <c r="FT25" s="11" t="s">
        <v>302</v>
      </c>
      <c r="FU25" s="12">
        <v>1</v>
      </c>
      <c r="FV25" s="11" t="s">
        <v>302</v>
      </c>
      <c r="FW25" s="12">
        <v>1</v>
      </c>
      <c r="FX25" s="11" t="s">
        <v>302</v>
      </c>
      <c r="FY25" s="12">
        <v>1</v>
      </c>
      <c r="FZ25" s="11" t="s">
        <v>302</v>
      </c>
      <c r="GA25" s="12">
        <v>1</v>
      </c>
      <c r="GB25" s="11" t="s">
        <v>302</v>
      </c>
      <c r="GC25" s="12">
        <v>1</v>
      </c>
      <c r="GD25" s="11" t="s">
        <v>302</v>
      </c>
      <c r="GE25" s="12">
        <v>1</v>
      </c>
      <c r="GF25" s="11" t="s">
        <v>302</v>
      </c>
      <c r="GG25" s="12">
        <v>1</v>
      </c>
      <c r="GH25" s="11" t="s">
        <v>302</v>
      </c>
      <c r="GI25" s="12">
        <v>1</v>
      </c>
      <c r="GJ25" s="11" t="s">
        <v>302</v>
      </c>
      <c r="GK25" s="12">
        <v>1</v>
      </c>
    </row>
    <row r="26" spans="1:193" x14ac:dyDescent="0.25">
      <c r="A26" s="55" t="s">
        <v>22</v>
      </c>
      <c r="B26" s="46"/>
      <c r="C26" s="47"/>
      <c r="D26" s="46"/>
      <c r="E26" s="47"/>
      <c r="F26" s="46"/>
      <c r="G26" s="47"/>
      <c r="H26" s="46"/>
      <c r="I26" s="47"/>
      <c r="J26" s="46"/>
      <c r="K26" s="47"/>
      <c r="L26" s="46"/>
      <c r="M26" s="47"/>
      <c r="N26" s="46"/>
      <c r="O26" s="47"/>
      <c r="P26" s="46"/>
      <c r="Q26" s="47"/>
      <c r="R26" s="46"/>
      <c r="S26" s="47"/>
      <c r="T26" s="46">
        <v>3740470811</v>
      </c>
      <c r="U26" s="47">
        <v>0.28674703448299249</v>
      </c>
      <c r="V26" s="46">
        <v>3740470811</v>
      </c>
      <c r="W26" s="47">
        <v>0.28674703448299249</v>
      </c>
      <c r="X26" s="46">
        <v>3740470811</v>
      </c>
      <c r="Y26" s="47">
        <v>0.28674703448299249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46">
        <v>3740470811</v>
      </c>
      <c r="AQ26" s="47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0.28674703448299199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f>CP26/$CP$25</f>
        <v>0.28674703448299249</v>
      </c>
      <c r="CR26" s="46">
        <v>3740470811</v>
      </c>
      <c r="CS26" s="47">
        <v>0.28674703448299249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8">
        <v>0.28674703448299249</v>
      </c>
      <c r="DN26" s="49">
        <v>3740470811</v>
      </c>
      <c r="DO26" s="48">
        <v>0.28674703448299249</v>
      </c>
      <c r="DP26" s="49">
        <v>3740470811</v>
      </c>
      <c r="DQ26" s="48">
        <v>0.28674703448299249</v>
      </c>
      <c r="DR26" s="6">
        <v>3740470811</v>
      </c>
      <c r="DS26" s="7">
        <v>0.28674703448299199</v>
      </c>
      <c r="DT26" s="6">
        <v>3740470811</v>
      </c>
      <c r="DU26" s="7">
        <v>0.28674703448299249</v>
      </c>
      <c r="DV26" s="6">
        <v>3740470811</v>
      </c>
      <c r="DW26" s="7">
        <v>0.28674703448299249</v>
      </c>
      <c r="DX26" s="6">
        <v>3740470811</v>
      </c>
      <c r="DY26" s="7">
        <v>0.28674703448299249</v>
      </c>
      <c r="DZ26" s="6">
        <v>3740470811</v>
      </c>
      <c r="EA26" s="7">
        <v>0.28674703448299249</v>
      </c>
      <c r="EB26" s="6">
        <v>3740470811</v>
      </c>
      <c r="EC26" s="7">
        <v>0.28674703448299249</v>
      </c>
      <c r="ED26" s="6">
        <v>3740470811</v>
      </c>
      <c r="EE26" s="7">
        <v>0.28674703448299249</v>
      </c>
      <c r="EF26" s="6">
        <v>3740470811</v>
      </c>
      <c r="EG26" s="7">
        <v>0.28674703448299249</v>
      </c>
      <c r="EH26" s="6">
        <v>3740470811</v>
      </c>
      <c r="EI26" s="7">
        <v>0.28674703448299249</v>
      </c>
      <c r="EJ26" s="6">
        <v>3740470811</v>
      </c>
      <c r="EK26" s="7">
        <v>0.28674703448299249</v>
      </c>
      <c r="EL26" s="6">
        <v>3740470811</v>
      </c>
      <c r="EM26" s="7">
        <v>0.28674703448299249</v>
      </c>
      <c r="EN26" s="6">
        <v>3740470811</v>
      </c>
      <c r="EO26" s="7">
        <v>0.28674703448299249</v>
      </c>
      <c r="EP26" s="6">
        <v>3740470811</v>
      </c>
      <c r="EQ26" s="7">
        <v>0.28674703448299249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13" t="s">
        <v>23</v>
      </c>
      <c r="FA26" s="14" t="s">
        <v>303</v>
      </c>
      <c r="FB26" s="13" t="s">
        <v>23</v>
      </c>
      <c r="FC26" s="14" t="s">
        <v>303</v>
      </c>
      <c r="FD26" s="13" t="s">
        <v>23</v>
      </c>
      <c r="FE26" s="14" t="s">
        <v>303</v>
      </c>
      <c r="FF26" s="13" t="s">
        <v>23</v>
      </c>
      <c r="FG26" s="14" t="s">
        <v>303</v>
      </c>
      <c r="FH26" s="13" t="s">
        <v>23</v>
      </c>
      <c r="FI26" s="14" t="s">
        <v>303</v>
      </c>
      <c r="FJ26" s="13" t="s">
        <v>23</v>
      </c>
      <c r="FK26" s="14" t="s">
        <v>303</v>
      </c>
      <c r="FL26" s="13" t="s">
        <v>23</v>
      </c>
      <c r="FM26" s="14" t="s">
        <v>303</v>
      </c>
      <c r="FN26" s="13" t="s">
        <v>23</v>
      </c>
      <c r="FO26" s="14" t="s">
        <v>303</v>
      </c>
      <c r="FP26" s="13" t="s">
        <v>23</v>
      </c>
      <c r="FQ26" s="14" t="s">
        <v>303</v>
      </c>
      <c r="FR26" s="13" t="s">
        <v>23</v>
      </c>
      <c r="FS26" s="14" t="s">
        <v>303</v>
      </c>
      <c r="FT26" s="13" t="s">
        <v>23</v>
      </c>
      <c r="FU26" s="14" t="s">
        <v>303</v>
      </c>
      <c r="FV26" s="13" t="s">
        <v>23</v>
      </c>
      <c r="FW26" s="14" t="s">
        <v>303</v>
      </c>
      <c r="FX26" s="13" t="s">
        <v>23</v>
      </c>
      <c r="FY26" s="14" t="s">
        <v>303</v>
      </c>
      <c r="FZ26" s="13" t="s">
        <v>23</v>
      </c>
      <c r="GA26" s="14" t="s">
        <v>303</v>
      </c>
      <c r="GB26" s="13" t="s">
        <v>23</v>
      </c>
      <c r="GC26" s="14" t="s">
        <v>303</v>
      </c>
      <c r="GD26" s="13" t="s">
        <v>23</v>
      </c>
      <c r="GE26" s="14" t="s">
        <v>303</v>
      </c>
      <c r="GF26" s="13" t="s">
        <v>23</v>
      </c>
      <c r="GG26" s="14" t="s">
        <v>303</v>
      </c>
      <c r="GH26" s="13" t="s">
        <v>23</v>
      </c>
      <c r="GI26" s="14" t="s">
        <v>303</v>
      </c>
      <c r="GJ26" s="13" t="s">
        <v>23</v>
      </c>
      <c r="GK26" s="14" t="s">
        <v>304</v>
      </c>
    </row>
    <row r="27" spans="1:193" x14ac:dyDescent="0.25">
      <c r="A27" s="55" t="s">
        <v>26</v>
      </c>
      <c r="B27" s="46"/>
      <c r="C27" s="47"/>
      <c r="D27" s="46"/>
      <c r="E27" s="47"/>
      <c r="F27" s="46"/>
      <c r="G27" s="47"/>
      <c r="H27" s="46"/>
      <c r="I27" s="47"/>
      <c r="J27" s="46"/>
      <c r="K27" s="47"/>
      <c r="L27" s="46"/>
      <c r="M27" s="47"/>
      <c r="N27" s="46"/>
      <c r="O27" s="47"/>
      <c r="P27" s="46"/>
      <c r="Q27" s="47"/>
      <c r="R27" s="46"/>
      <c r="S27" s="47"/>
      <c r="T27" s="46">
        <v>900210496</v>
      </c>
      <c r="U27" s="47">
        <v>6.9010748427536336E-2</v>
      </c>
      <c r="V27" s="46">
        <v>900210496</v>
      </c>
      <c r="W27" s="47">
        <v>6.9010748427536336E-2</v>
      </c>
      <c r="X27" s="46">
        <v>900210496</v>
      </c>
      <c r="Y27" s="47">
        <v>6.9010748427536336E-2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46">
        <v>900210496</v>
      </c>
      <c r="AQ27" s="47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916875288</v>
      </c>
      <c r="BU27" s="47">
        <v>7.0288282708039995E-2</v>
      </c>
      <c r="BV27" s="46">
        <v>917910888</v>
      </c>
      <c r="BW27" s="47">
        <v>7.0367672507858067E-2</v>
      </c>
      <c r="BX27" s="46">
        <v>917910888</v>
      </c>
      <c r="BY27" s="47">
        <v>7.0367672507858067E-2</v>
      </c>
      <c r="BZ27" s="46">
        <v>917910888</v>
      </c>
      <c r="CA27" s="47">
        <v>7.0367672507858067E-2</v>
      </c>
      <c r="CB27" s="46">
        <v>917910888</v>
      </c>
      <c r="CC27" s="47">
        <v>7.0367672507858067E-2</v>
      </c>
      <c r="CD27" s="46">
        <v>917910888</v>
      </c>
      <c r="CE27" s="47">
        <v>7.0367672507858067E-2</v>
      </c>
      <c r="CF27" s="46">
        <v>917910888</v>
      </c>
      <c r="CG27" s="47">
        <v>7.0367672507858067E-2</v>
      </c>
      <c r="CH27" s="46">
        <v>917910888</v>
      </c>
      <c r="CI27" s="47">
        <v>7.0367672507858067E-2</v>
      </c>
      <c r="CJ27" s="46">
        <v>917910888</v>
      </c>
      <c r="CK27" s="47">
        <v>7.0367672507858067E-2</v>
      </c>
      <c r="CL27" s="46">
        <v>917910888</v>
      </c>
      <c r="CM27" s="47">
        <v>7.0367672507858067E-2</v>
      </c>
      <c r="CN27" s="46">
        <v>917910888</v>
      </c>
      <c r="CO27" s="47">
        <v>7.0367672507858067E-2</v>
      </c>
      <c r="CP27" s="46">
        <v>917910888</v>
      </c>
      <c r="CQ27" s="47">
        <f t="shared" ref="CQ27:CQ34" si="2">CP27/$CP$25</f>
        <v>7.0367672507858067E-2</v>
      </c>
      <c r="CR27" s="46">
        <v>917910888</v>
      </c>
      <c r="CS27" s="47">
        <v>7.0367672507858067E-2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911910888</v>
      </c>
      <c r="DK27" s="47">
        <v>6.9907708430117288E-2</v>
      </c>
      <c r="DL27" s="46">
        <v>911910888</v>
      </c>
      <c r="DM27" s="48">
        <v>6.9907708430117288E-2</v>
      </c>
      <c r="DN27" s="49">
        <v>911910888</v>
      </c>
      <c r="DO27" s="48">
        <v>6.9907708430117288E-2</v>
      </c>
      <c r="DP27" s="49">
        <v>911910888</v>
      </c>
      <c r="DQ27" s="48">
        <v>6.9907708430117288E-2</v>
      </c>
      <c r="DR27" s="6">
        <v>917393388</v>
      </c>
      <c r="DS27" s="7">
        <v>7.0328000606152893E-2</v>
      </c>
      <c r="DT27" s="6">
        <v>917393388</v>
      </c>
      <c r="DU27" s="7">
        <v>7.0328000606152921E-2</v>
      </c>
      <c r="DV27" s="6">
        <v>917393388</v>
      </c>
      <c r="DW27" s="7">
        <v>7.0328000606152921E-2</v>
      </c>
      <c r="DX27" s="6">
        <v>917393388</v>
      </c>
      <c r="DY27" s="7">
        <v>7.0328000606152921E-2</v>
      </c>
      <c r="DZ27" s="6">
        <v>917393388</v>
      </c>
      <c r="EA27" s="7">
        <v>7.0328000606152921E-2</v>
      </c>
      <c r="EB27" s="6">
        <v>917393388</v>
      </c>
      <c r="EC27" s="7">
        <v>7.0328000606152921E-2</v>
      </c>
      <c r="ED27" s="6">
        <v>917393388</v>
      </c>
      <c r="EE27" s="7">
        <v>7.0328000606152921E-2</v>
      </c>
      <c r="EF27" s="6">
        <v>917393388</v>
      </c>
      <c r="EG27" s="7">
        <v>7.0328000606152921E-2</v>
      </c>
      <c r="EH27" s="6">
        <v>917393388</v>
      </c>
      <c r="EI27" s="7">
        <v>7.0328000606152921E-2</v>
      </c>
      <c r="EJ27" s="6">
        <v>917393388</v>
      </c>
      <c r="EK27" s="7">
        <v>7.0328000606152921E-2</v>
      </c>
      <c r="EL27" s="6">
        <v>917393388</v>
      </c>
      <c r="EM27" s="7">
        <v>7.0328000606152921E-2</v>
      </c>
      <c r="EN27" s="6">
        <v>960855488</v>
      </c>
      <c r="EO27" s="7">
        <v>7.3659834730015916E-2</v>
      </c>
      <c r="EP27" s="6">
        <v>1060487588</v>
      </c>
      <c r="EQ27" s="7">
        <v>8.1297699228328926E-2</v>
      </c>
      <c r="ER27" s="6">
        <v>1074062188</v>
      </c>
      <c r="ES27" s="7">
        <v>8.2338337289945607E-2</v>
      </c>
      <c r="ET27" s="6">
        <v>1091753888</v>
      </c>
      <c r="EU27" s="7">
        <v>8.3694595035640057E-2</v>
      </c>
      <c r="EV27" s="6">
        <v>1091753888</v>
      </c>
      <c r="EW27" s="7">
        <v>8.3694595035640057E-2</v>
      </c>
      <c r="EX27" s="6">
        <v>1091753888</v>
      </c>
      <c r="EY27" s="7">
        <v>8.3694595035640057E-2</v>
      </c>
      <c r="EZ27" s="13" t="s">
        <v>305</v>
      </c>
      <c r="FA27" s="14" t="s">
        <v>306</v>
      </c>
      <c r="FB27" s="13" t="s">
        <v>305</v>
      </c>
      <c r="FC27" s="14" t="s">
        <v>306</v>
      </c>
      <c r="FD27" s="13" t="s">
        <v>305</v>
      </c>
      <c r="FE27" s="14" t="s">
        <v>306</v>
      </c>
      <c r="FF27" s="13" t="s">
        <v>307</v>
      </c>
      <c r="FG27" s="14" t="s">
        <v>308</v>
      </c>
      <c r="FH27" s="13" t="s">
        <v>309</v>
      </c>
      <c r="FI27" s="14" t="s">
        <v>310</v>
      </c>
      <c r="FJ27" s="13" t="s">
        <v>311</v>
      </c>
      <c r="FK27" s="14" t="s">
        <v>312</v>
      </c>
      <c r="FL27" s="13" t="s">
        <v>313</v>
      </c>
      <c r="FM27" s="14" t="s">
        <v>314</v>
      </c>
      <c r="FN27" s="13" t="s">
        <v>313</v>
      </c>
      <c r="FO27" s="14" t="s">
        <v>314</v>
      </c>
      <c r="FP27" s="13" t="s">
        <v>313</v>
      </c>
      <c r="FQ27" s="14" t="s">
        <v>314</v>
      </c>
      <c r="FR27" s="13" t="s">
        <v>313</v>
      </c>
      <c r="FS27" s="14" t="s">
        <v>314</v>
      </c>
      <c r="FT27" s="13" t="s">
        <v>313</v>
      </c>
      <c r="FU27" s="14" t="s">
        <v>314</v>
      </c>
      <c r="FV27" s="13" t="s">
        <v>313</v>
      </c>
      <c r="FW27" s="14" t="s">
        <v>314</v>
      </c>
      <c r="FX27" s="13" t="s">
        <v>313</v>
      </c>
      <c r="FY27" s="14" t="s">
        <v>314</v>
      </c>
      <c r="FZ27" s="13" t="s">
        <v>313</v>
      </c>
      <c r="GA27" s="14" t="s">
        <v>314</v>
      </c>
      <c r="GB27" s="13" t="s">
        <v>313</v>
      </c>
      <c r="GC27" s="14" t="s">
        <v>314</v>
      </c>
      <c r="GD27" s="13" t="s">
        <v>315</v>
      </c>
      <c r="GE27" s="14" t="s">
        <v>316</v>
      </c>
      <c r="GF27" s="13" t="s">
        <v>315</v>
      </c>
      <c r="GG27" s="14" t="s">
        <v>316</v>
      </c>
      <c r="GH27" s="13" t="s">
        <v>315</v>
      </c>
      <c r="GI27" s="14" t="s">
        <v>316</v>
      </c>
      <c r="GJ27" s="13" t="s">
        <v>317</v>
      </c>
      <c r="GK27" s="14" t="s">
        <v>318</v>
      </c>
    </row>
    <row r="28" spans="1:193" x14ac:dyDescent="0.25">
      <c r="A28" s="55" t="s">
        <v>30</v>
      </c>
      <c r="B28" s="46"/>
      <c r="C28" s="47"/>
      <c r="D28" s="46"/>
      <c r="E28" s="47"/>
      <c r="F28" s="46"/>
      <c r="G28" s="47"/>
      <c r="H28" s="46"/>
      <c r="I28" s="47"/>
      <c r="J28" s="46"/>
      <c r="K28" s="47"/>
      <c r="L28" s="46"/>
      <c r="M28" s="47"/>
      <c r="N28" s="46"/>
      <c r="O28" s="47"/>
      <c r="P28" s="46"/>
      <c r="Q28" s="47"/>
      <c r="R28" s="46"/>
      <c r="S28" s="47"/>
      <c r="T28" s="46">
        <v>135248258</v>
      </c>
      <c r="U28" s="47">
        <v>1.0368223376169709E-2</v>
      </c>
      <c r="V28" s="46">
        <v>135248258</v>
      </c>
      <c r="W28" s="47">
        <v>1.0368223376169709E-2</v>
      </c>
      <c r="X28" s="46">
        <v>135248258</v>
      </c>
      <c r="Y28" s="47">
        <v>1.0368223376169709E-2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46">
        <v>135248258</v>
      </c>
      <c r="AQ28" s="47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1.0368223376169701E-2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f t="shared" si="2"/>
        <v>1.0368223376169709E-2</v>
      </c>
      <c r="CR28" s="46">
        <v>135248258</v>
      </c>
      <c r="CS28" s="47">
        <v>1.0368223376169709E-2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8">
        <v>1.0368223376169709E-2</v>
      </c>
      <c r="DN28" s="49">
        <v>135248258</v>
      </c>
      <c r="DO28" s="48">
        <v>1.0368223376169709E-2</v>
      </c>
      <c r="DP28" s="49">
        <v>869450957</v>
      </c>
      <c r="DQ28" s="48">
        <v>6.6652701262891856E-2</v>
      </c>
      <c r="DR28" s="6">
        <v>895799657</v>
      </c>
      <c r="DS28" s="7">
        <v>6.8672610512086604E-2</v>
      </c>
      <c r="DT28" s="6">
        <v>895799657</v>
      </c>
      <c r="DU28" s="7">
        <v>6.8672610512086646E-2</v>
      </c>
      <c r="DV28" s="6">
        <v>895799657</v>
      </c>
      <c r="DW28" s="7">
        <v>6.8672610512086646E-2</v>
      </c>
      <c r="DX28" s="6">
        <v>895799657</v>
      </c>
      <c r="DY28" s="7">
        <v>6.8672610512086646E-2</v>
      </c>
      <c r="DZ28" s="6">
        <v>895799657</v>
      </c>
      <c r="EA28" s="7">
        <v>6.8672610512086646E-2</v>
      </c>
      <c r="EB28" s="6">
        <v>895799657</v>
      </c>
      <c r="EC28" s="7">
        <v>6.8672610512086646E-2</v>
      </c>
      <c r="ED28" s="6">
        <v>895799657</v>
      </c>
      <c r="EE28" s="7">
        <v>6.8672610512086646E-2</v>
      </c>
      <c r="EF28" s="6">
        <v>895799657</v>
      </c>
      <c r="EG28" s="7">
        <v>6.8672610512086646E-2</v>
      </c>
      <c r="EH28" s="6">
        <v>895799657</v>
      </c>
      <c r="EI28" s="7">
        <v>6.8672610512086646E-2</v>
      </c>
      <c r="EJ28" s="6">
        <v>895799657</v>
      </c>
      <c r="EK28" s="7">
        <v>6.8672610512086646E-2</v>
      </c>
      <c r="EL28" s="6">
        <v>895799657</v>
      </c>
      <c r="EM28" s="7">
        <v>6.8672610512086646E-2</v>
      </c>
      <c r="EN28" s="6">
        <v>895799657</v>
      </c>
      <c r="EO28" s="7">
        <v>6.8672610512086646E-2</v>
      </c>
      <c r="EP28" s="6">
        <v>895799657</v>
      </c>
      <c r="EQ28" s="7">
        <v>6.8672610512086646E-2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13" t="s">
        <v>319</v>
      </c>
      <c r="FA28" s="14" t="s">
        <v>320</v>
      </c>
      <c r="FB28" s="13" t="s">
        <v>319</v>
      </c>
      <c r="FC28" s="14" t="s">
        <v>320</v>
      </c>
      <c r="FD28" s="13" t="s">
        <v>319</v>
      </c>
      <c r="FE28" s="14" t="s">
        <v>320</v>
      </c>
      <c r="FF28" s="13" t="s">
        <v>319</v>
      </c>
      <c r="FG28" s="14" t="s">
        <v>320</v>
      </c>
      <c r="FH28" s="13" t="s">
        <v>319</v>
      </c>
      <c r="FI28" s="14" t="s">
        <v>320</v>
      </c>
      <c r="FJ28" s="13" t="s">
        <v>319</v>
      </c>
      <c r="FK28" s="14" t="s">
        <v>320</v>
      </c>
      <c r="FL28" s="13" t="s">
        <v>319</v>
      </c>
      <c r="FM28" s="14" t="s">
        <v>320</v>
      </c>
      <c r="FN28" s="13" t="s">
        <v>319</v>
      </c>
      <c r="FO28" s="14">
        <v>7.0000000000000007E-2</v>
      </c>
      <c r="FP28" s="13" t="s">
        <v>319</v>
      </c>
      <c r="FQ28" s="14" t="s">
        <v>320</v>
      </c>
      <c r="FR28" s="13" t="s">
        <v>319</v>
      </c>
      <c r="FS28" s="14" t="s">
        <v>320</v>
      </c>
      <c r="FT28" s="13" t="s">
        <v>319</v>
      </c>
      <c r="FU28" s="14" t="s">
        <v>320</v>
      </c>
      <c r="FV28" s="13" t="s">
        <v>319</v>
      </c>
      <c r="FW28" s="14" t="s">
        <v>320</v>
      </c>
      <c r="FX28" s="13" t="s">
        <v>319</v>
      </c>
      <c r="FY28" s="14" t="s">
        <v>320</v>
      </c>
      <c r="FZ28" s="13" t="s">
        <v>319</v>
      </c>
      <c r="GA28" s="14" t="s">
        <v>320</v>
      </c>
      <c r="GB28" s="13" t="s">
        <v>319</v>
      </c>
      <c r="GC28" s="14" t="s">
        <v>320</v>
      </c>
      <c r="GD28" s="13" t="s">
        <v>319</v>
      </c>
      <c r="GE28" s="14" t="s">
        <v>320</v>
      </c>
      <c r="GF28" s="13" t="s">
        <v>319</v>
      </c>
      <c r="GG28" s="14" t="s">
        <v>320</v>
      </c>
      <c r="GH28" s="13" t="s">
        <v>319</v>
      </c>
      <c r="GI28" s="14" t="s">
        <v>320</v>
      </c>
      <c r="GJ28" s="13" t="s">
        <v>319</v>
      </c>
      <c r="GK28" s="14" t="s">
        <v>321</v>
      </c>
    </row>
    <row r="29" spans="1:193" x14ac:dyDescent="0.25">
      <c r="A29" s="55" t="s">
        <v>34</v>
      </c>
      <c r="B29" s="46"/>
      <c r="C29" s="47"/>
      <c r="D29" s="46"/>
      <c r="E29" s="47"/>
      <c r="F29" s="46"/>
      <c r="G29" s="47"/>
      <c r="H29" s="46"/>
      <c r="I29" s="47"/>
      <c r="J29" s="46"/>
      <c r="K29" s="47"/>
      <c r="L29" s="46"/>
      <c r="M29" s="47"/>
      <c r="N29" s="46"/>
      <c r="O29" s="47"/>
      <c r="P29" s="46"/>
      <c r="Q29" s="47"/>
      <c r="R29" s="46"/>
      <c r="S29" s="47"/>
      <c r="T29" s="46"/>
      <c r="U29" s="47"/>
      <c r="V29" s="46"/>
      <c r="W29" s="47"/>
      <c r="X29" s="46"/>
      <c r="Y29" s="47"/>
      <c r="Z29" s="46">
        <v>0</v>
      </c>
      <c r="AA29" s="47">
        <v>0</v>
      </c>
      <c r="AB29" s="46">
        <v>0</v>
      </c>
      <c r="AC29" s="47">
        <v>0</v>
      </c>
      <c r="AD29" s="46">
        <v>0</v>
      </c>
      <c r="AE29" s="47">
        <v>0</v>
      </c>
      <c r="AF29" s="46">
        <v>0</v>
      </c>
      <c r="AG29" s="47">
        <v>0</v>
      </c>
      <c r="AH29" s="46">
        <v>0</v>
      </c>
      <c r="AI29" s="47">
        <v>0</v>
      </c>
      <c r="AJ29" s="46">
        <v>0</v>
      </c>
      <c r="AK29" s="47">
        <v>0</v>
      </c>
      <c r="AL29" s="46">
        <v>0</v>
      </c>
      <c r="AM29" s="47">
        <v>0</v>
      </c>
      <c r="AN29" s="46">
        <v>0</v>
      </c>
      <c r="AO29" s="47">
        <v>0</v>
      </c>
      <c r="AP29" s="46">
        <v>0</v>
      </c>
      <c r="AQ29" s="47">
        <v>0</v>
      </c>
      <c r="AR29" s="46">
        <v>0</v>
      </c>
      <c r="AS29" s="47">
        <v>0</v>
      </c>
      <c r="AT29" s="46">
        <v>0</v>
      </c>
      <c r="AU29" s="47">
        <v>0</v>
      </c>
      <c r="AV29" s="46">
        <v>0</v>
      </c>
      <c r="AW29" s="47">
        <v>0</v>
      </c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f>CP6+CP18</f>
        <v>0</v>
      </c>
      <c r="CQ29" s="47">
        <f t="shared" si="2"/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8">
        <v>0</v>
      </c>
      <c r="DN29" s="49">
        <v>0</v>
      </c>
      <c r="DO29" s="48">
        <v>0</v>
      </c>
      <c r="DP29" s="49">
        <v>0</v>
      </c>
      <c r="DQ29" s="48">
        <v>0</v>
      </c>
      <c r="DR29" s="6">
        <v>0</v>
      </c>
      <c r="DS29" s="7">
        <v>0</v>
      </c>
      <c r="DT29" s="6">
        <v>0</v>
      </c>
      <c r="DU29" s="7">
        <v>2.7813721138267001E-3</v>
      </c>
      <c r="DV29" s="6">
        <v>0</v>
      </c>
      <c r="DW29" s="7">
        <v>2.7813721138267001E-3</v>
      </c>
      <c r="DX29" s="6">
        <v>0</v>
      </c>
      <c r="DY29" s="7">
        <v>2.7813721138267001E-3</v>
      </c>
      <c r="DZ29" s="6">
        <v>14453300</v>
      </c>
      <c r="EA29" s="7">
        <v>2.7813721138267001E-3</v>
      </c>
      <c r="EB29" s="6">
        <v>14453300</v>
      </c>
      <c r="EC29" s="7">
        <v>2.7813721138267001E-3</v>
      </c>
      <c r="ED29" s="6">
        <v>36281600</v>
      </c>
      <c r="EE29" s="7">
        <v>2.7813721138267001E-3</v>
      </c>
      <c r="EF29" s="6">
        <v>277621971</v>
      </c>
      <c r="EG29" s="7">
        <v>2.1282688975265834E-2</v>
      </c>
      <c r="EH29" s="6">
        <v>277621971</v>
      </c>
      <c r="EI29" s="7">
        <v>2.1282688975265834E-2</v>
      </c>
      <c r="EJ29" s="6">
        <v>284670371</v>
      </c>
      <c r="EK29" s="7">
        <v>2.1823024109523862E-2</v>
      </c>
      <c r="EL29" s="6">
        <v>296829471</v>
      </c>
      <c r="EM29" s="7">
        <v>2.2755148979133534E-2</v>
      </c>
      <c r="EN29" s="6">
        <v>296829471</v>
      </c>
      <c r="EO29" s="7">
        <v>2.2755148979133534E-2</v>
      </c>
      <c r="EP29" s="6">
        <v>296829471</v>
      </c>
      <c r="EQ29" s="7">
        <v>2.2755148979133534E-2</v>
      </c>
      <c r="ER29" s="6">
        <v>296829471</v>
      </c>
      <c r="ES29" s="7">
        <v>2.2755148979133534E-2</v>
      </c>
      <c r="ET29" s="6">
        <v>298910853</v>
      </c>
      <c r="EU29" s="7">
        <v>2.2914709137809578E-2</v>
      </c>
      <c r="EV29" s="6">
        <v>301730253</v>
      </c>
      <c r="EW29" s="7">
        <v>2.3130846257939975E-2</v>
      </c>
      <c r="EX29" s="6">
        <v>301730253</v>
      </c>
      <c r="EY29" s="7">
        <v>2.3130846257939975E-2</v>
      </c>
      <c r="EZ29" s="13" t="s">
        <v>322</v>
      </c>
      <c r="FA29" s="14" t="s">
        <v>323</v>
      </c>
      <c r="FB29" s="13" t="s">
        <v>322</v>
      </c>
      <c r="FC29" s="14" t="s">
        <v>323</v>
      </c>
      <c r="FD29" s="13" t="s">
        <v>322</v>
      </c>
      <c r="FE29" s="14" t="s">
        <v>323</v>
      </c>
      <c r="FF29" s="13" t="s">
        <v>324</v>
      </c>
      <c r="FG29" s="14" t="s">
        <v>325</v>
      </c>
      <c r="FH29" s="13" t="s">
        <v>324</v>
      </c>
      <c r="FI29" s="14" t="s">
        <v>325</v>
      </c>
      <c r="FJ29" s="13" t="s">
        <v>324</v>
      </c>
      <c r="FK29" s="14" t="s">
        <v>325</v>
      </c>
      <c r="FL29" s="13" t="s">
        <v>324</v>
      </c>
      <c r="FM29" s="14" t="s">
        <v>325</v>
      </c>
      <c r="FN29" s="13" t="s">
        <v>324</v>
      </c>
      <c r="FO29" s="14" t="s">
        <v>325</v>
      </c>
      <c r="FP29" s="13" t="s">
        <v>324</v>
      </c>
      <c r="FQ29" s="14" t="s">
        <v>325</v>
      </c>
      <c r="FR29" s="13" t="s">
        <v>324</v>
      </c>
      <c r="FS29" s="14" t="s">
        <v>325</v>
      </c>
      <c r="FT29" s="13" t="s">
        <v>324</v>
      </c>
      <c r="FU29" s="14" t="s">
        <v>325</v>
      </c>
      <c r="FV29" s="13" t="s">
        <v>324</v>
      </c>
      <c r="FW29" s="14" t="s">
        <v>325</v>
      </c>
      <c r="FX29" s="13" t="s">
        <v>324</v>
      </c>
      <c r="FY29" s="14" t="s">
        <v>325</v>
      </c>
      <c r="FZ29" s="13" t="s">
        <v>324</v>
      </c>
      <c r="GA29" s="14" t="s">
        <v>325</v>
      </c>
      <c r="GB29" s="13" t="s">
        <v>324</v>
      </c>
      <c r="GC29" s="14" t="s">
        <v>325</v>
      </c>
      <c r="GD29" s="13" t="s">
        <v>324</v>
      </c>
      <c r="GE29" s="14" t="s">
        <v>325</v>
      </c>
      <c r="GF29" s="13" t="s">
        <v>324</v>
      </c>
      <c r="GG29" s="14" t="s">
        <v>325</v>
      </c>
      <c r="GH29" s="13" t="s">
        <v>324</v>
      </c>
      <c r="GI29" s="14" t="s">
        <v>325</v>
      </c>
      <c r="GJ29" s="13" t="s">
        <v>324</v>
      </c>
      <c r="GK29" s="14" t="s">
        <v>326</v>
      </c>
    </row>
    <row r="30" spans="1:193" x14ac:dyDescent="0.25">
      <c r="A30" s="55" t="s">
        <v>38</v>
      </c>
      <c r="B30" s="46"/>
      <c r="C30" s="47"/>
      <c r="D30" s="46"/>
      <c r="E30" s="47"/>
      <c r="F30" s="46"/>
      <c r="G30" s="47"/>
      <c r="H30" s="46"/>
      <c r="I30" s="47"/>
      <c r="J30" s="46"/>
      <c r="K30" s="47"/>
      <c r="L30" s="46"/>
      <c r="M30" s="47"/>
      <c r="N30" s="46"/>
      <c r="O30" s="47"/>
      <c r="P30" s="46"/>
      <c r="Q30" s="47"/>
      <c r="R30" s="46"/>
      <c r="S30" s="47"/>
      <c r="T30" s="46"/>
      <c r="U30" s="47"/>
      <c r="V30" s="46"/>
      <c r="W30" s="47"/>
      <c r="X30" s="46"/>
      <c r="Y30" s="47"/>
      <c r="Z30" s="46">
        <v>0</v>
      </c>
      <c r="AA30" s="47">
        <v>0</v>
      </c>
      <c r="AB30" s="46">
        <v>0</v>
      </c>
      <c r="AC30" s="47">
        <v>0</v>
      </c>
      <c r="AD30" s="46">
        <v>0</v>
      </c>
      <c r="AE30" s="47">
        <v>0</v>
      </c>
      <c r="AF30" s="46">
        <v>0</v>
      </c>
      <c r="AG30" s="47">
        <v>0</v>
      </c>
      <c r="AH30" s="46">
        <v>0</v>
      </c>
      <c r="AI30" s="47">
        <v>0</v>
      </c>
      <c r="AJ30" s="46">
        <v>0</v>
      </c>
      <c r="AK30" s="47">
        <v>0</v>
      </c>
      <c r="AL30" s="46">
        <v>0</v>
      </c>
      <c r="AM30" s="47">
        <v>0</v>
      </c>
      <c r="AN30" s="46">
        <v>0</v>
      </c>
      <c r="AO30" s="47">
        <v>0</v>
      </c>
      <c r="AP30" s="46">
        <v>0</v>
      </c>
      <c r="AQ30" s="47">
        <v>0</v>
      </c>
      <c r="AR30" s="46">
        <v>0</v>
      </c>
      <c r="AS30" s="47">
        <v>0</v>
      </c>
      <c r="AT30" s="46">
        <v>0</v>
      </c>
      <c r="AU30" s="47">
        <v>0</v>
      </c>
      <c r="AV30" s="46">
        <v>0</v>
      </c>
      <c r="AW30" s="47">
        <v>0</v>
      </c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f>CP7+CP19</f>
        <v>0</v>
      </c>
      <c r="CQ30" s="47">
        <f t="shared" si="2"/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6000000</v>
      </c>
      <c r="DK30" s="47">
        <v>4.5996407774078873E-4</v>
      </c>
      <c r="DL30" s="46">
        <v>6000000</v>
      </c>
      <c r="DM30" s="48">
        <v>4.5996407774078873E-4</v>
      </c>
      <c r="DN30" s="49">
        <v>6000000</v>
      </c>
      <c r="DO30" s="48">
        <v>4.5996407774078873E-4</v>
      </c>
      <c r="DP30" s="49">
        <v>6000000</v>
      </c>
      <c r="DQ30" s="48">
        <v>4.5996407774078873E-4</v>
      </c>
      <c r="DR30" s="6">
        <v>6000000</v>
      </c>
      <c r="DS30" s="7">
        <v>4.59964077740789E-4</v>
      </c>
      <c r="DT30" s="6">
        <v>6000000</v>
      </c>
      <c r="DU30" s="7">
        <v>4.5996407774078873E-4</v>
      </c>
      <c r="DV30" s="6">
        <v>6000000</v>
      </c>
      <c r="DW30" s="7">
        <v>4.5996407774078873E-4</v>
      </c>
      <c r="DX30" s="6">
        <v>6000000</v>
      </c>
      <c r="DY30" s="7">
        <v>4.5996407774078873E-4</v>
      </c>
      <c r="DZ30" s="6">
        <v>6000000</v>
      </c>
      <c r="EA30" s="7">
        <v>4.5996407774078873E-4</v>
      </c>
      <c r="EB30" s="6">
        <v>6000000</v>
      </c>
      <c r="EC30" s="7">
        <v>4.5996407774078873E-4</v>
      </c>
      <c r="ED30" s="6">
        <v>6000000</v>
      </c>
      <c r="EE30" s="7">
        <v>4.5996407774078873E-4</v>
      </c>
      <c r="EF30" s="6">
        <v>6000000</v>
      </c>
      <c r="EG30" s="7">
        <v>4.5996407774078873E-4</v>
      </c>
      <c r="EH30" s="6">
        <v>6000000</v>
      </c>
      <c r="EI30" s="7">
        <v>4.5996407774078873E-4</v>
      </c>
      <c r="EJ30" s="6">
        <v>6000000</v>
      </c>
      <c r="EK30" s="7">
        <v>4.5996407774078873E-4</v>
      </c>
      <c r="EL30" s="6">
        <v>6000000</v>
      </c>
      <c r="EM30" s="7">
        <v>4.5996407774078873E-4</v>
      </c>
      <c r="EN30" s="6">
        <v>6000000</v>
      </c>
      <c r="EO30" s="7">
        <v>4.5996407774078873E-4</v>
      </c>
      <c r="EP30" s="6">
        <v>6000000</v>
      </c>
      <c r="EQ30" s="7">
        <v>4.5996407774078873E-4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13" t="s">
        <v>39</v>
      </c>
      <c r="FA30" s="14" t="s">
        <v>327</v>
      </c>
      <c r="FB30" s="13" t="s">
        <v>39</v>
      </c>
      <c r="FC30" s="14" t="s">
        <v>327</v>
      </c>
      <c r="FD30" s="13" t="s">
        <v>39</v>
      </c>
      <c r="FE30" s="14" t="s">
        <v>327</v>
      </c>
      <c r="FF30" s="13" t="s">
        <v>39</v>
      </c>
      <c r="FG30" s="14" t="s">
        <v>327</v>
      </c>
      <c r="FH30" s="13" t="s">
        <v>39</v>
      </c>
      <c r="FI30" s="14" t="s">
        <v>327</v>
      </c>
      <c r="FJ30" s="13" t="s">
        <v>39</v>
      </c>
      <c r="FK30" s="14" t="s">
        <v>327</v>
      </c>
      <c r="FL30" s="13" t="s">
        <v>39</v>
      </c>
      <c r="FM30" s="14" t="s">
        <v>327</v>
      </c>
      <c r="FN30" s="13" t="s">
        <v>39</v>
      </c>
      <c r="FO30" s="14" t="s">
        <v>327</v>
      </c>
      <c r="FP30" s="13" t="s">
        <v>39</v>
      </c>
      <c r="FQ30" s="14" t="s">
        <v>327</v>
      </c>
      <c r="FR30" s="13" t="s">
        <v>39</v>
      </c>
      <c r="FS30" s="14" t="s">
        <v>327</v>
      </c>
      <c r="FT30" s="13" t="s">
        <v>39</v>
      </c>
      <c r="FU30" s="14" t="s">
        <v>327</v>
      </c>
      <c r="FV30" s="13" t="s">
        <v>39</v>
      </c>
      <c r="FW30" s="14" t="s">
        <v>327</v>
      </c>
      <c r="FX30" s="13" t="s">
        <v>39</v>
      </c>
      <c r="FY30" s="14" t="s">
        <v>327</v>
      </c>
      <c r="FZ30" s="13" t="s">
        <v>39</v>
      </c>
      <c r="GA30" s="14" t="s">
        <v>327</v>
      </c>
      <c r="GB30" s="13" t="s">
        <v>39</v>
      </c>
      <c r="GC30" s="14" t="s">
        <v>327</v>
      </c>
      <c r="GD30" s="13" t="s">
        <v>39</v>
      </c>
      <c r="GE30" s="14" t="s">
        <v>327</v>
      </c>
      <c r="GF30" s="13" t="s">
        <v>39</v>
      </c>
      <c r="GG30" s="14" t="s">
        <v>327</v>
      </c>
      <c r="GH30" s="13" t="s">
        <v>39</v>
      </c>
      <c r="GI30" s="14" t="s">
        <v>327</v>
      </c>
      <c r="GJ30" s="13" t="s">
        <v>39</v>
      </c>
      <c r="GK30" s="14" t="s">
        <v>44</v>
      </c>
    </row>
    <row r="31" spans="1:193" x14ac:dyDescent="0.25">
      <c r="A31" s="55" t="s">
        <v>42</v>
      </c>
      <c r="B31" s="46"/>
      <c r="C31" s="47"/>
      <c r="D31" s="46"/>
      <c r="E31" s="47"/>
      <c r="F31" s="46"/>
      <c r="G31" s="47"/>
      <c r="H31" s="46"/>
      <c r="I31" s="47"/>
      <c r="J31" s="46"/>
      <c r="K31" s="47"/>
      <c r="L31" s="46"/>
      <c r="M31" s="47"/>
      <c r="N31" s="46"/>
      <c r="O31" s="47"/>
      <c r="P31" s="46"/>
      <c r="Q31" s="47"/>
      <c r="R31" s="46"/>
      <c r="S31" s="47"/>
      <c r="T31" s="46"/>
      <c r="U31" s="47"/>
      <c r="V31" s="46"/>
      <c r="W31" s="47"/>
      <c r="X31" s="46"/>
      <c r="Y31" s="47"/>
      <c r="Z31" s="46">
        <v>0</v>
      </c>
      <c r="AA31" s="47">
        <v>0</v>
      </c>
      <c r="AB31" s="46">
        <v>0</v>
      </c>
      <c r="AC31" s="47">
        <v>0</v>
      </c>
      <c r="AD31" s="46">
        <v>0</v>
      </c>
      <c r="AE31" s="47">
        <v>0</v>
      </c>
      <c r="AF31" s="46">
        <v>0</v>
      </c>
      <c r="AG31" s="47">
        <v>0</v>
      </c>
      <c r="AH31" s="46">
        <v>0</v>
      </c>
      <c r="AI31" s="47">
        <v>0</v>
      </c>
      <c r="AJ31" s="46">
        <v>0</v>
      </c>
      <c r="AK31" s="47">
        <v>0</v>
      </c>
      <c r="AL31" s="46">
        <v>0</v>
      </c>
      <c r="AM31" s="47">
        <v>0</v>
      </c>
      <c r="AN31" s="46">
        <v>0</v>
      </c>
      <c r="AO31" s="47">
        <v>0</v>
      </c>
      <c r="AP31" s="46">
        <v>0</v>
      </c>
      <c r="AQ31" s="47">
        <v>0</v>
      </c>
      <c r="AR31" s="46">
        <v>0</v>
      </c>
      <c r="AS31" s="47">
        <v>0</v>
      </c>
      <c r="AT31" s="46">
        <v>0</v>
      </c>
      <c r="AU31" s="47">
        <v>0</v>
      </c>
      <c r="AV31" s="46">
        <v>0</v>
      </c>
      <c r="AW31" s="47">
        <v>0</v>
      </c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f>CP8+CP20</f>
        <v>0</v>
      </c>
      <c r="CQ31" s="47">
        <f t="shared" si="2"/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8">
        <v>0</v>
      </c>
      <c r="DN31" s="49">
        <v>0</v>
      </c>
      <c r="DO31" s="48">
        <v>0</v>
      </c>
      <c r="DP31" s="49">
        <v>0</v>
      </c>
      <c r="DQ31" s="48">
        <v>0</v>
      </c>
      <c r="DR31" s="6">
        <v>0</v>
      </c>
      <c r="DS31" s="7">
        <v>0</v>
      </c>
      <c r="DT31" s="6">
        <v>0</v>
      </c>
      <c r="DU31" s="7">
        <v>0</v>
      </c>
      <c r="DV31" s="6">
        <v>0</v>
      </c>
      <c r="DW31" s="7">
        <v>0</v>
      </c>
      <c r="DX31" s="6">
        <v>0</v>
      </c>
      <c r="DY31" s="7">
        <v>0</v>
      </c>
      <c r="DZ31" s="6">
        <v>0</v>
      </c>
      <c r="EA31" s="7">
        <v>0</v>
      </c>
      <c r="EB31" s="6">
        <v>0</v>
      </c>
      <c r="EC31" s="7">
        <v>0</v>
      </c>
      <c r="ED31" s="6">
        <v>0</v>
      </c>
      <c r="EE31" s="7">
        <v>0</v>
      </c>
      <c r="EF31" s="6">
        <v>0</v>
      </c>
      <c r="EG31" s="7">
        <v>0</v>
      </c>
      <c r="EH31" s="6">
        <v>0</v>
      </c>
      <c r="EI31" s="7">
        <v>0</v>
      </c>
      <c r="EJ31" s="6">
        <v>0</v>
      </c>
      <c r="EK31" s="7">
        <v>0</v>
      </c>
      <c r="EL31" s="6">
        <v>0</v>
      </c>
      <c r="EM31" s="7">
        <v>0</v>
      </c>
      <c r="EN31" s="6">
        <v>0</v>
      </c>
      <c r="EO31" s="7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13" t="s">
        <v>328</v>
      </c>
      <c r="FA31" s="14" t="s">
        <v>43</v>
      </c>
      <c r="FB31" s="13" t="s">
        <v>328</v>
      </c>
      <c r="FC31" s="14" t="s">
        <v>43</v>
      </c>
      <c r="FD31" s="13" t="s">
        <v>328</v>
      </c>
      <c r="FE31" s="14" t="s">
        <v>43</v>
      </c>
      <c r="FF31" s="13" t="s">
        <v>328</v>
      </c>
      <c r="FG31" s="14" t="s">
        <v>43</v>
      </c>
      <c r="FH31" s="13" t="s">
        <v>328</v>
      </c>
      <c r="FI31" s="14" t="s">
        <v>43</v>
      </c>
      <c r="FJ31" s="13">
        <v>0</v>
      </c>
      <c r="FK31" s="14" t="s">
        <v>43</v>
      </c>
      <c r="FL31" s="13">
        <v>0</v>
      </c>
      <c r="FM31" s="14" t="s">
        <v>43</v>
      </c>
      <c r="FN31" s="13">
        <v>0</v>
      </c>
      <c r="FO31" s="14" t="s">
        <v>43</v>
      </c>
      <c r="FP31" s="13">
        <v>0</v>
      </c>
      <c r="FQ31" s="14" t="s">
        <v>43</v>
      </c>
      <c r="FR31" s="13">
        <v>0</v>
      </c>
      <c r="FS31" s="14" t="s">
        <v>43</v>
      </c>
      <c r="FT31" s="13">
        <v>0</v>
      </c>
      <c r="FU31" s="14" t="s">
        <v>43</v>
      </c>
      <c r="FV31" s="13">
        <v>0</v>
      </c>
      <c r="FW31" s="14" t="s">
        <v>43</v>
      </c>
      <c r="FX31" s="13">
        <v>0</v>
      </c>
      <c r="FY31" s="14" t="s">
        <v>43</v>
      </c>
      <c r="FZ31" s="13">
        <v>0</v>
      </c>
      <c r="GA31" s="14" t="s">
        <v>43</v>
      </c>
      <c r="GB31" s="13">
        <v>0</v>
      </c>
      <c r="GC31" s="14" t="s">
        <v>43</v>
      </c>
      <c r="GD31" s="13">
        <v>0</v>
      </c>
      <c r="GE31" s="14" t="s">
        <v>43</v>
      </c>
      <c r="GF31" s="13">
        <v>0</v>
      </c>
      <c r="GG31" s="14" t="s">
        <v>43</v>
      </c>
      <c r="GH31" s="13">
        <v>0</v>
      </c>
      <c r="GI31" s="14" t="s">
        <v>43</v>
      </c>
      <c r="GJ31" s="13">
        <v>0</v>
      </c>
      <c r="GK31" s="14" t="s">
        <v>44</v>
      </c>
    </row>
    <row r="32" spans="1:193" x14ac:dyDescent="0.25">
      <c r="A32" s="55" t="s">
        <v>329</v>
      </c>
      <c r="B32" s="46"/>
      <c r="C32" s="47"/>
      <c r="D32" s="46"/>
      <c r="E32" s="47"/>
      <c r="F32" s="46"/>
      <c r="G32" s="47"/>
      <c r="H32" s="46"/>
      <c r="I32" s="47"/>
      <c r="J32" s="46"/>
      <c r="K32" s="47"/>
      <c r="L32" s="46"/>
      <c r="M32" s="47"/>
      <c r="N32" s="46"/>
      <c r="O32" s="47"/>
      <c r="P32" s="46"/>
      <c r="Q32" s="47"/>
      <c r="R32" s="46"/>
      <c r="S32" s="47"/>
      <c r="T32" s="46">
        <v>2740862472</v>
      </c>
      <c r="U32" s="47">
        <v>0.21021637985796973</v>
      </c>
      <c r="V32" s="46">
        <v>2787862472</v>
      </c>
      <c r="W32" s="47">
        <v>0.21381943180027257</v>
      </c>
      <c r="X32" s="46">
        <v>2788031710</v>
      </c>
      <c r="Y32" s="47">
        <v>0.21383240570037068</v>
      </c>
      <c r="Z32" s="46">
        <v>2788031634</v>
      </c>
      <c r="AA32" s="47">
        <v>0.21383239987415903</v>
      </c>
      <c r="AB32" s="46">
        <v>2788031634</v>
      </c>
      <c r="AC32" s="47">
        <v>0.21373239987415901</v>
      </c>
      <c r="AD32" s="46">
        <v>2783189344</v>
      </c>
      <c r="AE32" s="47">
        <v>0.21336118663182499</v>
      </c>
      <c r="AF32" s="46">
        <v>2767397744</v>
      </c>
      <c r="AG32" s="47">
        <v>0.21215059184348301</v>
      </c>
      <c r="AH32" s="46">
        <v>2767414294</v>
      </c>
      <c r="AI32" s="47">
        <v>0.212151860577731</v>
      </c>
      <c r="AJ32" s="46">
        <v>2766013136</v>
      </c>
      <c r="AK32" s="47">
        <v>0.21204444685319099</v>
      </c>
      <c r="AL32" s="46">
        <v>2749635136</v>
      </c>
      <c r="AM32" s="47">
        <v>0.21078889824231803</v>
      </c>
      <c r="AN32" s="46">
        <v>2740663414</v>
      </c>
      <c r="AO32" s="47">
        <v>0.21010111993640523</v>
      </c>
      <c r="AP32" s="46">
        <v>2748377380</v>
      </c>
      <c r="AQ32" s="47">
        <v>0.21069247781255801</v>
      </c>
      <c r="AR32" s="46">
        <v>2769198056</v>
      </c>
      <c r="AS32" s="47">
        <v>0.21228860498493801</v>
      </c>
      <c r="AT32" s="46">
        <v>2751954298</v>
      </c>
      <c r="AU32" s="47">
        <v>0.210966686777395</v>
      </c>
      <c r="AV32" s="46">
        <v>2737548298</v>
      </c>
      <c r="AW32" s="47">
        <v>0.20986231302673899</v>
      </c>
      <c r="AX32" s="46">
        <v>2719780254</v>
      </c>
      <c r="AY32" s="47">
        <v>0.20850020269812</v>
      </c>
      <c r="AZ32" s="46">
        <f>+AZ9+AZ21</f>
        <v>2686219654</v>
      </c>
      <c r="BA32" s="47">
        <v>0.20592742429354799</v>
      </c>
      <c r="BB32" s="46">
        <v>2656882654</v>
      </c>
      <c r="BC32" s="47">
        <v>0.203678429935435</v>
      </c>
      <c r="BD32" s="46">
        <v>2625346832</v>
      </c>
      <c r="BE32" s="47">
        <v>0.20126087238842999</v>
      </c>
      <c r="BF32" s="46">
        <v>2594752059</v>
      </c>
      <c r="BG32" s="47">
        <v>0.19891545629732499</v>
      </c>
      <c r="BH32" s="46">
        <v>2597022354</v>
      </c>
      <c r="BI32" s="47">
        <v>0.19908949865497</v>
      </c>
      <c r="BJ32" s="46">
        <v>2603013706</v>
      </c>
      <c r="BK32" s="47">
        <v>0.199548799771154</v>
      </c>
      <c r="BL32" s="46">
        <v>2607039790</v>
      </c>
      <c r="BM32" s="47">
        <v>0.199857442106815</v>
      </c>
      <c r="BN32" s="46">
        <v>2650409726</v>
      </c>
      <c r="BO32" s="47">
        <v>0.20318221087580099</v>
      </c>
      <c r="BP32" s="46">
        <v>2677897814</v>
      </c>
      <c r="BQ32" s="47">
        <v>0.20528946638343071</v>
      </c>
      <c r="BR32" s="46">
        <v>2671907614</v>
      </c>
      <c r="BS32" s="47">
        <v>0.20483025358035023</v>
      </c>
      <c r="BT32" s="46">
        <v>2653367066</v>
      </c>
      <c r="BU32" s="47">
        <v>0.203408922570079</v>
      </c>
      <c r="BV32" s="46">
        <v>2578195894</v>
      </c>
      <c r="BW32" s="47">
        <v>0.197646249436466</v>
      </c>
      <c r="BX32" s="46">
        <v>2561282894</v>
      </c>
      <c r="BY32" s="47">
        <v>0.19634968736199501</v>
      </c>
      <c r="BZ32" s="46">
        <v>2601976048</v>
      </c>
      <c r="CA32" s="47">
        <v>0.19946925220365699</v>
      </c>
      <c r="CB32" s="46">
        <v>2578467068</v>
      </c>
      <c r="CC32" s="47">
        <v>0.1976670378196026</v>
      </c>
      <c r="CD32" s="46">
        <v>2562478326</v>
      </c>
      <c r="CE32" s="47">
        <v>0.19644132999155836</v>
      </c>
      <c r="CF32" s="46">
        <v>2547289454</v>
      </c>
      <c r="CG32" s="47">
        <v>0.19527694074132454</v>
      </c>
      <c r="CH32" s="46">
        <v>2524102994</v>
      </c>
      <c r="CI32" s="47">
        <v>0.19349945095966226</v>
      </c>
      <c r="CJ32" s="46">
        <v>2488548328</v>
      </c>
      <c r="CK32" s="47">
        <v>0.19077380610031697</v>
      </c>
      <c r="CL32" s="46">
        <v>2488525904</v>
      </c>
      <c r="CM32" s="47">
        <v>0.19077208706123711</v>
      </c>
      <c r="CN32" s="46">
        <v>2536325904</v>
      </c>
      <c r="CO32" s="47">
        <v>0.1944364675472387</v>
      </c>
      <c r="CP32" s="46">
        <f>+CP9+CP21</f>
        <v>2536325138</v>
      </c>
      <c r="CQ32" s="47">
        <f t="shared" si="2"/>
        <v>0.19443640882515811</v>
      </c>
      <c r="CR32" s="46">
        <v>2534137632</v>
      </c>
      <c r="CS32" s="47">
        <v>0.19426871312851771</v>
      </c>
      <c r="CT32" s="46">
        <v>2512206172</v>
      </c>
      <c r="CU32" s="47">
        <v>0.19258743249978288</v>
      </c>
      <c r="CV32" s="46">
        <v>2484147972</v>
      </c>
      <c r="CW32" s="47">
        <v>0.19043647181877177</v>
      </c>
      <c r="CX32" s="46">
        <v>2460036572</v>
      </c>
      <c r="CY32" s="47">
        <v>0.18858807550809858</v>
      </c>
      <c r="CZ32" s="46">
        <v>2457536572</v>
      </c>
      <c r="DA32" s="47">
        <v>0.1883964238090399</v>
      </c>
      <c r="DB32" s="46">
        <v>2457275336</v>
      </c>
      <c r="DC32" s="47">
        <v>0.18837639727973779</v>
      </c>
      <c r="DD32" s="46">
        <v>2452117936</v>
      </c>
      <c r="DE32" s="47">
        <v>0.18798102749064774</v>
      </c>
      <c r="DF32" s="46">
        <v>2441662108</v>
      </c>
      <c r="DG32" s="47">
        <v>0.18717947661014167</v>
      </c>
      <c r="DH32" s="46">
        <v>2415438346</v>
      </c>
      <c r="DI32" s="47">
        <v>0.1851691451929377</v>
      </c>
      <c r="DJ32" s="46">
        <v>2370629546</v>
      </c>
      <c r="DK32" s="47">
        <v>0.1817340721318258</v>
      </c>
      <c r="DL32" s="46">
        <v>2318021146</v>
      </c>
      <c r="DM32" s="48">
        <v>0.17770107643392269</v>
      </c>
      <c r="DN32" s="49">
        <v>2217871838</v>
      </c>
      <c r="DO32" s="48">
        <v>0.17002356241882299</v>
      </c>
      <c r="DP32" s="49">
        <v>2062409088</v>
      </c>
      <c r="DQ32" s="48">
        <v>0.15810568234769021</v>
      </c>
      <c r="DR32" s="6">
        <v>2095009088</v>
      </c>
      <c r="DS32" s="7">
        <v>0.16060482050341501</v>
      </c>
      <c r="DT32" s="6">
        <v>2105933828</v>
      </c>
      <c r="DU32" s="7">
        <v>0.16144231849652499</v>
      </c>
      <c r="DV32" s="6">
        <v>2133740586</v>
      </c>
      <c r="DW32" s="7">
        <v>0.16357400346293</v>
      </c>
      <c r="DX32" s="6">
        <v>2152108864</v>
      </c>
      <c r="DY32" s="7">
        <v>0.16498212813792301</v>
      </c>
      <c r="DZ32" s="6">
        <v>2154087132</v>
      </c>
      <c r="EA32" s="7">
        <v>0.16513378350728</v>
      </c>
      <c r="EB32" s="6">
        <v>2165117032</v>
      </c>
      <c r="EC32" s="7">
        <v>0.16597934313745899</v>
      </c>
      <c r="ED32" s="6">
        <v>2179070088</v>
      </c>
      <c r="EE32" s="7">
        <v>0.16704899389324299</v>
      </c>
      <c r="EF32" s="6">
        <v>2109674934</v>
      </c>
      <c r="EG32" s="7">
        <v>0.16172911422502823</v>
      </c>
      <c r="EH32" s="6">
        <v>2109792728</v>
      </c>
      <c r="EI32" s="7">
        <v>0.16173814439312378</v>
      </c>
      <c r="EJ32" s="6">
        <v>2109616068</v>
      </c>
      <c r="EK32" s="7">
        <v>0.16172460151746151</v>
      </c>
      <c r="EL32" s="6">
        <v>2110322324</v>
      </c>
      <c r="EM32" s="7">
        <v>0.16177874358240965</v>
      </c>
      <c r="EN32" s="6">
        <v>2112998994</v>
      </c>
      <c r="EO32" s="7">
        <v>0.16198393892373739</v>
      </c>
      <c r="EP32" s="6">
        <v>2128129116</v>
      </c>
      <c r="EQ32" s="7">
        <v>0.16314382435904334</v>
      </c>
      <c r="ER32" s="6">
        <v>2151074642</v>
      </c>
      <c r="ES32" s="7">
        <v>0.16490284397652122</v>
      </c>
      <c r="ET32" s="6">
        <v>2181860634</v>
      </c>
      <c r="EU32" s="7">
        <v>0.16726291904612375</v>
      </c>
      <c r="EV32" s="6">
        <v>2245439920</v>
      </c>
      <c r="EW32" s="7">
        <v>0.17213695032085841</v>
      </c>
      <c r="EX32" s="6">
        <v>2244299440</v>
      </c>
      <c r="EY32" s="7">
        <v>0.17204952034896143</v>
      </c>
      <c r="EZ32" s="13" t="s">
        <v>330</v>
      </c>
      <c r="FA32" s="14" t="s">
        <v>331</v>
      </c>
      <c r="FB32" s="13" t="s">
        <v>332</v>
      </c>
      <c r="FC32" s="14" t="s">
        <v>333</v>
      </c>
      <c r="FD32" s="13" t="s">
        <v>334</v>
      </c>
      <c r="FE32" s="14" t="s">
        <v>331</v>
      </c>
      <c r="FF32" s="13" t="s">
        <v>335</v>
      </c>
      <c r="FG32" s="14" t="s">
        <v>336</v>
      </c>
      <c r="FH32" s="13" t="s">
        <v>337</v>
      </c>
      <c r="FI32" s="14" t="s">
        <v>336</v>
      </c>
      <c r="FJ32" s="13" t="s">
        <v>338</v>
      </c>
      <c r="FK32" s="14" t="s">
        <v>339</v>
      </c>
      <c r="FL32" s="13" t="s">
        <v>340</v>
      </c>
      <c r="FM32" s="14" t="s">
        <v>336</v>
      </c>
      <c r="FN32" s="13" t="s">
        <v>341</v>
      </c>
      <c r="FO32" s="14" t="s">
        <v>342</v>
      </c>
      <c r="FP32" s="13" t="s">
        <v>343</v>
      </c>
      <c r="FQ32" s="14" t="s">
        <v>344</v>
      </c>
      <c r="FR32" s="13" t="s">
        <v>345</v>
      </c>
      <c r="FS32" s="14" t="s">
        <v>346</v>
      </c>
      <c r="FT32" s="13" t="s">
        <v>347</v>
      </c>
      <c r="FU32" s="14" t="s">
        <v>346</v>
      </c>
      <c r="FV32" s="13" t="s">
        <v>348</v>
      </c>
      <c r="FW32" s="14" t="s">
        <v>349</v>
      </c>
      <c r="FX32" s="13" t="s">
        <v>350</v>
      </c>
      <c r="FY32" s="14" t="s">
        <v>349</v>
      </c>
      <c r="FZ32" s="13" t="s">
        <v>351</v>
      </c>
      <c r="GA32" s="14" t="s">
        <v>346</v>
      </c>
      <c r="GB32" s="13" t="s">
        <v>352</v>
      </c>
      <c r="GC32" s="14" t="s">
        <v>353</v>
      </c>
      <c r="GD32" s="13" t="s">
        <v>354</v>
      </c>
      <c r="GE32" s="14" t="s">
        <v>355</v>
      </c>
      <c r="GF32" s="13" t="s">
        <v>356</v>
      </c>
      <c r="GG32" s="14" t="s">
        <v>357</v>
      </c>
      <c r="GH32" s="13" t="s">
        <v>358</v>
      </c>
      <c r="GI32" s="14" t="s">
        <v>359</v>
      </c>
      <c r="GJ32" s="13" t="s">
        <v>360</v>
      </c>
      <c r="GK32" s="14" t="s">
        <v>361</v>
      </c>
    </row>
    <row r="33" spans="1:193" x14ac:dyDescent="0.25">
      <c r="A33" s="55" t="s">
        <v>362</v>
      </c>
      <c r="B33" s="46"/>
      <c r="C33" s="47"/>
      <c r="D33" s="46"/>
      <c r="E33" s="47"/>
      <c r="F33" s="46"/>
      <c r="G33" s="47"/>
      <c r="H33" s="46"/>
      <c r="I33" s="47"/>
      <c r="J33" s="46"/>
      <c r="K33" s="47"/>
      <c r="L33" s="46"/>
      <c r="M33" s="47"/>
      <c r="N33" s="46"/>
      <c r="O33" s="47"/>
      <c r="P33" s="46"/>
      <c r="Q33" s="47"/>
      <c r="R33" s="46"/>
      <c r="S33" s="47"/>
      <c r="T33" s="46">
        <v>174190887</v>
      </c>
      <c r="U33" s="47">
        <v>1.3353591781634158E-2</v>
      </c>
      <c r="V33" s="46">
        <v>170445561</v>
      </c>
      <c r="W33" s="47">
        <v>1.3066472545062725E-2</v>
      </c>
      <c r="X33" s="46">
        <v>176679501</v>
      </c>
      <c r="Y33" s="47">
        <v>1.3544370622194627E-2</v>
      </c>
      <c r="Z33" s="46">
        <v>179540727</v>
      </c>
      <c r="AA33" s="47">
        <v>1.3763714151910954E-2</v>
      </c>
      <c r="AB33" s="46">
        <v>180148202</v>
      </c>
      <c r="AC33" s="47">
        <v>1.3810283598265201E-2</v>
      </c>
      <c r="AD33" s="46">
        <v>178428551</v>
      </c>
      <c r="AE33" s="47">
        <v>1.3678453983890001E-2</v>
      </c>
      <c r="AF33" s="46">
        <v>180593779</v>
      </c>
      <c r="AG33" s="47">
        <v>1.38444418339098E-2</v>
      </c>
      <c r="AH33" s="46">
        <v>180494246</v>
      </c>
      <c r="AI33" s="47">
        <v>1.3836811566484799E-2</v>
      </c>
      <c r="AJ33" s="46">
        <v>180287562</v>
      </c>
      <c r="AK33" s="47">
        <v>1.3780331657450901E-2</v>
      </c>
      <c r="AL33" s="46">
        <v>186835023</v>
      </c>
      <c r="AM33" s="47">
        <v>1.4322899840645675E-2</v>
      </c>
      <c r="AN33" s="46">
        <v>177548810</v>
      </c>
      <c r="AO33" s="47">
        <v>1.3611012440937421E-2</v>
      </c>
      <c r="AP33" s="46">
        <v>169344529</v>
      </c>
      <c r="AQ33" s="47">
        <v>1.2982066683655501E-2</v>
      </c>
      <c r="AR33" s="46">
        <v>174876110</v>
      </c>
      <c r="AS33" s="47">
        <v>1.34061214425078E-2</v>
      </c>
      <c r="AT33" s="46">
        <v>178614986</v>
      </c>
      <c r="AU33" s="47">
        <v>1.36927462176956E-2</v>
      </c>
      <c r="AV33" s="46">
        <v>176152797</v>
      </c>
      <c r="AW33" s="47">
        <v>1.35039931355942E-2</v>
      </c>
      <c r="AX33" s="46">
        <v>170486020</v>
      </c>
      <c r="AY33" s="47">
        <v>1.30695741594996E-2</v>
      </c>
      <c r="AZ33" s="46">
        <f>+AZ39+AZ10</f>
        <v>163954733</v>
      </c>
      <c r="BA33" s="47">
        <v>1.25688812592637E-2</v>
      </c>
      <c r="BB33" s="46">
        <v>170024494</v>
      </c>
      <c r="BC33" s="47">
        <v>1.30341932626757E-2</v>
      </c>
      <c r="BD33" s="46">
        <v>176209766</v>
      </c>
      <c r="BE33" s="47">
        <v>1.35083604178517E-2</v>
      </c>
      <c r="BF33" s="46">
        <v>165704168</v>
      </c>
      <c r="BG33" s="47">
        <v>1.27029941353208E-2</v>
      </c>
      <c r="BH33" s="46">
        <v>168967184</v>
      </c>
      <c r="BI33" s="47">
        <v>1.2953139159503E-2</v>
      </c>
      <c r="BJ33" s="46">
        <v>164120212</v>
      </c>
      <c r="BK33" s="47">
        <v>1.2581566991867099E-2</v>
      </c>
      <c r="BL33" s="46">
        <v>159613071</v>
      </c>
      <c r="BM33" s="47">
        <v>1.2236046499648301E-2</v>
      </c>
      <c r="BN33" s="46">
        <v>148112351</v>
      </c>
      <c r="BO33" s="47">
        <v>1.13543934882892E-2</v>
      </c>
      <c r="BP33" s="46">
        <v>149516845</v>
      </c>
      <c r="BQ33" s="47">
        <v>1.1462062952856244E-2</v>
      </c>
      <c r="BR33" s="46">
        <v>158536233</v>
      </c>
      <c r="BS33" s="47">
        <v>1.2153495366723966E-2</v>
      </c>
      <c r="BT33" s="46">
        <v>160532040</v>
      </c>
      <c r="BU33" s="47">
        <v>1.23064952877412E-2</v>
      </c>
      <c r="BV33" s="46">
        <v>163245605</v>
      </c>
      <c r="BW33" s="47">
        <v>1.25145190248437E-2</v>
      </c>
      <c r="BX33" s="46">
        <v>161738035</v>
      </c>
      <c r="BY33" s="47">
        <v>1.23989476840637E-2</v>
      </c>
      <c r="BZ33" s="46">
        <v>160623576</v>
      </c>
      <c r="CA33" s="47">
        <v>1.23135124997112E-2</v>
      </c>
      <c r="CB33" s="46">
        <v>169587450</v>
      </c>
      <c r="CC33" s="47">
        <v>1.3000689172610354E-2</v>
      </c>
      <c r="CD33" s="46">
        <v>173789152</v>
      </c>
      <c r="CE33" s="47">
        <v>1.3322794503505625E-2</v>
      </c>
      <c r="CF33" s="46">
        <v>169377249</v>
      </c>
      <c r="CG33" s="47">
        <v>1.2984575021092822E-2</v>
      </c>
      <c r="CH33" s="46">
        <v>171426705</v>
      </c>
      <c r="CI33" s="47">
        <v>1.3141687710911209E-2</v>
      </c>
      <c r="CJ33" s="46">
        <v>146490120</v>
      </c>
      <c r="CK33" s="47">
        <v>1.1230032157322913E-2</v>
      </c>
      <c r="CL33" s="46">
        <v>152198282</v>
      </c>
      <c r="CM33" s="47">
        <v>1.1667623735643748E-2</v>
      </c>
      <c r="CN33" s="46">
        <v>134780834</v>
      </c>
      <c r="CO33" s="47">
        <v>1.0332390334657391E-2</v>
      </c>
      <c r="CP33" s="46">
        <f>+CP10</f>
        <v>135843601</v>
      </c>
      <c r="CQ33" s="47">
        <f t="shared" si="2"/>
        <v>1.041386277515878E-2</v>
      </c>
      <c r="CR33" s="46">
        <v>150331690</v>
      </c>
      <c r="CS33" s="47">
        <v>1.1524529524344025E-2</v>
      </c>
      <c r="CT33" s="46">
        <v>153143035</v>
      </c>
      <c r="CU33" s="47">
        <v>1.1740049142700056E-2</v>
      </c>
      <c r="CV33" s="46">
        <v>176851418</v>
      </c>
      <c r="CW33" s="47">
        <v>1.3557549896253454E-2</v>
      </c>
      <c r="CX33" s="46">
        <v>163781585</v>
      </c>
      <c r="CY33" s="47">
        <v>1.2555607615908267E-2</v>
      </c>
      <c r="CZ33" s="46">
        <v>164352401</v>
      </c>
      <c r="DA33" s="47">
        <v>1.2599366758408214E-2</v>
      </c>
      <c r="DB33" s="46">
        <v>167792490</v>
      </c>
      <c r="DC33" s="47">
        <v>1.2863086319113419E-2</v>
      </c>
      <c r="DD33" s="46">
        <v>169908201</v>
      </c>
      <c r="DE33" s="47">
        <v>1.302527816226026E-2</v>
      </c>
      <c r="DF33" s="46">
        <v>191029043</v>
      </c>
      <c r="DG33" s="47">
        <v>1.4644416264200079E-2</v>
      </c>
      <c r="DH33" s="46">
        <v>189989842</v>
      </c>
      <c r="DI33" s="47">
        <v>1.4564750409274695E-2</v>
      </c>
      <c r="DJ33" s="46">
        <v>192802264</v>
      </c>
      <c r="DK33" s="47">
        <v>1.4780352591182679E-2</v>
      </c>
      <c r="DL33" s="46">
        <v>186978884</v>
      </c>
      <c r="DM33" s="48">
        <v>1.4333928322676987E-2</v>
      </c>
      <c r="DN33" s="49">
        <v>172631064</v>
      </c>
      <c r="DO33" s="48">
        <v>1.3234014690361846E-2</v>
      </c>
      <c r="DP33" s="49">
        <v>153949644</v>
      </c>
      <c r="DQ33" s="48">
        <v>1.1801884336830458E-2</v>
      </c>
      <c r="DR33" s="6">
        <v>180314089</v>
      </c>
      <c r="DS33" s="7">
        <v>1.38230006084259E-2</v>
      </c>
      <c r="DT33" s="6">
        <v>184948465</v>
      </c>
      <c r="DU33" s="7">
        <v>1.4178275022216601E-2</v>
      </c>
      <c r="DV33" s="6">
        <v>182225439</v>
      </c>
      <c r="DW33" s="7">
        <v>1.3969525998424199E-2</v>
      </c>
      <c r="DX33" s="6">
        <v>190893491</v>
      </c>
      <c r="DY33" s="7">
        <v>1.4634024755755801E-2</v>
      </c>
      <c r="DZ33" s="6">
        <v>189663263</v>
      </c>
      <c r="EA33" s="7">
        <v>1.45397146411839E-2</v>
      </c>
      <c r="EB33" s="6">
        <v>196305489</v>
      </c>
      <c r="EC33" s="7">
        <v>1.50489122005566E-2</v>
      </c>
      <c r="ED33" s="6">
        <v>168567019</v>
      </c>
      <c r="EE33" s="7">
        <v>1.29224622386415E-2</v>
      </c>
      <c r="EF33" s="6">
        <v>171862018</v>
      </c>
      <c r="EG33" s="7">
        <v>1.3175059101340139E-2</v>
      </c>
      <c r="EH33" s="6">
        <v>170935805</v>
      </c>
      <c r="EI33" s="7">
        <v>1.310405498328405E-2</v>
      </c>
      <c r="EJ33" s="6">
        <v>166611609</v>
      </c>
      <c r="EK33" s="7">
        <v>1.2772559179098983E-2</v>
      </c>
      <c r="EL33" s="6">
        <v>161242225</v>
      </c>
      <c r="EM33" s="7">
        <v>1.2360938552499624E-2</v>
      </c>
      <c r="EN33" s="6">
        <v>164168276</v>
      </c>
      <c r="EO33" s="7">
        <v>1.2585251610772544E-2</v>
      </c>
      <c r="EP33" s="6">
        <v>169351348</v>
      </c>
      <c r="EQ33" s="7">
        <v>1.2982589432829894E-2</v>
      </c>
      <c r="ER33" s="6">
        <v>169021292</v>
      </c>
      <c r="ES33" s="7">
        <v>1.2957287115556092E-2</v>
      </c>
      <c r="ET33" s="6">
        <v>157421897</v>
      </c>
      <c r="EU33" s="7">
        <v>1.2068069611635073E-2</v>
      </c>
      <c r="EV33" s="6">
        <v>161050030</v>
      </c>
      <c r="EW33" s="7">
        <v>1.2346204753179393E-2</v>
      </c>
      <c r="EX33" s="6">
        <v>177875197</v>
      </c>
      <c r="EY33" s="7">
        <v>1.3636033490177685E-2</v>
      </c>
      <c r="EZ33" s="13" t="s">
        <v>79</v>
      </c>
      <c r="FA33" s="14" t="s">
        <v>363</v>
      </c>
      <c r="FB33" s="13" t="s">
        <v>81</v>
      </c>
      <c r="FC33" s="14" t="s">
        <v>364</v>
      </c>
      <c r="FD33" s="13" t="s">
        <v>83</v>
      </c>
      <c r="FE33" s="14" t="s">
        <v>365</v>
      </c>
      <c r="FF33" s="13" t="s">
        <v>85</v>
      </c>
      <c r="FG33" s="14" t="s">
        <v>366</v>
      </c>
      <c r="FH33" s="13" t="s">
        <v>87</v>
      </c>
      <c r="FI33" s="14" t="s">
        <v>366</v>
      </c>
      <c r="FJ33" s="13" t="s">
        <v>88</v>
      </c>
      <c r="FK33" s="14" t="s">
        <v>367</v>
      </c>
      <c r="FL33" s="13" t="s">
        <v>90</v>
      </c>
      <c r="FM33" s="14" t="s">
        <v>368</v>
      </c>
      <c r="FN33" s="13" t="s">
        <v>92</v>
      </c>
      <c r="FO33" s="14" t="s">
        <v>369</v>
      </c>
      <c r="FP33" s="13" t="s">
        <v>94</v>
      </c>
      <c r="FQ33" s="14" t="s">
        <v>370</v>
      </c>
      <c r="FR33" s="13" t="s">
        <v>96</v>
      </c>
      <c r="FS33" s="14" t="s">
        <v>371</v>
      </c>
      <c r="FT33" s="13" t="s">
        <v>98</v>
      </c>
      <c r="FU33" s="14" t="s">
        <v>372</v>
      </c>
      <c r="FV33" s="13" t="s">
        <v>100</v>
      </c>
      <c r="FW33" s="14" t="s">
        <v>373</v>
      </c>
      <c r="FX33" s="13" t="s">
        <v>102</v>
      </c>
      <c r="FY33" s="14" t="s">
        <v>374</v>
      </c>
      <c r="FZ33" s="13" t="s">
        <v>104</v>
      </c>
      <c r="GA33" s="14" t="s">
        <v>375</v>
      </c>
      <c r="GB33" s="13" t="s">
        <v>106</v>
      </c>
      <c r="GC33" s="14" t="s">
        <v>375</v>
      </c>
      <c r="GD33" s="13" t="s">
        <v>108</v>
      </c>
      <c r="GE33" s="14" t="s">
        <v>376</v>
      </c>
      <c r="GF33" s="13" t="s">
        <v>110</v>
      </c>
      <c r="GG33" s="14" t="s">
        <v>377</v>
      </c>
      <c r="GH33" s="13" t="s">
        <v>112</v>
      </c>
      <c r="GI33" s="14" t="s">
        <v>370</v>
      </c>
      <c r="GJ33" s="13" t="s">
        <v>113</v>
      </c>
      <c r="GK33" s="14" t="s">
        <v>378</v>
      </c>
    </row>
    <row r="34" spans="1:193" x14ac:dyDescent="0.25">
      <c r="A34" s="55" t="s">
        <v>226</v>
      </c>
      <c r="B34" s="46"/>
      <c r="C34" s="47"/>
      <c r="D34" s="46"/>
      <c r="E34" s="47"/>
      <c r="F34" s="46"/>
      <c r="G34" s="47"/>
      <c r="H34" s="46"/>
      <c r="I34" s="47"/>
      <c r="J34" s="46"/>
      <c r="K34" s="47"/>
      <c r="L34" s="46"/>
      <c r="M34" s="47"/>
      <c r="N34" s="46"/>
      <c r="O34" s="47"/>
      <c r="P34" s="46"/>
      <c r="Q34" s="47"/>
      <c r="R34" s="46"/>
      <c r="S34" s="47"/>
      <c r="T34" s="46">
        <v>3368647097</v>
      </c>
      <c r="U34" s="47">
        <v>0.25824277586763172</v>
      </c>
      <c r="V34" s="46">
        <v>3409785483</v>
      </c>
      <c r="W34" s="47">
        <v>0.26139647249700415</v>
      </c>
      <c r="X34" s="46">
        <v>3413583564</v>
      </c>
      <c r="Y34" s="47">
        <v>0.26168763596772909</v>
      </c>
      <c r="Z34" s="46">
        <v>3493903672</v>
      </c>
      <c r="AA34" s="47">
        <v>0.26784503003443921</v>
      </c>
      <c r="AB34" s="46">
        <v>3291433500</v>
      </c>
      <c r="AC34" s="47">
        <v>0.25232352904543898</v>
      </c>
      <c r="AD34" s="46">
        <v>3443087171</v>
      </c>
      <c r="AE34" s="47">
        <v>0.26394940253169302</v>
      </c>
      <c r="AF34" s="46">
        <v>3457095164</v>
      </c>
      <c r="AG34" s="47">
        <v>0.26502326479523303</v>
      </c>
      <c r="AH34" s="46">
        <v>3425793340</v>
      </c>
      <c r="AI34" s="47">
        <v>0.26262364569393898</v>
      </c>
      <c r="AJ34" s="46">
        <v>3424599523</v>
      </c>
      <c r="AK34" s="47">
        <v>0.26253212687137301</v>
      </c>
      <c r="AL34" s="46">
        <v>3398170425</v>
      </c>
      <c r="AM34" s="47">
        <v>0.26050605425685819</v>
      </c>
      <c r="AN34" s="46">
        <v>3320458201</v>
      </c>
      <c r="AO34" s="47">
        <v>0.25454858234996725</v>
      </c>
      <c r="AP34" s="46">
        <v>3361237333</v>
      </c>
      <c r="AQ34" s="47">
        <v>0.25767473832354199</v>
      </c>
      <c r="AR34" s="46">
        <v>3297490816</v>
      </c>
      <c r="AS34" s="47">
        <v>0.25278788700669302</v>
      </c>
      <c r="AT34" s="46">
        <v>3297176376</v>
      </c>
      <c r="AU34" s="47">
        <v>0.25276378182259301</v>
      </c>
      <c r="AV34" s="46">
        <v>3303393395</v>
      </c>
      <c r="AW34" s="47">
        <v>0.253240382724365</v>
      </c>
      <c r="AX34" s="46">
        <v>3320159198</v>
      </c>
      <c r="AY34" s="47">
        <v>0.254525660576778</v>
      </c>
      <c r="AZ34" s="46">
        <f>+AZ11+AZ22</f>
        <v>3323245648</v>
      </c>
      <c r="BA34" s="47">
        <v>0.254762269931402</v>
      </c>
      <c r="BB34" s="46">
        <v>3309392990</v>
      </c>
      <c r="BC34" s="47">
        <v>0.25370031575453</v>
      </c>
      <c r="BD34" s="46">
        <v>3287931836</v>
      </c>
      <c r="BE34" s="47">
        <v>0.25205508910338598</v>
      </c>
      <c r="BF34" s="46">
        <v>3271068818</v>
      </c>
      <c r="BG34" s="47">
        <v>0.25076235868300401</v>
      </c>
      <c r="BH34" s="46">
        <f>+BH11+BH22</f>
        <v>3217706074</v>
      </c>
      <c r="BI34" s="47">
        <v>0.24667153446139101</v>
      </c>
      <c r="BJ34" s="46">
        <v>3232316218</v>
      </c>
      <c r="BK34" s="47">
        <v>0.247791558029827</v>
      </c>
      <c r="BL34" s="46">
        <v>3198666644</v>
      </c>
      <c r="BM34" s="47">
        <v>0.245211958817947</v>
      </c>
      <c r="BN34" s="46">
        <v>3153372703</v>
      </c>
      <c r="BO34" s="47">
        <v>0.24173969451806199</v>
      </c>
      <c r="BP34" s="46">
        <v>3207802809</v>
      </c>
      <c r="BQ34" s="47">
        <v>0.24591234343599941</v>
      </c>
      <c r="BR34" s="46">
        <v>3222124565</v>
      </c>
      <c r="BS34" s="47">
        <v>0.24701025898436085</v>
      </c>
      <c r="BT34" s="46">
        <v>3141111308</v>
      </c>
      <c r="BU34" s="47">
        <v>0.24079972764422999</v>
      </c>
      <c r="BV34" s="46">
        <v>3038959416</v>
      </c>
      <c r="BW34" s="47">
        <v>0.23296869417868801</v>
      </c>
      <c r="BX34" s="46">
        <v>2868812935</v>
      </c>
      <c r="BY34" s="47">
        <v>0.21992514930968701</v>
      </c>
      <c r="BZ34" s="46">
        <v>3007949782</v>
      </c>
      <c r="CA34" s="47">
        <v>0.23059147456137299</v>
      </c>
      <c r="CB34" s="46">
        <v>3003040356</v>
      </c>
      <c r="CC34" s="47">
        <v>0.23021511462765165</v>
      </c>
      <c r="CD34" s="46">
        <v>2939328696</v>
      </c>
      <c r="CE34" s="47">
        <v>0.22533093547211253</v>
      </c>
      <c r="CF34" s="46">
        <v>2885568612</v>
      </c>
      <c r="CG34" s="47">
        <v>0.22120965089605799</v>
      </c>
      <c r="CH34" s="46">
        <v>2901502216</v>
      </c>
      <c r="CI34" s="47">
        <v>0.22243113180754914</v>
      </c>
      <c r="CJ34" s="46">
        <v>2801236985</v>
      </c>
      <c r="CK34" s="47">
        <v>0.21474473105648545</v>
      </c>
      <c r="CL34" s="46">
        <v>2836184445</v>
      </c>
      <c r="CM34" s="47">
        <v>0.21742382709119928</v>
      </c>
      <c r="CN34" s="46">
        <v>2536004329</v>
      </c>
      <c r="CO34" s="47">
        <v>0.19441181538918881</v>
      </c>
      <c r="CP34" s="46">
        <f>CP11+CP22</f>
        <v>2907298111</v>
      </c>
      <c r="CQ34" s="47">
        <f t="shared" si="2"/>
        <v>0.22287544905727538</v>
      </c>
      <c r="CR34" s="46">
        <v>3088878733</v>
      </c>
      <c r="CS34" s="47">
        <v>0.23679554294624683</v>
      </c>
      <c r="CT34" s="46">
        <v>3065684118</v>
      </c>
      <c r="CU34" s="47">
        <v>0.23501742799674222</v>
      </c>
      <c r="CV34" s="46">
        <v>3006274648</v>
      </c>
      <c r="CW34" s="47">
        <v>0.23046305765047237</v>
      </c>
      <c r="CX34" s="46">
        <v>2864636130</v>
      </c>
      <c r="CY34" s="47">
        <v>0.21960495259973203</v>
      </c>
      <c r="CZ34" s="46">
        <v>2973221839</v>
      </c>
      <c r="DA34" s="47">
        <v>0.22792920684906781</v>
      </c>
      <c r="DB34" s="46">
        <v>2926048637</v>
      </c>
      <c r="DC34" s="47">
        <v>0.22431287712373282</v>
      </c>
      <c r="DD34" s="46">
        <v>2944339195</v>
      </c>
      <c r="DE34" s="47">
        <v>0.22571504373070522</v>
      </c>
      <c r="DF34" s="46">
        <v>2950063749</v>
      </c>
      <c r="DG34" s="47">
        <v>0.22615389193088645</v>
      </c>
      <c r="DH34" s="46">
        <v>2928203122</v>
      </c>
      <c r="DI34" s="47">
        <v>0.22447804140807137</v>
      </c>
      <c r="DJ34" s="46">
        <v>3004392870</v>
      </c>
      <c r="DK34" s="47">
        <v>0.23031879927009188</v>
      </c>
      <c r="DL34" s="46">
        <v>2976915883</v>
      </c>
      <c r="DM34" s="48">
        <v>0.2282123947726668</v>
      </c>
      <c r="DN34" s="49">
        <v>3090499582</v>
      </c>
      <c r="DO34" s="48">
        <v>0.23691979833215385</v>
      </c>
      <c r="DP34" s="49">
        <v>2951417209</v>
      </c>
      <c r="DQ34" s="48">
        <v>0.22625764909432963</v>
      </c>
      <c r="DR34" s="6">
        <v>2913614551</v>
      </c>
      <c r="DS34" s="7">
        <v>0.22335967164047599</v>
      </c>
      <c r="DT34" s="6">
        <v>2897727839</v>
      </c>
      <c r="DU34" s="7">
        <v>0.22214178550157401</v>
      </c>
      <c r="DV34" s="6">
        <v>2863658854</v>
      </c>
      <c r="DW34" s="7">
        <v>0.21953003395739201</v>
      </c>
      <c r="DX34" s="6">
        <v>2860997114</v>
      </c>
      <c r="DY34" s="7">
        <v>0.21932598316001101</v>
      </c>
      <c r="DZ34" s="6">
        <v>2780767484</v>
      </c>
      <c r="EA34" s="7">
        <v>0.21317552519827199</v>
      </c>
      <c r="EB34" s="6">
        <v>2785186790</v>
      </c>
      <c r="EC34" s="7">
        <v>0.21351431219969599</v>
      </c>
      <c r="ED34" s="6">
        <v>2731758565</v>
      </c>
      <c r="EE34" s="7">
        <v>0.209418468160121</v>
      </c>
      <c r="EF34" s="6">
        <v>2658465528</v>
      </c>
      <c r="EG34" s="7">
        <v>0.20379977413203315</v>
      </c>
      <c r="EH34" s="6">
        <v>2664693951</v>
      </c>
      <c r="EI34" s="7">
        <v>0.20427724927219559</v>
      </c>
      <c r="EJ34" s="6">
        <v>2681822611</v>
      </c>
      <c r="EK34" s="7">
        <v>0.20559034398883483</v>
      </c>
      <c r="EL34" s="6">
        <v>2628260872</v>
      </c>
      <c r="EM34" s="7">
        <v>0.20148426467528019</v>
      </c>
      <c r="EN34" s="6">
        <v>2585998746</v>
      </c>
      <c r="EO34" s="7">
        <v>0.1982444213737877</v>
      </c>
      <c r="EP34" s="6">
        <v>2518738192</v>
      </c>
      <c r="EQ34" s="7">
        <v>0.19308818159229693</v>
      </c>
      <c r="ER34" s="6">
        <v>2564769653</v>
      </c>
      <c r="ES34" s="7">
        <v>0.19661698467661795</v>
      </c>
      <c r="ET34" s="6">
        <v>2601777954</v>
      </c>
      <c r="EU34" s="7">
        <v>0.19945406618298772</v>
      </c>
      <c r="EV34" s="6">
        <v>2612361486</v>
      </c>
      <c r="EW34" s="7">
        <v>0.20026540693892439</v>
      </c>
      <c r="EX34" s="6">
        <v>2575728087</v>
      </c>
      <c r="EY34" s="7">
        <v>0.19745706567466684</v>
      </c>
      <c r="EZ34" s="13" t="s">
        <v>379</v>
      </c>
      <c r="FA34" s="14" t="s">
        <v>380</v>
      </c>
      <c r="FB34" s="13" t="s">
        <v>381</v>
      </c>
      <c r="FC34" s="14" t="s">
        <v>382</v>
      </c>
      <c r="FD34" s="13" t="s">
        <v>383</v>
      </c>
      <c r="FE34" s="14" t="s">
        <v>384</v>
      </c>
      <c r="FF34" s="13" t="s">
        <v>385</v>
      </c>
      <c r="FG34" s="14" t="s">
        <v>386</v>
      </c>
      <c r="FH34" s="13" t="s">
        <v>387</v>
      </c>
      <c r="FI34" s="14" t="s">
        <v>388</v>
      </c>
      <c r="FJ34" s="13" t="s">
        <v>389</v>
      </c>
      <c r="FK34" s="14" t="s">
        <v>390</v>
      </c>
      <c r="FL34" s="13" t="s">
        <v>391</v>
      </c>
      <c r="FM34" s="14" t="s">
        <v>392</v>
      </c>
      <c r="FN34" s="13" t="s">
        <v>393</v>
      </c>
      <c r="FO34" s="14" t="s">
        <v>394</v>
      </c>
      <c r="FP34" s="13" t="s">
        <v>395</v>
      </c>
      <c r="FQ34" s="14" t="s">
        <v>396</v>
      </c>
      <c r="FR34" s="13" t="s">
        <v>397</v>
      </c>
      <c r="FS34" s="14" t="s">
        <v>398</v>
      </c>
      <c r="FT34" s="13" t="s">
        <v>399</v>
      </c>
      <c r="FU34" s="14" t="s">
        <v>400</v>
      </c>
      <c r="FV34" s="13" t="s">
        <v>401</v>
      </c>
      <c r="FW34" s="14" t="s">
        <v>402</v>
      </c>
      <c r="FX34" s="13" t="s">
        <v>403</v>
      </c>
      <c r="FY34" s="14" t="s">
        <v>404</v>
      </c>
      <c r="FZ34" s="13" t="s">
        <v>405</v>
      </c>
      <c r="GA34" s="14" t="s">
        <v>406</v>
      </c>
      <c r="GB34" s="13" t="s">
        <v>407</v>
      </c>
      <c r="GC34" s="14" t="s">
        <v>408</v>
      </c>
      <c r="GD34" s="13" t="s">
        <v>409</v>
      </c>
      <c r="GE34" s="14" t="s">
        <v>410</v>
      </c>
      <c r="GF34" s="13" t="s">
        <v>411</v>
      </c>
      <c r="GG34" s="14" t="s">
        <v>412</v>
      </c>
      <c r="GH34" s="13" t="s">
        <v>413</v>
      </c>
      <c r="GI34" s="14" t="s">
        <v>414</v>
      </c>
      <c r="GJ34" s="13" t="s">
        <v>415</v>
      </c>
      <c r="GK34" s="14" t="s">
        <v>416</v>
      </c>
    </row>
    <row r="35" spans="1:193" x14ac:dyDescent="0.25">
      <c r="A35" s="55" t="s">
        <v>484</v>
      </c>
      <c r="B35" s="46"/>
      <c r="C35" s="47"/>
      <c r="D35" s="46"/>
      <c r="E35" s="47"/>
      <c r="F35" s="46"/>
      <c r="G35" s="47"/>
      <c r="H35" s="46"/>
      <c r="I35" s="47"/>
      <c r="J35" s="46"/>
      <c r="K35" s="47"/>
      <c r="L35" s="46"/>
      <c r="M35" s="47"/>
      <c r="N35" s="46"/>
      <c r="O35" s="47"/>
      <c r="P35" s="46"/>
      <c r="Q35" s="47"/>
      <c r="R35" s="46"/>
      <c r="S35" s="47"/>
      <c r="T35" s="46">
        <v>1849657640</v>
      </c>
      <c r="U35" s="47">
        <v>0.14179601175313397</v>
      </c>
      <c r="V35" s="46">
        <v>1780942780</v>
      </c>
      <c r="W35" s="47">
        <v>0.13652828388530275</v>
      </c>
      <c r="X35" s="46">
        <v>1770741521</v>
      </c>
      <c r="Y35" s="47">
        <v>0.13574624843734773</v>
      </c>
      <c r="Z35" s="46">
        <v>1702731663</v>
      </c>
      <c r="AA35" s="47">
        <v>0.13053256650197242</v>
      </c>
      <c r="AB35" s="46">
        <v>1934846160</v>
      </c>
      <c r="AC35" s="47">
        <v>0.148326621592451</v>
      </c>
      <c r="AD35" s="46">
        <v>1807234330</v>
      </c>
      <c r="AE35" s="47">
        <v>0.13854381197665699</v>
      </c>
      <c r="AF35" s="46">
        <v>1834449309</v>
      </c>
      <c r="AG35" s="47">
        <v>0.14063013076273501</v>
      </c>
      <c r="AH35" s="46">
        <v>1894569816</v>
      </c>
      <c r="AI35" s="47">
        <v>0.14523900968866299</v>
      </c>
      <c r="AJ35" s="46">
        <v>1897371475</v>
      </c>
      <c r="AK35" s="47">
        <v>0.14549442214480199</v>
      </c>
      <c r="AL35" s="46">
        <v>1933631112</v>
      </c>
      <c r="AM35" s="47">
        <v>0.14823347518699595</v>
      </c>
      <c r="AN35" s="46">
        <v>2029601271</v>
      </c>
      <c r="AO35" s="47">
        <v>0.15559061279950795</v>
      </c>
      <c r="AP35" s="46">
        <v>1989312454</v>
      </c>
      <c r="AQ35" s="47">
        <v>0.15250204470706299</v>
      </c>
      <c r="AR35" s="46">
        <v>2026706714</v>
      </c>
      <c r="AS35" s="47">
        <f>+AR35/AR25</f>
        <v>0.15536871409267908</v>
      </c>
      <c r="AT35" s="46">
        <f>2040821705-AT36</f>
        <v>2040526036</v>
      </c>
      <c r="AU35" s="47">
        <f>+AT35/AT25</f>
        <v>0.15642811270913459</v>
      </c>
      <c r="AV35" s="46">
        <f>2051472875-AV36</f>
        <v>2051177206</v>
      </c>
      <c r="AW35" s="47">
        <f>+AV35/AV25</f>
        <v>0.15724463864011964</v>
      </c>
      <c r="AX35" s="46">
        <f>2058141893-AX36</f>
        <v>2057846224</v>
      </c>
      <c r="AY35" s="47">
        <f>+AX35/AX25</f>
        <v>0.15775589009242075</v>
      </c>
      <c r="AZ35" s="46">
        <f>+AZ25-AZ26-AZ27-AZ28-AZ32-AZ33-AZ34-AZ36</f>
        <v>2094851661</v>
      </c>
      <c r="BA35" s="47">
        <f>+AZ35/AZ25</f>
        <v>0.16059275204260406</v>
      </c>
      <c r="BB35" s="46">
        <f>+BB25-BB26-BB27-BB28-BB32-BB33-BB34-BB36</f>
        <v>2131971558</v>
      </c>
      <c r="BC35" s="47">
        <f>+BB35/BB25</f>
        <v>0.16343838857417708</v>
      </c>
      <c r="BD35" s="46">
        <f>2179078931-BD36</f>
        <v>2178783262</v>
      </c>
      <c r="BE35" s="47">
        <f>+BD35/BD25</f>
        <v>0.16702700561714953</v>
      </c>
      <c r="BF35" s="46">
        <f>2237042320-BF36</f>
        <v>2236746651</v>
      </c>
      <c r="BG35" s="47">
        <f>+BF35/BF25</f>
        <v>0.17147051841116881</v>
      </c>
      <c r="BH35" s="46">
        <f>+BH25-BH26-BH27-BH28-BH32-BH33-BH34-BH36</f>
        <v>2284576084</v>
      </c>
      <c r="BI35" s="47">
        <f>+BH35/BH25</f>
        <v>0.17513715525095377</v>
      </c>
      <c r="BJ35" s="46">
        <f>2269117229-BJ36</f>
        <v>2268821560</v>
      </c>
      <c r="BK35" s="47">
        <f>+BJ35/BJ25</f>
        <v>0.17392940273396959</v>
      </c>
      <c r="BL35" s="46">
        <f>2303247860-BL36</f>
        <v>2302952191</v>
      </c>
      <c r="BM35" s="47">
        <f>+BL35/BL25</f>
        <v>0.17654588010240729</v>
      </c>
      <c r="BN35" s="46">
        <f>2316672585-BN36</f>
        <v>2316376916</v>
      </c>
      <c r="BO35" s="47">
        <f>+BN35/BN25</f>
        <v>0.1775750286446654</v>
      </c>
      <c r="BP35" s="46">
        <f>2233349897-BP36</f>
        <v>2233054228</v>
      </c>
      <c r="BQ35" s="47">
        <f>+BP35/BP25</f>
        <v>0.17118745475453151</v>
      </c>
      <c r="BR35" s="46">
        <f>2215998953-BR36</f>
        <v>2215703284</v>
      </c>
      <c r="BS35" s="47">
        <f>+BR35/BR25</f>
        <v>0.16985731959538281</v>
      </c>
      <c r="BT35" s="46">
        <f>2296892159-BT36</f>
        <v>2296596490</v>
      </c>
      <c r="BU35" s="47">
        <f>+BT35/BT25</f>
        <v>0.17605864774426375</v>
      </c>
      <c r="BV35" s="46">
        <f>2470466058-BV36</f>
        <v>2470170389</v>
      </c>
      <c r="BW35" s="47">
        <f>+BV35/BV25</f>
        <v>0.18936494080649841</v>
      </c>
      <c r="BX35" s="46">
        <f>2659033109-BX36</f>
        <v>2658737440</v>
      </c>
      <c r="BY35" s="47">
        <f>+BX35/BX25</f>
        <v>0.20382061909075094</v>
      </c>
      <c r="BZ35" s="46">
        <f>2480317567-BZ36</f>
        <v>2480021898</v>
      </c>
      <c r="CA35" s="47">
        <f>+BZ35/BZ25</f>
        <v>0.19012016418175506</v>
      </c>
      <c r="CB35" s="46">
        <f>2499772099-CB36</f>
        <v>2499476430</v>
      </c>
      <c r="CC35" s="47">
        <f>+CB35/CB25</f>
        <v>0.19161156182663153</v>
      </c>
      <c r="CD35" s="46">
        <f>2575270799-CD36</f>
        <v>2574975130</v>
      </c>
      <c r="CE35" s="47">
        <f>+CD35/CD25</f>
        <v>0.19739934347931959</v>
      </c>
      <c r="CF35" s="46">
        <f>2648631658-CF36</f>
        <v>2648335989</v>
      </c>
      <c r="CG35" s="47">
        <f>+CF35/CF25</f>
        <v>0.20302323678802078</v>
      </c>
      <c r="CH35" s="46">
        <f>2653835058-CH36</f>
        <v>2653539389</v>
      </c>
      <c r="CI35" s="47">
        <f>+CH35/CH25</f>
        <v>0.2034221329683735</v>
      </c>
      <c r="CJ35" s="46">
        <f>2814591540-CJ36</f>
        <v>2814295871</v>
      </c>
      <c r="CK35" s="47">
        <f>+CJ35/CJ25</f>
        <v>0.21574583413237078</v>
      </c>
      <c r="CL35" s="46">
        <f>2773958342-CL36</f>
        <v>2773662673</v>
      </c>
      <c r="CM35" s="47">
        <f>+CL35/CL25</f>
        <v>0.21263086555841598</v>
      </c>
      <c r="CN35" s="46">
        <f>3043755906-CN36</f>
        <v>3043460237</v>
      </c>
      <c r="CO35" s="47">
        <f>+CN35/CN25</f>
        <v>0.23331373017541121</v>
      </c>
      <c r="CP35" s="46">
        <f>CP12+CP23</f>
        <v>2671104454</v>
      </c>
      <c r="CQ35" s="47">
        <f>+CP35/CP25</f>
        <v>0.20476868278890384</v>
      </c>
      <c r="CR35" s="46">
        <f>2477518918-CR36</f>
        <v>2477223249</v>
      </c>
      <c r="CS35" s="47">
        <f>+CR35/CR25</f>
        <v>0.18990561784738755</v>
      </c>
      <c r="CT35" s="46">
        <f>2519833648-CT36</f>
        <v>2519537979</v>
      </c>
      <c r="CU35" s="47">
        <f>+CT35/CT25</f>
        <v>0.19314949380727095</v>
      </c>
      <c r="CV35" s="46">
        <f>2583592935-CV36</f>
        <v>2583297266</v>
      </c>
      <c r="CW35" s="47">
        <f>+CV35/CV25</f>
        <v>0.1980373240809985</v>
      </c>
      <c r="CX35" s="46">
        <f>2762412686-CX36</f>
        <v>2762117017</v>
      </c>
      <c r="CY35" s="47">
        <f>+CX35/CX25</f>
        <v>0.21174576772275724</v>
      </c>
      <c r="CZ35" s="46">
        <f>2655756161-CZ36</f>
        <v>2655460492</v>
      </c>
      <c r="DA35" s="47">
        <f>+CZ35/CZ25</f>
        <v>0.20356940602998019</v>
      </c>
      <c r="DB35" s="46">
        <f>2699750510-DB36</f>
        <v>2699454841</v>
      </c>
      <c r="DC35" s="47">
        <f>+DB35/DB25</f>
        <v>0.20694204272391209</v>
      </c>
      <c r="DD35" s="46">
        <f>2684501641-DD36</f>
        <v>2684205972</v>
      </c>
      <c r="DE35" s="47">
        <f>+DD35/DD25</f>
        <v>0.2057730540628829</v>
      </c>
      <c r="DF35" s="46">
        <f>2668112073-DF36</f>
        <v>2667816404</v>
      </c>
      <c r="DG35" s="47">
        <f>+DF35/DF25</f>
        <v>0.20451661864126791</v>
      </c>
      <c r="DH35" s="46">
        <f>2717235663-DH36</f>
        <v>2716939994</v>
      </c>
      <c r="DI35" s="47">
        <f>+DH35/DH25</f>
        <v>0.20828246643621234</v>
      </c>
      <c r="DJ35" s="46">
        <f>2683042293-DJ36</f>
        <v>2682746624</v>
      </c>
      <c r="DK35" s="47">
        <f>+DJ35/DJ25</f>
        <v>0.20566117945339576</v>
      </c>
      <c r="DL35" s="46">
        <f>2768951060-DL36</f>
        <v>2768655391</v>
      </c>
      <c r="DM35" s="48">
        <f>+DL35/DL25</f>
        <v>0.21224700391722964</v>
      </c>
      <c r="DN35" s="49">
        <f>2769864489-DN36</f>
        <v>2769568820</v>
      </c>
      <c r="DO35" s="48">
        <f>+DN35/DN25</f>
        <v>0.21231702800515742</v>
      </c>
      <c r="DP35" s="49">
        <f>2348888333-DP36</f>
        <v>2348592664</v>
      </c>
      <c r="DQ35" s="48">
        <f>+DP35/DP25</f>
        <v>0.18004470978092368</v>
      </c>
      <c r="DR35" s="37">
        <v>2295895346</v>
      </c>
      <c r="DS35" s="38">
        <v>0.17600489756870999</v>
      </c>
      <c r="DT35" s="37">
        <v>2296222942</v>
      </c>
      <c r="DU35" s="38">
        <v>0.176030011300712</v>
      </c>
      <c r="DV35" s="37">
        <v>2305208195</v>
      </c>
      <c r="DW35" s="38">
        <v>0.176718826902281</v>
      </c>
      <c r="DX35" s="37">
        <v>2280833605</v>
      </c>
      <c r="DY35" s="38">
        <v>0.174850254267337</v>
      </c>
      <c r="DZ35" s="37">
        <v>2345861895</v>
      </c>
      <c r="EA35" s="38">
        <v>0.179835367173489</v>
      </c>
      <c r="EB35" s="37">
        <v>2323770463</v>
      </c>
      <c r="EC35" s="38">
        <v>0.17814182298251299</v>
      </c>
      <c r="ED35" s="37">
        <v>2369155802</v>
      </c>
      <c r="EE35" s="38">
        <v>0.18162109391519499</v>
      </c>
      <c r="EF35" s="37">
        <v>2267208623</v>
      </c>
      <c r="EG35" s="38">
        <v>0.17380575388735978</v>
      </c>
      <c r="EH35" s="37">
        <v>2261788619</v>
      </c>
      <c r="EI35" s="38">
        <v>0.17339025269715785</v>
      </c>
      <c r="EJ35" s="37">
        <v>2242112415</v>
      </c>
      <c r="EK35" s="38">
        <v>0.17188186152610793</v>
      </c>
      <c r="EL35" s="37">
        <v>2288178182</v>
      </c>
      <c r="EM35" s="38">
        <v>0.17541329453170409</v>
      </c>
      <c r="EN35" s="37">
        <v>2281375487</v>
      </c>
      <c r="EO35" s="38">
        <v>0.17489179530973295</v>
      </c>
      <c r="EP35" s="37">
        <v>2228690747</v>
      </c>
      <c r="EQ35" s="38">
        <v>0.17085294733554743</v>
      </c>
      <c r="ER35" s="37">
        <v>2146469216</v>
      </c>
      <c r="ES35" s="38">
        <v>0.16454978888940563</v>
      </c>
      <c r="ET35" s="37">
        <v>2070501236</v>
      </c>
      <c r="EU35" s="38">
        <v>0.15872603191298387</v>
      </c>
      <c r="EV35" s="37">
        <v>1989890885</v>
      </c>
      <c r="EW35" s="38">
        <v>0.15254638762063782</v>
      </c>
      <c r="EX35" s="37">
        <v>2010839597</v>
      </c>
      <c r="EY35" s="38">
        <v>0.15415233011979404</v>
      </c>
      <c r="EZ35" s="39" t="s">
        <v>417</v>
      </c>
      <c r="FA35" s="40" t="s">
        <v>418</v>
      </c>
      <c r="FB35" s="39" t="s">
        <v>419</v>
      </c>
      <c r="FC35" s="40" t="s">
        <v>420</v>
      </c>
      <c r="FD35" s="39" t="s">
        <v>421</v>
      </c>
      <c r="FE35" s="40" t="s">
        <v>422</v>
      </c>
      <c r="FF35" s="39" t="s">
        <v>423</v>
      </c>
      <c r="FG35" s="40" t="s">
        <v>424</v>
      </c>
      <c r="FH35" s="39" t="s">
        <v>425</v>
      </c>
      <c r="FI35" s="40" t="s">
        <v>426</v>
      </c>
      <c r="FJ35" s="39" t="s">
        <v>427</v>
      </c>
      <c r="FK35" s="40" t="s">
        <v>428</v>
      </c>
      <c r="FL35" s="39" t="s">
        <v>429</v>
      </c>
      <c r="FM35" s="40" t="s">
        <v>430</v>
      </c>
      <c r="FN35" s="39" t="s">
        <v>431</v>
      </c>
      <c r="FO35" s="40" t="s">
        <v>432</v>
      </c>
      <c r="FP35" s="39" t="s">
        <v>433</v>
      </c>
      <c r="FQ35" s="40" t="s">
        <v>434</v>
      </c>
      <c r="FR35" s="39" t="s">
        <v>435</v>
      </c>
      <c r="FS35" s="40" t="s">
        <v>436</v>
      </c>
      <c r="FT35" s="39" t="s">
        <v>437</v>
      </c>
      <c r="FU35" s="40" t="s">
        <v>438</v>
      </c>
      <c r="FV35" s="39" t="s">
        <v>439</v>
      </c>
      <c r="FW35" s="40" t="s">
        <v>440</v>
      </c>
      <c r="FX35" s="39" t="s">
        <v>441</v>
      </c>
      <c r="FY35" s="40" t="s">
        <v>442</v>
      </c>
      <c r="FZ35" s="39" t="s">
        <v>443</v>
      </c>
      <c r="GA35" s="40" t="s">
        <v>444</v>
      </c>
      <c r="GB35" s="39" t="s">
        <v>445</v>
      </c>
      <c r="GC35" s="40" t="s">
        <v>446</v>
      </c>
      <c r="GD35" s="39" t="s">
        <v>447</v>
      </c>
      <c r="GE35" s="40" t="s">
        <v>448</v>
      </c>
      <c r="GF35" s="39" t="s">
        <v>449</v>
      </c>
      <c r="GG35" s="40" t="s">
        <v>450</v>
      </c>
      <c r="GH35" s="39" t="s">
        <v>451</v>
      </c>
      <c r="GI35" s="40" t="s">
        <v>452</v>
      </c>
      <c r="GJ35" s="39" t="s">
        <v>453</v>
      </c>
      <c r="GK35" s="40" t="s">
        <v>454</v>
      </c>
    </row>
    <row r="36" spans="1:193" x14ac:dyDescent="0.25">
      <c r="A36" s="56" t="s">
        <v>481</v>
      </c>
      <c r="B36" s="50"/>
      <c r="C36" s="51"/>
      <c r="D36" s="50"/>
      <c r="E36" s="51"/>
      <c r="F36" s="50"/>
      <c r="G36" s="51"/>
      <c r="H36" s="50"/>
      <c r="I36" s="51"/>
      <c r="J36" s="50"/>
      <c r="K36" s="51"/>
      <c r="L36" s="50"/>
      <c r="M36" s="51"/>
      <c r="N36" s="50"/>
      <c r="O36" s="51"/>
      <c r="P36" s="50"/>
      <c r="Q36" s="51"/>
      <c r="R36" s="50"/>
      <c r="S36" s="51"/>
      <c r="T36" s="50">
        <v>135209269</v>
      </c>
      <c r="U36" s="51">
        <v>1.036523445293187E-2</v>
      </c>
      <c r="V36" s="50">
        <v>119531069</v>
      </c>
      <c r="W36" s="51">
        <v>9.163332985659264E-3</v>
      </c>
      <c r="X36" s="50">
        <v>119531069</v>
      </c>
      <c r="Y36" s="51">
        <v>9.163332985659264E-3</v>
      </c>
      <c r="Z36" s="50">
        <v>104359669</v>
      </c>
      <c r="AA36" s="51">
        <v>8.0002831508198292E-3</v>
      </c>
      <c r="AB36" s="50">
        <v>74107869</v>
      </c>
      <c r="AC36" s="51">
        <v>5.6811596029867004E-3</v>
      </c>
      <c r="AD36" s="50">
        <v>56627969</v>
      </c>
      <c r="AE36" s="51">
        <v>4.3411385892365003E-3</v>
      </c>
      <c r="AF36" s="50">
        <v>29031369</v>
      </c>
      <c r="AG36" s="51">
        <v>2.22556447793959E-3</v>
      </c>
      <c r="AH36" s="50">
        <v>295669</v>
      </c>
      <c r="AI36" s="51">
        <v>2.26661864835902E-5</v>
      </c>
      <c r="AJ36" s="50">
        <v>295669</v>
      </c>
      <c r="AK36" s="51">
        <v>2.26661864835902E-5</v>
      </c>
      <c r="AL36" s="50">
        <v>295669</v>
      </c>
      <c r="AM36" s="51">
        <v>2.26661864835902E-5</v>
      </c>
      <c r="AN36" s="50">
        <v>295669</v>
      </c>
      <c r="AO36" s="51">
        <v>2.26661864835902E-5</v>
      </c>
      <c r="AP36" s="50">
        <v>295669</v>
      </c>
      <c r="AQ36" s="51">
        <v>2.26661864835902E-5</v>
      </c>
      <c r="AR36" s="50">
        <v>295669</v>
      </c>
      <c r="AS36" s="51">
        <f>+AR36/AR25</f>
        <v>2.266618648359021E-5</v>
      </c>
      <c r="AT36" s="50">
        <v>295669</v>
      </c>
      <c r="AU36" s="51">
        <v>2.26661864835902E-5</v>
      </c>
      <c r="AV36" s="50">
        <f>+AT36</f>
        <v>295669</v>
      </c>
      <c r="AW36" s="51">
        <v>2.26661864835902E-5</v>
      </c>
      <c r="AX36" s="50">
        <f>+AV36</f>
        <v>295669</v>
      </c>
      <c r="AY36" s="51">
        <v>2.26661864835902E-5</v>
      </c>
      <c r="AZ36" s="50">
        <f>+AX36</f>
        <v>295669</v>
      </c>
      <c r="BA36" s="51">
        <v>2.26661864835902E-5</v>
      </c>
      <c r="BB36" s="50">
        <f>+AZ36</f>
        <v>295669</v>
      </c>
      <c r="BC36" s="51">
        <f>+BB36/BB25</f>
        <v>2.266618648359021E-5</v>
      </c>
      <c r="BD36" s="50">
        <f>+BB36</f>
        <v>295669</v>
      </c>
      <c r="BE36" s="51">
        <f>+BD36/BD25</f>
        <v>2.266618648359021E-5</v>
      </c>
      <c r="BF36" s="50">
        <f>+BD36</f>
        <v>295669</v>
      </c>
      <c r="BG36" s="51">
        <f>+BF36/BF25</f>
        <v>2.266618648359021E-5</v>
      </c>
      <c r="BH36" s="50">
        <f>+BF36</f>
        <v>295669</v>
      </c>
      <c r="BI36" s="51">
        <f>+BH36/BH25</f>
        <v>2.266618648359021E-5</v>
      </c>
      <c r="BJ36" s="50">
        <f>+BH36</f>
        <v>295669</v>
      </c>
      <c r="BK36" s="51">
        <f>+BJ36/BJ25</f>
        <v>2.266618648359021E-5</v>
      </c>
      <c r="BL36" s="50">
        <f>+BJ36</f>
        <v>295669</v>
      </c>
      <c r="BM36" s="51">
        <f>+BL36/BL25</f>
        <v>2.266618648359021E-5</v>
      </c>
      <c r="BN36" s="50">
        <f>+BL36</f>
        <v>295669</v>
      </c>
      <c r="BO36" s="51">
        <f>+BN36/BN25</f>
        <v>2.266618648359021E-5</v>
      </c>
      <c r="BP36" s="50">
        <f>+BN36</f>
        <v>295669</v>
      </c>
      <c r="BQ36" s="51">
        <f>+BP36/BP25</f>
        <v>2.266618648359021E-5</v>
      </c>
      <c r="BR36" s="50">
        <f>+BP36</f>
        <v>295669</v>
      </c>
      <c r="BS36" s="51">
        <f>+BR36/BR25</f>
        <v>2.266618648359021E-5</v>
      </c>
      <c r="BT36" s="50">
        <f>+BR36</f>
        <v>295669</v>
      </c>
      <c r="BU36" s="51">
        <f>+BT36/BT25</f>
        <v>2.266618648359021E-5</v>
      </c>
      <c r="BV36" s="50">
        <f>+BT36</f>
        <v>295669</v>
      </c>
      <c r="BW36" s="51">
        <f>+BV36/BV25</f>
        <v>2.266618648359021E-5</v>
      </c>
      <c r="BX36" s="50">
        <f>+BV36</f>
        <v>295669</v>
      </c>
      <c r="BY36" s="51">
        <f>+BX36/BX25</f>
        <v>2.266618648359021E-5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2">
        <f>+DL36/DL25</f>
        <v>2.266618648359021E-5</v>
      </c>
      <c r="DN36" s="50">
        <f>+DL36</f>
        <v>295669</v>
      </c>
      <c r="DO36" s="52">
        <f>+DN36/DN25</f>
        <v>2.266618648359021E-5</v>
      </c>
      <c r="DP36" s="50">
        <f>+DN36</f>
        <v>295669</v>
      </c>
      <c r="DQ36" s="52">
        <f>+DP36/DP25</f>
        <v>2.266618648359021E-5</v>
      </c>
      <c r="DR36" s="37">
        <v>2295895346</v>
      </c>
      <c r="DS36" s="38">
        <v>0.17600489756870999</v>
      </c>
      <c r="DT36" s="37">
        <v>2296222942</v>
      </c>
      <c r="DU36" s="38">
        <v>0.176030011300712</v>
      </c>
      <c r="DV36" s="37">
        <v>2305208195</v>
      </c>
      <c r="DW36" s="38">
        <v>0.176718826902281</v>
      </c>
      <c r="DX36" s="37">
        <v>2280833605</v>
      </c>
      <c r="DY36" s="38">
        <v>0.174850254267337</v>
      </c>
      <c r="DZ36" s="37">
        <v>2345861895</v>
      </c>
      <c r="EA36" s="38">
        <v>0.179835367173489</v>
      </c>
      <c r="EB36" s="37">
        <v>2323770463</v>
      </c>
      <c r="EC36" s="38">
        <v>0.17814182298251299</v>
      </c>
      <c r="ED36" s="37">
        <v>2369155802</v>
      </c>
      <c r="EE36" s="38">
        <v>0.18162109391519499</v>
      </c>
      <c r="EF36" s="37">
        <v>2267208623</v>
      </c>
      <c r="EG36" s="38">
        <v>0.17380575388735978</v>
      </c>
      <c r="EH36" s="37">
        <v>2261788619</v>
      </c>
      <c r="EI36" s="38">
        <v>0.17339025269715785</v>
      </c>
      <c r="EJ36" s="37">
        <v>2242112415</v>
      </c>
      <c r="EK36" s="38">
        <v>0.17188186152610793</v>
      </c>
      <c r="EL36" s="37">
        <v>2288178182</v>
      </c>
      <c r="EM36" s="38">
        <v>0.17541329453170409</v>
      </c>
      <c r="EN36" s="37">
        <v>2281375487</v>
      </c>
      <c r="EO36" s="38">
        <v>0.17489179530973295</v>
      </c>
      <c r="EP36" s="37">
        <v>2228690747</v>
      </c>
      <c r="EQ36" s="38">
        <v>0.17085294733554743</v>
      </c>
      <c r="ER36" s="37">
        <v>2146469216</v>
      </c>
      <c r="ES36" s="38">
        <v>0.16454978888940563</v>
      </c>
      <c r="ET36" s="37">
        <v>2070501236</v>
      </c>
      <c r="EU36" s="38">
        <v>0.15872603191298387</v>
      </c>
      <c r="EV36" s="37">
        <v>1989890885</v>
      </c>
      <c r="EW36" s="38">
        <v>0.15254638762063782</v>
      </c>
      <c r="EX36" s="37">
        <v>2010839597</v>
      </c>
      <c r="EY36" s="38">
        <v>0.15415233011979404</v>
      </c>
      <c r="EZ36" s="39" t="s">
        <v>417</v>
      </c>
      <c r="FA36" s="40" t="s">
        <v>418</v>
      </c>
      <c r="FB36" s="39" t="s">
        <v>419</v>
      </c>
      <c r="FC36" s="40" t="s">
        <v>420</v>
      </c>
      <c r="FD36" s="39" t="s">
        <v>421</v>
      </c>
      <c r="FE36" s="40" t="s">
        <v>422</v>
      </c>
      <c r="FF36" s="39" t="s">
        <v>423</v>
      </c>
      <c r="FG36" s="40" t="s">
        <v>424</v>
      </c>
      <c r="FH36" s="39" t="s">
        <v>425</v>
      </c>
      <c r="FI36" s="40" t="s">
        <v>426</v>
      </c>
      <c r="FJ36" s="39" t="s">
        <v>427</v>
      </c>
      <c r="FK36" s="40" t="s">
        <v>428</v>
      </c>
      <c r="FL36" s="39" t="s">
        <v>429</v>
      </c>
      <c r="FM36" s="40" t="s">
        <v>430</v>
      </c>
      <c r="FN36" s="39" t="s">
        <v>431</v>
      </c>
      <c r="FO36" s="40" t="s">
        <v>432</v>
      </c>
      <c r="FP36" s="39" t="s">
        <v>433</v>
      </c>
      <c r="FQ36" s="40" t="s">
        <v>434</v>
      </c>
      <c r="FR36" s="39" t="s">
        <v>435</v>
      </c>
      <c r="FS36" s="40" t="s">
        <v>436</v>
      </c>
      <c r="FT36" s="39" t="s">
        <v>437</v>
      </c>
      <c r="FU36" s="40" t="s">
        <v>438</v>
      </c>
      <c r="FV36" s="39" t="s">
        <v>439</v>
      </c>
      <c r="FW36" s="40" t="s">
        <v>440</v>
      </c>
      <c r="FX36" s="39" t="s">
        <v>441</v>
      </c>
      <c r="FY36" s="40" t="s">
        <v>442</v>
      </c>
      <c r="FZ36" s="39" t="s">
        <v>443</v>
      </c>
      <c r="GA36" s="40" t="s">
        <v>444</v>
      </c>
      <c r="GB36" s="39" t="s">
        <v>445</v>
      </c>
      <c r="GC36" s="40" t="s">
        <v>446</v>
      </c>
      <c r="GD36" s="39" t="s">
        <v>447</v>
      </c>
      <c r="GE36" s="40" t="s">
        <v>448</v>
      </c>
      <c r="GF36" s="39" t="s">
        <v>449</v>
      </c>
      <c r="GG36" s="40" t="s">
        <v>450</v>
      </c>
      <c r="GH36" s="39" t="s">
        <v>451</v>
      </c>
      <c r="GI36" s="40" t="s">
        <v>452</v>
      </c>
      <c r="GJ36" s="39" t="s">
        <v>453</v>
      </c>
      <c r="GK36" s="40" t="s">
        <v>454</v>
      </c>
    </row>
    <row r="37" spans="1:193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</row>
    <row r="38" spans="1:193" x14ac:dyDescent="0.25">
      <c r="A38" s="34" t="s">
        <v>458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</row>
    <row r="39" spans="1:193" x14ac:dyDescent="0.25">
      <c r="A39" s="34" t="s">
        <v>476</v>
      </c>
      <c r="B39" s="41"/>
      <c r="C39" s="35"/>
      <c r="D39" s="41"/>
      <c r="E39" s="35"/>
      <c r="F39" s="41"/>
      <c r="G39" s="35"/>
      <c r="H39" s="41"/>
      <c r="I39" s="35"/>
      <c r="J39" s="41"/>
      <c r="K39" s="35"/>
      <c r="L39" s="41"/>
      <c r="M39" s="35"/>
      <c r="N39" s="41"/>
      <c r="O39" s="35"/>
      <c r="P39" s="41"/>
      <c r="Q39" s="35"/>
      <c r="R39" s="41"/>
      <c r="S39" s="35"/>
      <c r="T39" s="41">
        <v>19967217</v>
      </c>
      <c r="U39" s="35"/>
      <c r="V39" s="41">
        <v>19965327</v>
      </c>
      <c r="W39" s="35"/>
      <c r="X39" s="41">
        <v>18725677</v>
      </c>
      <c r="Y39" s="35"/>
      <c r="Z39" s="41">
        <v>18307856</v>
      </c>
      <c r="AA39" s="35"/>
      <c r="AB39" s="41">
        <v>18561617</v>
      </c>
      <c r="AC39" s="35"/>
      <c r="AD39" s="41">
        <v>18442437</v>
      </c>
      <c r="AE39" s="35"/>
      <c r="AF39" s="41">
        <v>17582729</v>
      </c>
      <c r="AG39" s="35"/>
      <c r="AH39" s="41">
        <v>17220518</v>
      </c>
      <c r="AI39" s="35"/>
      <c r="AJ39" s="41">
        <v>16885154</v>
      </c>
      <c r="AK39" s="35"/>
      <c r="AL39" s="41">
        <v>16355086</v>
      </c>
      <c r="AM39" s="35"/>
      <c r="AN39" s="41">
        <v>16220712</v>
      </c>
      <c r="AO39" s="35"/>
      <c r="AP39" s="41">
        <v>12996529</v>
      </c>
      <c r="AQ39" s="35"/>
      <c r="AR39" s="41">
        <v>16792974</v>
      </c>
      <c r="AS39" s="35"/>
      <c r="AT39" s="41">
        <v>17152451</v>
      </c>
      <c r="AU39" s="35"/>
      <c r="AV39" s="41">
        <v>15921436</v>
      </c>
      <c r="AW39" s="35"/>
      <c r="AX39" s="41">
        <v>17515398</v>
      </c>
      <c r="AY39" s="35"/>
      <c r="AZ39" s="41">
        <v>16526059</v>
      </c>
      <c r="BA39" s="35"/>
      <c r="BB39" s="41">
        <v>17778531</v>
      </c>
      <c r="BC39" s="35"/>
      <c r="BD39" s="41">
        <v>18797728</v>
      </c>
      <c r="BE39" s="35"/>
      <c r="BF39" s="41">
        <v>16771986</v>
      </c>
      <c r="BG39" s="35"/>
      <c r="BH39" s="41">
        <v>17443784</v>
      </c>
      <c r="BI39" s="35"/>
      <c r="BJ39" s="41">
        <v>16979686</v>
      </c>
      <c r="BK39" s="35"/>
      <c r="BL39" s="41">
        <v>16268286</v>
      </c>
      <c r="BM39" s="35"/>
      <c r="BN39" s="33">
        <v>14946916</v>
      </c>
      <c r="BO39" s="35"/>
      <c r="BP39" s="33">
        <v>15196986</v>
      </c>
      <c r="BQ39" s="35"/>
      <c r="BR39" s="33">
        <v>15569845</v>
      </c>
      <c r="BS39" s="35"/>
      <c r="BT39" s="33">
        <v>15756486</v>
      </c>
      <c r="BU39" s="35"/>
      <c r="BV39" s="6">
        <v>16159086</v>
      </c>
      <c r="BW39" s="10"/>
      <c r="BX39" s="6">
        <v>15923083</v>
      </c>
      <c r="BY39" s="10"/>
      <c r="BZ39" s="6">
        <v>16862086</v>
      </c>
      <c r="CA39" s="10"/>
      <c r="CB39" s="6">
        <v>17430695</v>
      </c>
      <c r="CC39" s="10"/>
      <c r="CD39" s="6">
        <v>18058186</v>
      </c>
      <c r="CE39" s="10"/>
      <c r="CF39" s="6">
        <v>18380547</v>
      </c>
      <c r="CG39" s="10"/>
      <c r="CH39" s="6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</row>
    <row r="40" spans="1:193" x14ac:dyDescent="0.25">
      <c r="A40" s="3" t="s">
        <v>482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7"/>
      <c r="CT40" s="26">
        <f>CT25-SUM(CT26:CT34)</f>
        <v>2519833648</v>
      </c>
      <c r="CU40" s="27"/>
      <c r="CV40" s="26">
        <f>CV25-SUM(CV26:CV34)</f>
        <v>2583592935</v>
      </c>
      <c r="CW40" s="27"/>
      <c r="CX40" s="26">
        <f>CX25-SUM(CX26:CX34)</f>
        <v>2762412686</v>
      </c>
      <c r="CY40" s="27"/>
      <c r="CZ40" s="26">
        <f>CZ25-SUM(CZ26:CZ34)</f>
        <v>2655756161</v>
      </c>
      <c r="DA40" s="27"/>
      <c r="DB40" s="26">
        <f>DB25-SUM(DB26:DB34)</f>
        <v>2699750510</v>
      </c>
      <c r="DC40" s="27"/>
      <c r="DD40" s="26">
        <f>DD25-SUM(DD26:DD34)</f>
        <v>2684501641</v>
      </c>
      <c r="DE40" s="27"/>
      <c r="DF40" s="26">
        <f>DF25-SUM(DF26:DF34)</f>
        <v>2668112073</v>
      </c>
      <c r="DG40" s="27"/>
      <c r="DH40" s="26">
        <f>DH25-SUM(DH26:DH34)</f>
        <v>2717235663</v>
      </c>
      <c r="DI40" s="27"/>
      <c r="DJ40" s="26">
        <f>DJ25-SUM(DJ26:DJ34)</f>
        <v>2683042293</v>
      </c>
    </row>
    <row r="41" spans="1:193" x14ac:dyDescent="0.25">
      <c r="B41" s="36"/>
      <c r="C41" s="26"/>
      <c r="D41" s="36"/>
      <c r="E41" s="26"/>
      <c r="F41" s="36"/>
      <c r="G41" s="26"/>
      <c r="H41" s="36"/>
      <c r="I41" s="26"/>
      <c r="J41" s="36"/>
      <c r="K41" s="26"/>
      <c r="L41" s="36"/>
      <c r="M41" s="26"/>
      <c r="N41" s="36"/>
      <c r="O41" s="26"/>
      <c r="P41" s="36"/>
      <c r="Q41" s="26"/>
      <c r="R41" s="36"/>
      <c r="S41" s="26"/>
      <c r="T41" s="36"/>
      <c r="U41" s="26"/>
      <c r="V41" s="36"/>
      <c r="W41" s="26"/>
      <c r="X41" s="36"/>
      <c r="Y41" s="26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7"/>
      <c r="CT41" s="26">
        <f>CT40-CT36</f>
        <v>2519537979</v>
      </c>
      <c r="CU41" s="27"/>
      <c r="CV41" s="26">
        <f>CV40-CV36</f>
        <v>2583297266</v>
      </c>
      <c r="CW41" s="27"/>
      <c r="CX41" s="26">
        <f>CX40-CX36</f>
        <v>2762117017</v>
      </c>
      <c r="CY41" s="27"/>
      <c r="CZ41" s="26">
        <f>CZ40-CZ36</f>
        <v>2655460492</v>
      </c>
      <c r="DA41" s="27"/>
      <c r="DB41" s="26">
        <f>DB40-DB36</f>
        <v>2699454841</v>
      </c>
      <c r="DC41" s="27"/>
      <c r="DD41" s="26">
        <f>DD40-DD36</f>
        <v>2684205972</v>
      </c>
      <c r="DE41" s="27"/>
      <c r="DF41" s="26">
        <f>DF40-DF36</f>
        <v>2667816404</v>
      </c>
      <c r="DG41" s="27"/>
      <c r="DH41" s="26">
        <f>DH40-DH36</f>
        <v>2716939994</v>
      </c>
      <c r="DI41" s="27"/>
      <c r="DJ41" s="26">
        <f>DJ40-DJ36</f>
        <v>2682746624</v>
      </c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AT12:GF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f4b7e9-38cf-4918-bb6e-a09978cab92b">
      <Terms xmlns="http://schemas.microsoft.com/office/infopath/2007/PartnerControls"/>
    </lcf76f155ced4ddcb4097134ff3c332f>
    <TaxCatchAll xmlns="a8d36480-62a9-4893-833c-8019d26453b0" xsi:nil="true"/>
    <_Flow_SignoffStatus xmlns="9ff4b7e9-38cf-4918-bb6e-a09978cab9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F51E9B3460234382039012A96CDAAD" ma:contentTypeVersion="19" ma:contentTypeDescription="Crie um novo documento." ma:contentTypeScope="" ma:versionID="cf4b926425f18a28ccede2b5de9a9b20">
  <xsd:schema xmlns:xsd="http://www.w3.org/2001/XMLSchema" xmlns:xs="http://www.w3.org/2001/XMLSchema" xmlns:p="http://schemas.microsoft.com/office/2006/metadata/properties" xmlns:ns2="9ff4b7e9-38cf-4918-bb6e-a09978cab92b" xmlns:ns3="a8d36480-62a9-4893-833c-8019d26453b0" targetNamespace="http://schemas.microsoft.com/office/2006/metadata/properties" ma:root="true" ma:fieldsID="3c9b4401920d882469a66da422f9fe5c" ns2:_="" ns3:_="">
    <xsd:import namespace="9ff4b7e9-38cf-4918-bb6e-a09978cab92b"/>
    <xsd:import namespace="a8d36480-62a9-4893-833c-8019d26453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4b7e9-38cf-4918-bb6e-a09978cab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18" nillable="true" ma:displayName="Status de liberação" ma:internalName="Status_x0020_de_x0020_libera_x00e7__x00e3_o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36480-62a9-4893-833c-8019d26453b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ee64f1c-ba4d-4e57-b1a2-d0d84724d958}" ma:internalName="TaxCatchAll" ma:showField="CatchAllData" ma:web="a8d36480-62a9-4893-833c-8019d26453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AF3E33-A9D3-4A1C-91CE-194697701D22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a8d36480-62a9-4893-833c-8019d26453b0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ff4b7e9-38cf-4918-bb6e-a09978cab92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52F7D7-2E5E-44B0-8C75-59413CAA9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4b7e9-38cf-4918-bb6e-a09978cab92b"/>
    <ds:schemaRef ds:uri="a8d36480-62a9-4893-833c-8019d26453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Goncalves Martins</dc:creator>
  <cp:lastModifiedBy>Marco Provenzano</cp:lastModifiedBy>
  <dcterms:created xsi:type="dcterms:W3CDTF">2020-07-15T20:21:01Z</dcterms:created>
  <dcterms:modified xsi:type="dcterms:W3CDTF">2024-04-11T17:52:50Z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0x01010010F51E9B3460234382039012A96CDAAD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</Properties>
</file>