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1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omments3.xml" ContentType="application/vnd.openxmlformats-officedocument.spreadsheetml.comments+xml"/>
  <Override PartName="/xl/drawings/drawing18.xml" ContentType="application/vnd.openxmlformats-officedocument.drawing+xml"/>
  <Override PartName="/xl/comments4.xml" ContentType="application/vnd.openxmlformats-officedocument.spreadsheetml.comments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ic-tgl-fs-01\tegma\Financeiro\Investidores\RI\ANÁLISES\"/>
    </mc:Choice>
  </mc:AlternateContent>
  <bookViews>
    <workbookView xWindow="-120" yWindow="-120" windowWidth="29040" windowHeight="15720"/>
  </bookViews>
  <sheets>
    <sheet name="Capa" sheetId="1" r:id="rId1"/>
    <sheet name="Disclaimer" sheetId="2" r:id="rId2"/>
    <sheet name="Sumário" sheetId="3" r:id="rId3"/>
    <sheet name="Sobre a Tegma" sheetId="4" r:id="rId4"/>
    <sheet name="Res Auto" sheetId="5" r:id="rId5"/>
    <sheet name="Vol. veículos transportados" sheetId="6" r:id="rId6"/>
    <sheet name="Distância média" sheetId="7" r:id="rId7"/>
    <sheet name="Ticket médio" sheetId="8" r:id="rId8"/>
    <sheet name="Custos e despesas - DLV" sheetId="9" r:id="rId9"/>
    <sheet name="Resumo financeiro - DLV" sheetId="10" r:id="rId10"/>
    <sheet name="Res Log. Int." sheetId="11" r:id="rId11"/>
    <sheet name="Custos e Despesas - DLI" sheetId="12" r:id="rId12"/>
    <sheet name="Resumo financeiro - DLI" sheetId="13" r:id="rId13"/>
    <sheet name="Res Consolidados" sheetId="14" r:id="rId14"/>
    <sheet name="Resultado financeiro" sheetId="15" r:id="rId15"/>
    <sheet name="Equivalência patrimonial" sheetId="16" r:id="rId16"/>
    <sheet name="IR e CSLL" sheetId="22" r:id="rId17"/>
    <sheet name="Balanço Patrimonial" sheetId="17" r:id="rId18"/>
    <sheet name="CAPEX" sheetId="18" r:id="rId19"/>
    <sheet name="Free cash flow to firm" sheetId="19" r:id="rId20"/>
    <sheet name="Dividendos e JSCP" sheetId="20" r:id="rId21"/>
    <sheet name="Contatos" sheetId="21" r:id="rId2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3" l="1"/>
  <c r="E8" i="20" l="1"/>
  <c r="E7" i="20"/>
  <c r="L12" i="18" l="1"/>
  <c r="L14" i="19"/>
  <c r="L9" i="22"/>
  <c r="L22" i="17" l="1"/>
  <c r="L11" i="22"/>
  <c r="L13" i="22" s="1"/>
  <c r="L18" i="14"/>
  <c r="K18" i="14"/>
  <c r="L16" i="14"/>
  <c r="L13" i="14"/>
  <c r="L14" i="14" s="1"/>
  <c r="L11" i="14"/>
  <c r="L8" i="14"/>
  <c r="L9" i="14" s="1"/>
  <c r="L7" i="14"/>
  <c r="L10" i="14" s="1"/>
  <c r="L12" i="13"/>
  <c r="L14" i="13" s="1"/>
  <c r="L7" i="13"/>
  <c r="L11" i="13" s="1"/>
  <c r="L17" i="10"/>
  <c r="L19" i="10" s="1"/>
  <c r="L21" i="10" s="1"/>
  <c r="L16" i="10"/>
  <c r="L14" i="10"/>
  <c r="L12" i="10"/>
  <c r="L11" i="10"/>
  <c r="L8" i="10"/>
  <c r="L15" i="15" l="1"/>
  <c r="L15" i="14"/>
  <c r="L17" i="14" s="1"/>
  <c r="L12" i="14"/>
  <c r="L17" i="13"/>
  <c r="L21" i="13" s="1"/>
  <c r="L16" i="13"/>
  <c r="L19" i="14" l="1"/>
  <c r="L20" i="14" s="1"/>
  <c r="L23" i="17"/>
  <c r="L24" i="17" s="1"/>
  <c r="K21" i="6"/>
  <c r="K18" i="6"/>
  <c r="K15" i="6"/>
  <c r="J15" i="19" l="1"/>
  <c r="I15" i="19"/>
  <c r="L15" i="19"/>
  <c r="K14" i="19"/>
  <c r="K9" i="22"/>
  <c r="K19" i="8"/>
  <c r="J18" i="6"/>
  <c r="J15" i="6"/>
  <c r="K11" i="14" l="1"/>
  <c r="K13" i="14"/>
  <c r="K22" i="17"/>
  <c r="K15" i="15"/>
  <c r="K11" i="22"/>
  <c r="K13" i="22" s="1"/>
  <c r="K12" i="18"/>
  <c r="J21" i="6"/>
  <c r="K14" i="14" l="1"/>
  <c r="H15" i="22" l="1"/>
  <c r="I16" i="22"/>
  <c r="H16" i="22"/>
  <c r="G15" i="6"/>
  <c r="I15" i="6"/>
  <c r="H15" i="6"/>
  <c r="I15" i="22" l="1"/>
  <c r="J14" i="10"/>
  <c r="I14" i="10"/>
  <c r="H14" i="10"/>
  <c r="J16" i="22" l="1"/>
  <c r="J15" i="22" l="1"/>
  <c r="J15" i="15" l="1"/>
  <c r="H15" i="15" l="1"/>
  <c r="I15" i="15" l="1"/>
  <c r="H9" i="22" l="1"/>
  <c r="H10" i="22" s="1"/>
  <c r="H14" i="19" s="1"/>
  <c r="I9" i="22" l="1"/>
  <c r="I10" i="22" s="1"/>
  <c r="I14" i="19" s="1"/>
  <c r="H14" i="22"/>
  <c r="I14" i="22"/>
  <c r="I18" i="14" l="1"/>
  <c r="I8" i="10"/>
  <c r="H8" i="10"/>
  <c r="H10" i="10" s="1"/>
  <c r="H11" i="10" s="1"/>
  <c r="I21" i="14" l="1"/>
  <c r="I16" i="14"/>
  <c r="J18" i="14"/>
  <c r="H21" i="14"/>
  <c r="I16" i="10"/>
  <c r="H13" i="14"/>
  <c r="H16" i="14"/>
  <c r="H18" i="14"/>
  <c r="I13" i="14"/>
  <c r="J21" i="14"/>
  <c r="H17" i="10"/>
  <c r="H19" i="10" s="1"/>
  <c r="H21" i="10" s="1"/>
  <c r="H23" i="10" s="1"/>
  <c r="H24" i="10" s="1"/>
  <c r="H16" i="10"/>
  <c r="H8" i="14" l="1"/>
  <c r="I7" i="13"/>
  <c r="H11" i="14"/>
  <c r="I11" i="14"/>
  <c r="H7" i="13"/>
  <c r="H11" i="13" l="1"/>
  <c r="I12" i="13"/>
  <c r="I16" i="13" s="1"/>
  <c r="I11" i="13"/>
  <c r="I7" i="14"/>
  <c r="H14" i="14"/>
  <c r="I14" i="14"/>
  <c r="H12" i="13"/>
  <c r="H7" i="14"/>
  <c r="H9" i="14" l="1"/>
  <c r="I17" i="13"/>
  <c r="I19" i="13" s="1"/>
  <c r="I21" i="13" s="1"/>
  <c r="I23" i="13" s="1"/>
  <c r="I24" i="13" s="1"/>
  <c r="H17" i="13"/>
  <c r="H19" i="13" s="1"/>
  <c r="H21" i="13" s="1"/>
  <c r="H23" i="13" s="1"/>
  <c r="H24" i="13" s="1"/>
  <c r="H16" i="13"/>
  <c r="H10" i="14"/>
  <c r="H12" i="14" s="1"/>
  <c r="H15" i="14" l="1"/>
  <c r="H17" i="14" s="1"/>
  <c r="H19" i="14" s="1"/>
  <c r="H20" i="14" s="1"/>
  <c r="H22" i="14" l="1"/>
  <c r="H23" i="14" l="1"/>
  <c r="H12" i="19"/>
  <c r="G18" i="6"/>
  <c r="H18" i="8" s="1"/>
  <c r="H19" i="8" s="1"/>
  <c r="H18" i="6"/>
  <c r="I18" i="8" s="1"/>
  <c r="I19" i="8" s="1"/>
  <c r="I18" i="6"/>
  <c r="J18" i="8" s="1"/>
  <c r="G21" i="6" l="1"/>
  <c r="H21" i="6"/>
  <c r="I21" i="6"/>
  <c r="J7" i="13" l="1"/>
  <c r="I10" i="10" l="1"/>
  <c r="I11" i="10" s="1"/>
  <c r="I17" i="10" l="1"/>
  <c r="I19" i="10" s="1"/>
  <c r="I21" i="10" s="1"/>
  <c r="I23" i="10" s="1"/>
  <c r="I24" i="10" s="1"/>
  <c r="I8" i="14" l="1"/>
  <c r="I9" i="14" s="1"/>
  <c r="I10" i="14" l="1"/>
  <c r="I12" i="14" s="1"/>
  <c r="I15" i="14" l="1"/>
  <c r="I17" i="14" s="1"/>
  <c r="I19" i="14" s="1"/>
  <c r="I20" i="14" s="1"/>
  <c r="I22" i="14" l="1"/>
  <c r="I12" i="19" l="1"/>
  <c r="I23" i="14"/>
  <c r="I16" i="19" l="1"/>
  <c r="J9" i="22" l="1"/>
  <c r="J10" i="22" s="1"/>
  <c r="J11" i="22" l="1"/>
  <c r="J14" i="19"/>
  <c r="J14" i="22"/>
  <c r="J16" i="14" l="1"/>
  <c r="J11" i="13" l="1"/>
  <c r="J12" i="13"/>
  <c r="J17" i="13" s="1"/>
  <c r="J19" i="13" s="1"/>
  <c r="J21" i="13" s="1"/>
  <c r="J23" i="13" s="1"/>
  <c r="J24" i="13" s="1"/>
  <c r="J11" i="14"/>
  <c r="J8" i="10"/>
  <c r="J7" i="14" s="1"/>
  <c r="J19" i="8"/>
  <c r="J14" i="13" l="1"/>
  <c r="J16" i="13"/>
  <c r="J13" i="14"/>
  <c r="J14" i="14" s="1"/>
  <c r="J16" i="10"/>
  <c r="J10" i="10" l="1"/>
  <c r="J17" i="10"/>
  <c r="J19" i="10" s="1"/>
  <c r="J21" i="10" s="1"/>
  <c r="J23" i="10" s="1"/>
  <c r="J24" i="10" s="1"/>
  <c r="J11" i="10" l="1"/>
  <c r="J8" i="14"/>
  <c r="J9" i="14" l="1"/>
  <c r="J10" i="14"/>
  <c r="J12" i="14" l="1"/>
  <c r="J15" i="14"/>
  <c r="J17" i="14" s="1"/>
  <c r="J19" i="14" s="1"/>
  <c r="J20" i="14" l="1"/>
  <c r="J22" i="14"/>
  <c r="J12" i="19" l="1"/>
  <c r="J23" i="14"/>
  <c r="K15" i="19" l="1"/>
  <c r="J16" i="19" l="1"/>
  <c r="H11" i="22"/>
  <c r="H13" i="22" s="1"/>
  <c r="H17" i="22" s="1"/>
  <c r="I11" i="22"/>
  <c r="I13" i="22" s="1"/>
  <c r="I17" i="22" s="1"/>
  <c r="J13" i="22"/>
  <c r="J17" i="22" s="1"/>
  <c r="H16" i="19" l="1"/>
  <c r="K7" i="13" l="1"/>
  <c r="K21" i="14"/>
  <c r="K16" i="14" l="1"/>
  <c r="K11" i="13" l="1"/>
  <c r="K12" i="13"/>
  <c r="K17" i="13" l="1"/>
  <c r="K19" i="13" s="1"/>
  <c r="K21" i="13" s="1"/>
  <c r="K23" i="13" s="1"/>
  <c r="K24" i="13" s="1"/>
  <c r="K14" i="13"/>
  <c r="K16" i="13"/>
  <c r="L22" i="14"/>
  <c r="L23" i="14" l="1"/>
  <c r="L12" i="19"/>
  <c r="L19" i="8" l="1"/>
  <c r="K8" i="14" l="1"/>
  <c r="K11" i="10"/>
  <c r="K8" i="10"/>
  <c r="K7" i="14" s="1"/>
  <c r="K12" i="10"/>
  <c r="K10" i="14" l="1"/>
  <c r="K15" i="14" s="1"/>
  <c r="K17" i="14" s="1"/>
  <c r="K19" i="14" s="1"/>
  <c r="K9" i="14"/>
  <c r="K16" i="10"/>
  <c r="K17" i="10"/>
  <c r="K19" i="10" s="1"/>
  <c r="K21" i="10" s="1"/>
  <c r="K23" i="10" s="1"/>
  <c r="K24" i="10" s="1"/>
  <c r="K14" i="10"/>
  <c r="K12" i="14" l="1"/>
  <c r="K22" i="14"/>
  <c r="K20" i="14"/>
  <c r="L16" i="19" l="1"/>
  <c r="K23" i="14"/>
  <c r="K12" i="19"/>
  <c r="K16" i="19" s="1"/>
</calcChain>
</file>

<file path=xl/comments1.xml><?xml version="1.0" encoding="utf-8"?>
<comments xmlns="http://schemas.openxmlformats.org/spreadsheetml/2006/main">
  <authors>
    <author>Ian Nunes Costa e Costa</author>
  </authors>
  <commentList>
    <comment ref="K15" authorId="0" shapeId="0">
      <text>
        <r>
          <rPr>
            <sz val="9"/>
            <color indexed="81"/>
            <rFont val="Segoe UI"/>
            <family val="2"/>
          </rPr>
          <t xml:space="preserve">Pt- A partir de janeiro de 2024, a Companhia passou a adotar o rateio das despesas com base na utilização efetiva dos serviços corporativos compartilhados, impactando as despesas entre Divisões. 
</t>
        </r>
      </text>
    </comment>
  </commentList>
</comments>
</file>

<file path=xl/comments2.xml><?xml version="1.0" encoding="utf-8"?>
<comments xmlns="http://schemas.openxmlformats.org/spreadsheetml/2006/main">
  <authors>
    <author>Ian Nunes Costa e Costa</author>
  </authors>
  <commentList>
    <comment ref="H15" authorId="0" shapeId="0">
      <text>
        <r>
          <rPr>
            <sz val="9"/>
            <color indexed="81"/>
            <rFont val="Segoe UI"/>
            <family val="2"/>
          </rPr>
          <t xml:space="preserve">Pt - Correção monetária do Crédito de PIS e COFINS priveniente da Exclusão de ICMS na Base de Cálculo: R$3,4 milhões
Eng - Pt - Monetary adjustment of the PIS and COFINS Credit arising from the Exclusion of ICMS in the Calculation Base: R$3.4 million
</t>
        </r>
      </text>
    </comment>
    <comment ref="I15" authorId="0" shapeId="0">
      <text>
        <r>
          <rPr>
            <sz val="9"/>
            <color indexed="81"/>
            <rFont val="Segoe UI"/>
            <family val="2"/>
          </rPr>
          <t>PT- Correção mpnetária dos Créditos de PIS/ COFINS da controlada Catlog  - R$ 6,1 milhões
Eng - PIS/ COFINS tax credits from the subsidiary Catlog monetary Correction - R$ 6.1 million</t>
        </r>
      </text>
    </comment>
    <comment ref="J15" authorId="0" shapeId="0">
      <text>
        <r>
          <rPr>
            <sz val="9"/>
            <color indexed="81"/>
            <rFont val="Segoe UI"/>
            <family val="2"/>
          </rPr>
          <t>Pt - Correção monetária do Crédito de PIS e COFINS priveniente da Exclusão de ICMS na Base de Cálculo: R$2,8 milhões
Eng - Pt - Monetary adjustment of the PIS and COFINS Credit arising from the Exclusion of ICMS in the Calculation Base: R$2.8 million</t>
        </r>
      </text>
    </comment>
  </commentList>
</comments>
</file>

<file path=xl/comments3.xml><?xml version="1.0" encoding="utf-8"?>
<comments xmlns="http://schemas.openxmlformats.org/spreadsheetml/2006/main">
  <authors>
    <author>Felipe Augusto Fogaca da Silva</author>
  </authors>
  <commentList>
    <comment ref="H17" authorId="0" shapeId="0">
      <text>
        <r>
          <rPr>
            <sz val="9"/>
            <color indexed="81"/>
            <rFont val="Segoe UI"/>
            <family val="2"/>
          </rPr>
          <t>Pt - Crédito tributário extraordinário referente a imposto pago a maior R$12,9 milhões
Eng- Extraordinary tax credit regarding overpaid tax collection amounting R$ 12.9 million</t>
        </r>
      </text>
    </comment>
  </commentList>
</comments>
</file>

<file path=xl/comments4.xml><?xml version="1.0" encoding="utf-8"?>
<comments xmlns="http://schemas.openxmlformats.org/spreadsheetml/2006/main">
  <authors>
    <author>Felipe Augusto Fogaca da Silva</author>
  </authors>
  <commentList>
    <comment ref="H12" authorId="0" shapeId="0">
      <text>
        <r>
          <rPr>
            <sz val="9"/>
            <color indexed="81"/>
            <rFont val="Segoe UI"/>
            <family val="2"/>
          </rPr>
          <t xml:space="preserve">Commercial issue that caused the deadline at the end of 2021 to extend and was resolved in September 2022.
</t>
        </r>
      </text>
    </comment>
  </commentList>
</comments>
</file>

<file path=xl/sharedStrings.xml><?xml version="1.0" encoding="utf-8"?>
<sst xmlns="http://schemas.openxmlformats.org/spreadsheetml/2006/main" count="180" uniqueCount="142">
  <si>
    <t>Tegma</t>
  </si>
  <si>
    <t>Dúvidas, entre em contato com o RI:</t>
  </si>
  <si>
    <t xml:space="preserve">Ian Nunes – ian.nunes@tegma.com.br </t>
  </si>
  <si>
    <t>Sobre a Tegma</t>
  </si>
  <si>
    <t>Premissas do Resultado</t>
  </si>
  <si>
    <t>Resultados da divisão automotiva</t>
  </si>
  <si>
    <t>Resultados da divisão de Logística Integrada</t>
  </si>
  <si>
    <t>Resultados Consolidados</t>
  </si>
  <si>
    <t>Resultado financeiro consolidado</t>
  </si>
  <si>
    <t>Equivalência patrimonial</t>
  </si>
  <si>
    <t>Premissas do Balanço Patrimonial</t>
  </si>
  <si>
    <t>Imobilizado e investimentos (CAPEX)</t>
  </si>
  <si>
    <t>Free cash flow to firm</t>
  </si>
  <si>
    <t>Dividendos/ JSCP</t>
  </si>
  <si>
    <t xml:space="preserve">B - Veículos transportados </t>
  </si>
  <si>
    <t xml:space="preserve">Market share (B / A) % </t>
  </si>
  <si>
    <t>Veículos domésticos</t>
  </si>
  <si>
    <t>Veículos exportados</t>
  </si>
  <si>
    <t>Receita Bruta</t>
  </si>
  <si>
    <t>Logística de veículos</t>
  </si>
  <si>
    <t>Deduções da receita bruta</t>
  </si>
  <si>
    <t>Deduções da receita bruta %</t>
  </si>
  <si>
    <t xml:space="preserve"> Receita líquida </t>
  </si>
  <si>
    <t xml:space="preserve"> (-) Custos de serviços prestados</t>
  </si>
  <si>
    <t xml:space="preserve"> CSP (% Receita Líquida) </t>
  </si>
  <si>
    <t xml:space="preserve"> (-) Despesas</t>
  </si>
  <si>
    <t xml:space="preserve"> Despesas (% Receita Líquida) </t>
  </si>
  <si>
    <t>Lucro operacional</t>
  </si>
  <si>
    <t>(+) Depreciação</t>
  </si>
  <si>
    <t xml:space="preserve"> EBITDA </t>
  </si>
  <si>
    <t xml:space="preserve">(+)  Eventos não recorrentes </t>
  </si>
  <si>
    <t xml:space="preserve"> EBITDA ajustado </t>
  </si>
  <si>
    <t>(-) Custos com Aluguel (IAS17)</t>
  </si>
  <si>
    <t xml:space="preserve"> EBITDA ajustado ex IFRS 16</t>
  </si>
  <si>
    <t xml:space="preserve"> Margem EBITDA Ajustado Ex-IFRS16% </t>
  </si>
  <si>
    <t>Receita bruta</t>
  </si>
  <si>
    <t>Logística industrial</t>
  </si>
  <si>
    <t>Armazenagem</t>
  </si>
  <si>
    <t xml:space="preserve">Receita líquida  </t>
  </si>
  <si>
    <t>(-) Custos de serviços prestados</t>
  </si>
  <si>
    <t xml:space="preserve">CSP (% Receita Líquida) </t>
  </si>
  <si>
    <t>(-) Despesas</t>
  </si>
  <si>
    <t xml:space="preserve">Despesas (% Receita Líquida) </t>
  </si>
  <si>
    <t xml:space="preserve">EBITDA  </t>
  </si>
  <si>
    <t xml:space="preserve">Eventos não recorrentes  </t>
  </si>
  <si>
    <t xml:space="preserve">EBITDA ajustado  </t>
  </si>
  <si>
    <t>EBITDA ajustado ex IFRS 16</t>
  </si>
  <si>
    <t xml:space="preserve">Margem EBITDA Ajustado %  </t>
  </si>
  <si>
    <t>(mil)</t>
  </si>
  <si>
    <t>(milhão R$)</t>
  </si>
  <si>
    <t>Despesas de juros</t>
  </si>
  <si>
    <t>Receita de aplicações</t>
  </si>
  <si>
    <t>Juros de arrendamento</t>
  </si>
  <si>
    <t>Resultado financeiro</t>
  </si>
  <si>
    <t>Contas a receber - fonecedores e fretes a pagar</t>
  </si>
  <si>
    <t>Capital de giro (em dias)</t>
  </si>
  <si>
    <t>Km Média Consolidada</t>
  </si>
  <si>
    <t>Km Média Domestico</t>
  </si>
  <si>
    <t>Km Média Externo</t>
  </si>
  <si>
    <t>Receita logística de veículos (em R$ mi)</t>
  </si>
  <si>
    <t>Km total (veículos transport*km média) (em mi)</t>
  </si>
  <si>
    <t>Receita média por km/veículo¹</t>
  </si>
  <si>
    <t>Dívida bruta</t>
  </si>
  <si>
    <t>Caixa</t>
  </si>
  <si>
    <t>Dívida Líquida</t>
  </si>
  <si>
    <t>EBITDA ajustado LTM</t>
  </si>
  <si>
    <t>Dívida Líquida / EBITDA ajustado LTM</t>
  </si>
  <si>
    <t>4T19</t>
  </si>
  <si>
    <t>4T20</t>
  </si>
  <si>
    <t>4T21</t>
  </si>
  <si>
    <t>4T22</t>
  </si>
  <si>
    <t>Capital de giro e endividamento</t>
  </si>
  <si>
    <t>Manutenção &amp; Benfeitorias gerais</t>
  </si>
  <si>
    <t>Aquisição de equipamentos logísticos</t>
  </si>
  <si>
    <t>TI</t>
  </si>
  <si>
    <t>Total</t>
  </si>
  <si>
    <t>% Receita bruta</t>
  </si>
  <si>
    <t>Outros</t>
  </si>
  <si>
    <t>(-) CAPEX</t>
  </si>
  <si>
    <t>(-) Imposto de renda</t>
  </si>
  <si>
    <t>(-) Necessidade de capital de giro</t>
  </si>
  <si>
    <t>(=) free cash flow to firm</t>
  </si>
  <si>
    <t>Valor por ação (R$)</t>
  </si>
  <si>
    <t>% JCP</t>
  </si>
  <si>
    <t>Montante (R$ mil)</t>
  </si>
  <si>
    <t>Div Yld</t>
  </si>
  <si>
    <t>% Divi
dendos</t>
  </si>
  <si>
    <t>(+) Depreciação e amortização</t>
  </si>
  <si>
    <t>Contatos</t>
  </si>
  <si>
    <t>Lucro (prejuízo) antes do IR e da CSLL</t>
  </si>
  <si>
    <t>Alíquota nominal combinada IR e CSLL</t>
  </si>
  <si>
    <t>IR e CSLL pela alíquota nominal</t>
  </si>
  <si>
    <t>Resultado de equivalência patrimonial</t>
  </si>
  <si>
    <t>Diferenças permanentes</t>
  </si>
  <si>
    <t>Juros sobre capital próprio</t>
  </si>
  <si>
    <t>IR e CSLL no resultado</t>
  </si>
  <si>
    <t>Taxa efetiva</t>
  </si>
  <si>
    <t>Crédito outorgado ICMS*</t>
  </si>
  <si>
    <t>IR e CSLL</t>
  </si>
  <si>
    <t>Pg 2/22</t>
  </si>
  <si>
    <t>Pg 3/22</t>
  </si>
  <si>
    <t>Pg 5/22</t>
  </si>
  <si>
    <t>Pg 6/22</t>
  </si>
  <si>
    <t>Pg 7/22</t>
  </si>
  <si>
    <t>Pg 8/22</t>
  </si>
  <si>
    <t>Pg 9/22</t>
  </si>
  <si>
    <t>Pg 10/22</t>
  </si>
  <si>
    <t>Pg 11/22</t>
  </si>
  <si>
    <t>Pg 12/22</t>
  </si>
  <si>
    <t>Pg 13/22</t>
  </si>
  <si>
    <t>Pg 14/22</t>
  </si>
  <si>
    <t>Pg 15/22</t>
  </si>
  <si>
    <t>Pg 16/22</t>
  </si>
  <si>
    <t>Pg 17/22</t>
  </si>
  <si>
    <t>Pg 18/22</t>
  </si>
  <si>
    <t>Pg 19/22</t>
  </si>
  <si>
    <t>Pg 20/22</t>
  </si>
  <si>
    <t>Pg 21/22</t>
  </si>
  <si>
    <t>Pg 22/22</t>
  </si>
  <si>
    <t xml:space="preserve"> Receita líquida</t>
  </si>
  <si>
    <t>EBIT</t>
  </si>
  <si>
    <t>Lucro Líquido</t>
  </si>
  <si>
    <t>DRE GDL 100% (milhão R$)</t>
  </si>
  <si>
    <t>Diferença taxa nomina e efetiva</t>
  </si>
  <si>
    <t>em R$ milhão</t>
  </si>
  <si>
    <t>Payout¹</t>
  </si>
  <si>
    <t>Payout²</t>
  </si>
  <si>
    <t>¹ Considerando o lucro líquido ajustado, pelas reservas legais e pela constituição de reserva de incentivos fiscais</t>
  </si>
  <si>
    <t xml:space="preserve">² Considerando o lucro líquido ajustado somente pelas reservas legais </t>
  </si>
  <si>
    <t xml:space="preserve">Margem EBITDA Ajustado ex IFRS 16 %  </t>
  </si>
  <si>
    <t>A - Vendas de veículos e comerciais leves</t>
  </si>
  <si>
    <t>Margem EBITDA Ajustado %  Ex IFRS-26</t>
  </si>
  <si>
    <t>4t23</t>
  </si>
  <si>
    <t>Outras receitas e despesas financeiras</t>
  </si>
  <si>
    <t>Exportações¹</t>
  </si>
  <si>
    <t xml:space="preserve">Vendas domésticas ¹ </t>
  </si>
  <si>
    <t>N/A</t>
  </si>
  <si>
    <t>2027-29</t>
  </si>
  <si>
    <t>-</t>
  </si>
  <si>
    <t>Leonardo Santos - leonardo.santos@tegma.com.br</t>
  </si>
  <si>
    <t>Aquisição de terrenos</t>
  </si>
  <si>
    <t>Venc dívidas (dez/25)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</si>
</sst>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%"/>
    <numFmt numFmtId="165" formatCode="#,##0.0"/>
    <numFmt numFmtId="166" formatCode="0.0"/>
    <numFmt numFmtId="167" formatCode="_-* #,##0_-;\-* #,##0_-;_-* &quot;-&quot;??_-;_-@_-"/>
  </numFmts>
  <fonts count="32" x14ac:knownFonts="1">
    <font>
      <sz val="11"/>
      <color theme="1"/>
      <name val="Calibri"/>
      <family val="2"/>
      <scheme val="minor"/>
    </font>
    <font>
      <b/>
      <sz val="50"/>
      <color theme="1"/>
      <name val="Gadugi"/>
      <family val="2"/>
    </font>
    <font>
      <b/>
      <sz val="48"/>
      <color rgb="FFFF7700"/>
      <name val="Gadugi"/>
      <family val="2"/>
    </font>
    <font>
      <b/>
      <sz val="10"/>
      <color rgb="FFFF7700"/>
      <name val="Gadugi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Montserrat"/>
    </font>
    <font>
      <u/>
      <sz val="9"/>
      <color theme="10"/>
      <name val="Montserrat"/>
    </font>
    <font>
      <sz val="11"/>
      <color theme="1"/>
      <name val="Montserrat"/>
    </font>
    <font>
      <sz val="8"/>
      <color theme="1"/>
      <name val="Montserrat"/>
    </font>
    <font>
      <b/>
      <sz val="11"/>
      <color theme="1"/>
      <name val="Montserrat"/>
    </font>
    <font>
      <b/>
      <sz val="11"/>
      <color rgb="FF000000"/>
      <name val="Montserrat"/>
    </font>
    <font>
      <sz val="11"/>
      <color rgb="FF000000"/>
      <name val="Montserrat"/>
    </font>
    <font>
      <b/>
      <sz val="11"/>
      <color rgb="FFED7700"/>
      <name val="Montserrat"/>
    </font>
    <font>
      <b/>
      <sz val="10"/>
      <color rgb="FF000000"/>
      <name val="Montserrat"/>
    </font>
    <font>
      <sz val="10"/>
      <color theme="1"/>
      <name val="Montserrat"/>
    </font>
    <font>
      <sz val="11"/>
      <color theme="1"/>
      <name val="Calibri"/>
      <family val="2"/>
      <scheme val="minor"/>
    </font>
    <font>
      <i/>
      <sz val="11"/>
      <color rgb="FF000000"/>
      <name val="Montserrat"/>
    </font>
    <font>
      <b/>
      <sz val="10"/>
      <color rgb="FFFF7700"/>
      <name val="Montserrat"/>
    </font>
    <font>
      <sz val="9"/>
      <color indexed="81"/>
      <name val="Segoe UI"/>
      <family val="2"/>
    </font>
    <font>
      <b/>
      <sz val="10"/>
      <color rgb="FFEA7423"/>
      <name val="Montserrat"/>
    </font>
    <font>
      <b/>
      <sz val="11"/>
      <color rgb="FFEA7423"/>
      <name val="Montserrat"/>
    </font>
    <font>
      <sz val="11"/>
      <color rgb="FFEA7423"/>
      <name val="Montserrat"/>
    </font>
    <font>
      <sz val="11"/>
      <color rgb="FFEA7423"/>
      <name val="Calibri"/>
      <family val="2"/>
      <scheme val="minor"/>
    </font>
    <font>
      <b/>
      <sz val="10"/>
      <color rgb="FFED7700"/>
      <name val="Montserrat"/>
    </font>
    <font>
      <b/>
      <sz val="9"/>
      <color rgb="FF000000"/>
      <name val="Montserrat"/>
    </font>
    <font>
      <sz val="11"/>
      <color theme="0"/>
      <name val="Calibri"/>
      <family val="2"/>
      <scheme val="minor"/>
    </font>
    <font>
      <i/>
      <sz val="11"/>
      <color theme="1"/>
      <name val="Montserrat"/>
    </font>
    <font>
      <i/>
      <sz val="11"/>
      <color theme="1"/>
      <name val="Calibri"/>
      <family val="2"/>
      <scheme val="minor"/>
    </font>
    <font>
      <b/>
      <i/>
      <sz val="11"/>
      <color rgb="FF000000"/>
      <name val="Montserrat"/>
    </font>
    <font>
      <b/>
      <sz val="11"/>
      <color theme="0"/>
      <name val="Montserrat"/>
    </font>
    <font>
      <sz val="11"/>
      <color rgb="FFFF0000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theme="5"/>
      </left>
      <right/>
      <top style="thick">
        <color theme="5"/>
      </top>
      <bottom/>
      <diagonal/>
    </border>
    <border>
      <left/>
      <right/>
      <top style="thick">
        <color theme="5"/>
      </top>
      <bottom/>
      <diagonal/>
    </border>
    <border>
      <left/>
      <right style="thick">
        <color theme="5"/>
      </right>
      <top style="thick">
        <color theme="5"/>
      </top>
      <bottom/>
      <diagonal/>
    </border>
    <border>
      <left style="thick">
        <color theme="5"/>
      </left>
      <right/>
      <top/>
      <bottom/>
      <diagonal/>
    </border>
    <border>
      <left/>
      <right style="thick">
        <color theme="5"/>
      </right>
      <top/>
      <bottom/>
      <diagonal/>
    </border>
    <border>
      <left style="thick">
        <color theme="5"/>
      </left>
      <right/>
      <top/>
      <bottom style="thick">
        <color theme="5"/>
      </bottom>
      <diagonal/>
    </border>
    <border>
      <left/>
      <right/>
      <top/>
      <bottom style="thick">
        <color theme="5"/>
      </bottom>
      <diagonal/>
    </border>
    <border>
      <left/>
      <right style="thick">
        <color theme="5"/>
      </right>
      <top/>
      <bottom style="thick">
        <color theme="5"/>
      </bottom>
      <diagonal/>
    </border>
    <border>
      <left/>
      <right/>
      <top style="medium">
        <color rgb="FFED7700"/>
      </top>
      <bottom/>
      <diagonal/>
    </border>
    <border>
      <left/>
      <right/>
      <top/>
      <bottom style="medium">
        <color rgb="FFED7700"/>
      </bottom>
      <diagonal/>
    </border>
    <border>
      <left/>
      <right/>
      <top style="dotted">
        <color theme="0" tint="-0.14996795556505021"/>
      </top>
      <bottom style="dotted">
        <color theme="0" tint="-0.14996795556505021"/>
      </bottom>
      <diagonal/>
    </border>
    <border>
      <left style="medium">
        <color rgb="FFFFFFFF"/>
      </left>
      <right/>
      <top/>
      <bottom style="dotted">
        <color rgb="FFD9D9D9"/>
      </bottom>
      <diagonal/>
    </border>
    <border>
      <left/>
      <right/>
      <top/>
      <bottom style="dotted">
        <color rgb="FFD9D9D9"/>
      </bottom>
      <diagonal/>
    </border>
    <border>
      <left style="medium">
        <color rgb="FFFFFFFF"/>
      </left>
      <right/>
      <top/>
      <bottom/>
      <diagonal/>
    </border>
    <border>
      <left/>
      <right/>
      <top style="dotted">
        <color theme="0" tint="-0.14996795556505021"/>
      </top>
      <bottom/>
      <diagonal/>
    </border>
    <border>
      <left style="medium">
        <color rgb="FFFFFFFF"/>
      </left>
      <right/>
      <top style="medium">
        <color rgb="FFFFFFFF"/>
      </top>
      <bottom style="dotted">
        <color rgb="FFD9D9D9"/>
      </bottom>
      <diagonal/>
    </border>
    <border>
      <left/>
      <right/>
      <top/>
      <bottom style="medium">
        <color rgb="FFEA7423"/>
      </bottom>
      <diagonal/>
    </border>
    <border>
      <left/>
      <right/>
      <top style="medium">
        <color rgb="FFEA7423"/>
      </top>
      <bottom style="medium">
        <color rgb="FFEA7423"/>
      </bottom>
      <diagonal/>
    </border>
    <border>
      <left style="medium">
        <color rgb="FFFFFFFF"/>
      </left>
      <right/>
      <top style="medium">
        <color rgb="FFEA7423"/>
      </top>
      <bottom style="dotted">
        <color rgb="FFD9D9D9"/>
      </bottom>
      <diagonal/>
    </border>
    <border>
      <left/>
      <right/>
      <top style="medium">
        <color rgb="FFEA7423"/>
      </top>
      <bottom/>
      <diagonal/>
    </border>
    <border>
      <left/>
      <right/>
      <top style="medium">
        <color rgb="FFEA7423"/>
      </top>
      <bottom style="dotted">
        <color rgb="FFD9D9D9"/>
      </bottom>
      <diagonal/>
    </border>
    <border>
      <left/>
      <right style="thick">
        <color auto="1"/>
      </right>
      <top/>
      <bottom style="medium">
        <color rgb="FFEA7423"/>
      </bottom>
      <diagonal/>
    </border>
    <border>
      <left/>
      <right style="thick">
        <color auto="1"/>
      </right>
      <top style="medium">
        <color rgb="FFEA7423"/>
      </top>
      <bottom style="medium">
        <color rgb="FFEA7423"/>
      </bottom>
      <diagonal/>
    </border>
    <border>
      <left style="thick">
        <color theme="1"/>
      </left>
      <right/>
      <top style="thick">
        <color theme="1"/>
      </top>
      <bottom style="dotted">
        <color rgb="FFD9D9D9"/>
      </bottom>
      <diagonal/>
    </border>
    <border>
      <left/>
      <right/>
      <top style="thick">
        <color theme="1"/>
      </top>
      <bottom/>
      <diagonal/>
    </border>
    <border>
      <left style="medium">
        <color rgb="FFFFFFFF"/>
      </left>
      <right/>
      <top style="thick">
        <color theme="1"/>
      </top>
      <bottom style="dotted">
        <color rgb="FFD9D9D9"/>
      </bottom>
      <diagonal/>
    </border>
    <border>
      <left/>
      <right/>
      <top style="thick">
        <color theme="1"/>
      </top>
      <bottom style="dotted">
        <color rgb="FFD9D9D9"/>
      </bottom>
      <diagonal/>
    </border>
    <border>
      <left/>
      <right style="thick">
        <color theme="1"/>
      </right>
      <top style="thick">
        <color theme="1"/>
      </top>
      <bottom style="dotted">
        <color rgb="FFD9D9D9"/>
      </bottom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medium">
        <color theme="1"/>
      </left>
      <right/>
      <top style="medium">
        <color rgb="FFFFFFFF"/>
      </top>
      <bottom style="dotted">
        <color rgb="FFD9D9D9"/>
      </bottom>
      <diagonal/>
    </border>
    <border>
      <left/>
      <right/>
      <top style="medium">
        <color rgb="FFFFFFFF"/>
      </top>
      <bottom/>
      <diagonal/>
    </border>
    <border>
      <left/>
      <right/>
      <top style="medium">
        <color rgb="FFFFFFFF"/>
      </top>
      <bottom style="dotted">
        <color rgb="FFD9D9D9"/>
      </bottom>
      <diagonal/>
    </border>
    <border>
      <left/>
      <right style="medium">
        <color theme="1"/>
      </right>
      <top style="medium">
        <color rgb="FFFFFFFF"/>
      </top>
      <bottom style="dotted">
        <color rgb="FFD9D9D9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rgb="FFFFFFFF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7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5" fillId="0" borderId="9" xfId="0" applyFont="1" applyBorder="1" applyAlignment="1">
      <alignment vertical="center"/>
    </xf>
    <xf numFmtId="0" fontId="6" fillId="0" borderId="12" xfId="1" applyFont="1" applyBorder="1" applyAlignment="1">
      <alignment vertical="center"/>
    </xf>
    <xf numFmtId="0" fontId="6" fillId="0" borderId="14" xfId="1" applyFont="1" applyBorder="1" applyAlignment="1"/>
    <xf numFmtId="0" fontId="3" fillId="0" borderId="0" xfId="0" applyFont="1" applyAlignment="1">
      <alignment vertical="center"/>
    </xf>
    <xf numFmtId="0" fontId="4" fillId="0" borderId="0" xfId="1" applyAlignment="1">
      <alignment horizontal="left" vertical="center" indent="1"/>
    </xf>
    <xf numFmtId="0" fontId="8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0" xfId="0" applyFont="1"/>
    <xf numFmtId="0" fontId="12" fillId="0" borderId="0" xfId="0" applyFont="1" applyAlignment="1">
      <alignment horizontal="center"/>
    </xf>
    <xf numFmtId="3" fontId="10" fillId="0" borderId="17" xfId="0" applyNumberFormat="1" applyFont="1" applyBorder="1" applyAlignment="1">
      <alignment horizontal="center" vertical="center" wrapText="1"/>
    </xf>
    <xf numFmtId="3" fontId="11" fillId="0" borderId="19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left" indent="1"/>
    </xf>
    <xf numFmtId="0" fontId="7" fillId="0" borderId="19" xfId="0" applyFont="1" applyBorder="1" applyAlignment="1">
      <alignment horizontal="left" indent="2"/>
    </xf>
    <xf numFmtId="1" fontId="10" fillId="0" borderId="19" xfId="0" applyNumberFormat="1" applyFont="1" applyBorder="1" applyAlignment="1">
      <alignment horizontal="center" vertical="center" wrapText="1"/>
    </xf>
    <xf numFmtId="0" fontId="14" fillId="0" borderId="4" xfId="0" applyFont="1" applyBorder="1"/>
    <xf numFmtId="0" fontId="14" fillId="0" borderId="0" xfId="0" applyFont="1" applyAlignment="1">
      <alignment vertical="center"/>
    </xf>
    <xf numFmtId="0" fontId="14" fillId="0" borderId="0" xfId="0" applyFont="1"/>
    <xf numFmtId="0" fontId="7" fillId="0" borderId="19" xfId="0" applyFont="1" applyBorder="1"/>
    <xf numFmtId="0" fontId="10" fillId="0" borderId="20" xfId="0" applyFont="1" applyBorder="1" applyAlignment="1">
      <alignment horizontal="left" vertical="center"/>
    </xf>
    <xf numFmtId="165" fontId="9" fillId="0" borderId="21" xfId="0" applyNumberFormat="1" applyFont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center" indent="2"/>
    </xf>
    <xf numFmtId="165" fontId="7" fillId="0" borderId="21" xfId="0" applyNumberFormat="1" applyFont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center" indent="1"/>
    </xf>
    <xf numFmtId="0" fontId="16" fillId="0" borderId="20" xfId="0" applyFont="1" applyBorder="1" applyAlignment="1">
      <alignment horizontal="left" vertical="center" indent="2"/>
    </xf>
    <xf numFmtId="164" fontId="7" fillId="0" borderId="21" xfId="0" applyNumberFormat="1" applyFont="1" applyBorder="1" applyAlignment="1">
      <alignment horizontal="center" vertical="center" wrapText="1"/>
    </xf>
    <xf numFmtId="164" fontId="7" fillId="0" borderId="21" xfId="3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165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indent="1"/>
    </xf>
    <xf numFmtId="0" fontId="9" fillId="0" borderId="23" xfId="0" applyFont="1" applyBorder="1"/>
    <xf numFmtId="0" fontId="11" fillId="0" borderId="0" xfId="0" applyFont="1" applyAlignment="1">
      <alignment horizontal="left" vertical="center" indent="1"/>
    </xf>
    <xf numFmtId="0" fontId="16" fillId="0" borderId="22" xfId="0" applyFont="1" applyBorder="1" applyAlignment="1">
      <alignment horizontal="left" vertical="center" indent="2"/>
    </xf>
    <xf numFmtId="164" fontId="7" fillId="0" borderId="0" xfId="3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22" xfId="0" applyFont="1" applyBorder="1" applyAlignment="1">
      <alignment horizontal="left" vertical="center" indent="2"/>
    </xf>
    <xf numFmtId="0" fontId="10" fillId="0" borderId="20" xfId="0" applyFont="1" applyBorder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1" fillId="0" borderId="22" xfId="0" applyFont="1" applyBorder="1" applyAlignment="1">
      <alignment horizontal="left" vertical="center" indent="1"/>
    </xf>
    <xf numFmtId="0" fontId="11" fillId="0" borderId="0" xfId="0" applyFont="1" applyAlignment="1">
      <alignment horizontal="left" vertical="center" indent="2"/>
    </xf>
    <xf numFmtId="2" fontId="7" fillId="0" borderId="0" xfId="2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 indent="1"/>
    </xf>
    <xf numFmtId="166" fontId="7" fillId="0" borderId="0" xfId="2" applyNumberFormat="1" applyFont="1" applyBorder="1" applyAlignment="1">
      <alignment horizontal="center" vertical="center" wrapText="1"/>
    </xf>
    <xf numFmtId="166" fontId="7" fillId="0" borderId="21" xfId="2" applyNumberFormat="1" applyFont="1" applyBorder="1" applyAlignment="1">
      <alignment horizontal="center" vertical="center" wrapText="1"/>
    </xf>
    <xf numFmtId="166" fontId="9" fillId="0" borderId="21" xfId="2" applyNumberFormat="1" applyFont="1" applyBorder="1" applyAlignment="1">
      <alignment horizontal="center" vertical="center" wrapText="1"/>
    </xf>
    <xf numFmtId="166" fontId="9" fillId="0" borderId="0" xfId="2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/>
    </xf>
    <xf numFmtId="0" fontId="9" fillId="0" borderId="18" xfId="0" applyFont="1" applyBorder="1"/>
    <xf numFmtId="166" fontId="11" fillId="0" borderId="19" xfId="2" applyNumberFormat="1" applyFont="1" applyBorder="1" applyAlignment="1">
      <alignment horizontal="center" vertical="center" wrapText="1"/>
    </xf>
    <xf numFmtId="166" fontId="13" fillId="0" borderId="18" xfId="2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left"/>
    </xf>
    <xf numFmtId="0" fontId="17" fillId="0" borderId="0" xfId="0" applyFont="1"/>
    <xf numFmtId="9" fontId="7" fillId="0" borderId="21" xfId="3" applyFont="1" applyBorder="1" applyAlignment="1">
      <alignment horizontal="center" vertical="center" wrapText="1"/>
    </xf>
    <xf numFmtId="0" fontId="19" fillId="0" borderId="0" xfId="0" applyFont="1"/>
    <xf numFmtId="0" fontId="21" fillId="0" borderId="0" xfId="0" applyFont="1"/>
    <xf numFmtId="0" fontId="22" fillId="0" borderId="0" xfId="0" applyFont="1"/>
    <xf numFmtId="0" fontId="20" fillId="0" borderId="0" xfId="0" applyFont="1" applyAlignment="1">
      <alignment horizontal="center"/>
    </xf>
    <xf numFmtId="0" fontId="7" fillId="0" borderId="25" xfId="0" applyFont="1" applyBorder="1"/>
    <xf numFmtId="0" fontId="19" fillId="0" borderId="25" xfId="0" applyFont="1" applyBorder="1"/>
    <xf numFmtId="0" fontId="0" fillId="0" borderId="25" xfId="0" applyBorder="1"/>
    <xf numFmtId="0" fontId="12" fillId="0" borderId="25" xfId="0" applyFont="1" applyBorder="1" applyAlignment="1">
      <alignment horizontal="center"/>
    </xf>
    <xf numFmtId="166" fontId="11" fillId="0" borderId="0" xfId="2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25" xfId="0" applyFont="1" applyBorder="1"/>
    <xf numFmtId="166" fontId="13" fillId="0" borderId="25" xfId="2" applyNumberFormat="1" applyFont="1" applyBorder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0" fontId="7" fillId="0" borderId="25" xfId="0" applyFont="1" applyBorder="1" applyAlignment="1">
      <alignment horizontal="left" indent="2"/>
    </xf>
    <xf numFmtId="164" fontId="7" fillId="0" borderId="25" xfId="3" applyNumberFormat="1" applyFont="1" applyBorder="1" applyAlignment="1">
      <alignment horizontal="center"/>
    </xf>
    <xf numFmtId="3" fontId="11" fillId="0" borderId="23" xfId="0" applyNumberFormat="1" applyFont="1" applyBorder="1" applyAlignment="1">
      <alignment horizontal="center" vertical="center" wrapText="1"/>
    </xf>
    <xf numFmtId="2" fontId="11" fillId="0" borderId="25" xfId="2" applyNumberFormat="1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1" fontId="11" fillId="0" borderId="25" xfId="2" applyNumberFormat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left" indent="2"/>
    </xf>
    <xf numFmtId="164" fontId="13" fillId="0" borderId="25" xfId="0" applyNumberFormat="1" applyFont="1" applyBorder="1" applyAlignment="1">
      <alignment horizontal="center" vertical="center" wrapText="1"/>
    </xf>
    <xf numFmtId="164" fontId="9" fillId="0" borderId="25" xfId="3" applyNumberFormat="1" applyFont="1" applyBorder="1" applyAlignment="1">
      <alignment horizontal="center"/>
    </xf>
    <xf numFmtId="0" fontId="7" fillId="0" borderId="0" xfId="0" applyFont="1" applyAlignment="1">
      <alignment horizontal="left" indent="1"/>
    </xf>
    <xf numFmtId="0" fontId="9" fillId="0" borderId="19" xfId="0" applyFont="1" applyBorder="1"/>
    <xf numFmtId="166" fontId="10" fillId="0" borderId="19" xfId="2" applyNumberFormat="1" applyFont="1" applyBorder="1" applyAlignment="1">
      <alignment horizontal="center" vertical="center" wrapText="1"/>
    </xf>
    <xf numFmtId="2" fontId="11" fillId="0" borderId="20" xfId="0" applyNumberFormat="1" applyFont="1" applyBorder="1" applyAlignment="1">
      <alignment horizontal="center" vertical="center"/>
    </xf>
    <xf numFmtId="167" fontId="7" fillId="0" borderId="21" xfId="2" applyNumberFormat="1" applyFont="1" applyBorder="1" applyAlignment="1">
      <alignment horizontal="center" vertical="center" wrapText="1"/>
    </xf>
    <xf numFmtId="10" fontId="7" fillId="0" borderId="21" xfId="3" applyNumberFormat="1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3" fontId="11" fillId="2" borderId="23" xfId="0" applyNumberFormat="1" applyFont="1" applyFill="1" applyBorder="1" applyAlignment="1">
      <alignment horizontal="center" vertical="center" wrapText="1"/>
    </xf>
    <xf numFmtId="2" fontId="11" fillId="2" borderId="25" xfId="2" applyNumberFormat="1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left"/>
    </xf>
    <xf numFmtId="0" fontId="7" fillId="0" borderId="17" xfId="0" applyFont="1" applyBorder="1" applyAlignment="1">
      <alignment horizontal="left" indent="1"/>
    </xf>
    <xf numFmtId="166" fontId="11" fillId="0" borderId="17" xfId="2" applyNumberFormat="1" applyFont="1" applyBorder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164" fontId="11" fillId="0" borderId="0" xfId="3" applyNumberFormat="1" applyFont="1" applyFill="1" applyBorder="1" applyAlignment="1">
      <alignment horizontal="center" vertical="center" wrapText="1"/>
    </xf>
    <xf numFmtId="9" fontId="7" fillId="0" borderId="21" xfId="3" applyFont="1" applyFill="1" applyBorder="1" applyAlignment="1">
      <alignment horizontal="center" vertical="center" wrapText="1"/>
    </xf>
    <xf numFmtId="167" fontId="7" fillId="0" borderId="21" xfId="2" applyNumberFormat="1" applyFont="1" applyFill="1" applyBorder="1" applyAlignment="1">
      <alignment horizontal="center" vertical="center" wrapText="1"/>
    </xf>
    <xf numFmtId="10" fontId="7" fillId="0" borderId="21" xfId="3" applyNumberFormat="1" applyFont="1" applyFill="1" applyBorder="1" applyAlignment="1">
      <alignment horizontal="center" vertical="center" wrapText="1"/>
    </xf>
    <xf numFmtId="164" fontId="0" fillId="0" borderId="0" xfId="3" applyNumberFormat="1" applyFont="1" applyBorder="1"/>
    <xf numFmtId="1" fontId="0" fillId="0" borderId="0" xfId="0" applyNumberFormat="1"/>
    <xf numFmtId="166" fontId="11" fillId="0" borderId="0" xfId="2" applyNumberFormat="1" applyFont="1" applyFill="1" applyBorder="1" applyAlignment="1">
      <alignment horizontal="center" vertical="center" wrapText="1"/>
    </xf>
    <xf numFmtId="166" fontId="7" fillId="0" borderId="17" xfId="0" applyNumberFormat="1" applyFont="1" applyBorder="1" applyAlignment="1">
      <alignment horizontal="center" vertical="center"/>
    </xf>
    <xf numFmtId="166" fontId="9" fillId="0" borderId="25" xfId="0" applyNumberFormat="1" applyFont="1" applyBorder="1" applyAlignment="1">
      <alignment horizontal="center" vertical="center"/>
    </xf>
    <xf numFmtId="166" fontId="7" fillId="0" borderId="19" xfId="0" applyNumberFormat="1" applyFont="1" applyBorder="1" applyAlignment="1">
      <alignment horizontal="center"/>
    </xf>
    <xf numFmtId="0" fontId="24" fillId="0" borderId="0" xfId="0" applyFont="1" applyAlignment="1">
      <alignment vertical="top" wrapText="1"/>
    </xf>
    <xf numFmtId="3" fontId="9" fillId="0" borderId="21" xfId="0" applyNumberFormat="1" applyFont="1" applyBorder="1" applyAlignment="1">
      <alignment horizontal="center" vertical="center" wrapText="1"/>
    </xf>
    <xf numFmtId="0" fontId="25" fillId="0" borderId="0" xfId="0" applyFont="1"/>
    <xf numFmtId="0" fontId="0" fillId="0" borderId="26" xfId="0" applyBorder="1"/>
    <xf numFmtId="0" fontId="10" fillId="0" borderId="27" xfId="0" applyFont="1" applyBorder="1" applyAlignment="1">
      <alignment horizontal="left" vertical="center"/>
    </xf>
    <xf numFmtId="0" fontId="9" fillId="0" borderId="28" xfId="0" applyFont="1" applyBorder="1" applyAlignment="1">
      <alignment horizontal="left" indent="1"/>
    </xf>
    <xf numFmtId="9" fontId="9" fillId="0" borderId="29" xfId="0" applyNumberFormat="1" applyFont="1" applyBorder="1" applyAlignment="1">
      <alignment horizontal="center" vertical="center" wrapText="1"/>
    </xf>
    <xf numFmtId="0" fontId="11" fillId="0" borderId="25" xfId="0" applyFont="1" applyBorder="1" applyAlignment="1">
      <alignment horizontal="left" vertical="center" indent="1"/>
    </xf>
    <xf numFmtId="9" fontId="7" fillId="0" borderId="25" xfId="0" applyNumberFormat="1" applyFont="1" applyBorder="1" applyAlignment="1">
      <alignment horizontal="center"/>
    </xf>
    <xf numFmtId="0" fontId="26" fillId="0" borderId="25" xfId="0" applyFont="1" applyBorder="1" applyAlignment="1">
      <alignment horizontal="left"/>
    </xf>
    <xf numFmtId="0" fontId="26" fillId="0" borderId="25" xfId="0" applyFont="1" applyBorder="1"/>
    <xf numFmtId="0" fontId="27" fillId="0" borderId="25" xfId="0" applyFont="1" applyBorder="1"/>
    <xf numFmtId="9" fontId="26" fillId="0" borderId="25" xfId="3" applyFont="1" applyBorder="1" applyAlignment="1">
      <alignment horizontal="center"/>
    </xf>
    <xf numFmtId="0" fontId="26" fillId="0" borderId="0" xfId="0" applyFont="1"/>
    <xf numFmtId="9" fontId="26" fillId="0" borderId="21" xfId="3" applyFont="1" applyBorder="1" applyAlignment="1">
      <alignment horizontal="center" vertical="center" wrapText="1"/>
    </xf>
    <xf numFmtId="0" fontId="28" fillId="0" borderId="20" xfId="0" applyFont="1" applyBorder="1" applyAlignment="1">
      <alignment horizontal="left" vertical="center" indent="2"/>
    </xf>
    <xf numFmtId="0" fontId="29" fillId="0" borderId="0" xfId="0" applyFont="1" applyAlignment="1">
      <alignment horizontal="center"/>
    </xf>
    <xf numFmtId="1" fontId="10" fillId="0" borderId="0" xfId="2" applyNumberFormat="1" applyFont="1" applyBorder="1" applyAlignment="1">
      <alignment horizontal="center" vertical="center" wrapText="1"/>
    </xf>
    <xf numFmtId="1" fontId="11" fillId="0" borderId="19" xfId="2" applyNumberFormat="1" applyFont="1" applyBorder="1" applyAlignment="1">
      <alignment horizontal="center" vertical="center" wrapText="1"/>
    </xf>
    <xf numFmtId="1" fontId="11" fillId="0" borderId="0" xfId="2" applyNumberFormat="1" applyFont="1" applyBorder="1" applyAlignment="1">
      <alignment horizontal="center" vertical="center" wrapText="1"/>
    </xf>
    <xf numFmtId="1" fontId="30" fillId="0" borderId="25" xfId="2" applyNumberFormat="1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/>
    </xf>
    <xf numFmtId="0" fontId="12" fillId="0" borderId="25" xfId="0" applyFont="1" applyBorder="1" applyAlignment="1">
      <alignment horizontal="left" vertical="center"/>
    </xf>
    <xf numFmtId="0" fontId="7" fillId="0" borderId="26" xfId="0" applyFont="1" applyBorder="1"/>
    <xf numFmtId="1" fontId="10" fillId="0" borderId="26" xfId="2" applyNumberFormat="1" applyFont="1" applyBorder="1" applyAlignment="1">
      <alignment horizontal="center" vertical="center" wrapText="1"/>
    </xf>
    <xf numFmtId="1" fontId="10" fillId="0" borderId="31" xfId="2" applyNumberFormat="1" applyFont="1" applyBorder="1" applyAlignment="1">
      <alignment horizontal="center" vertical="center" wrapText="1"/>
    </xf>
    <xf numFmtId="1" fontId="10" fillId="0" borderId="17" xfId="2" applyNumberFormat="1" applyFont="1" applyBorder="1" applyAlignment="1">
      <alignment horizontal="center" vertical="center" wrapText="1"/>
    </xf>
    <xf numFmtId="1" fontId="13" fillId="0" borderId="18" xfId="2" applyNumberFormat="1" applyFont="1" applyBorder="1" applyAlignment="1">
      <alignment horizontal="center" vertical="center" wrapText="1"/>
    </xf>
    <xf numFmtId="0" fontId="8" fillId="0" borderId="0" xfId="0" applyFont="1"/>
    <xf numFmtId="167" fontId="10" fillId="0" borderId="17" xfId="2" applyNumberFormat="1" applyFont="1" applyBorder="1" applyAlignment="1">
      <alignment vertical="center" wrapText="1"/>
    </xf>
    <xf numFmtId="166" fontId="11" fillId="2" borderId="19" xfId="2" applyNumberFormat="1" applyFont="1" applyFill="1" applyBorder="1" applyAlignment="1">
      <alignment horizontal="center" vertical="center" wrapText="1"/>
    </xf>
    <xf numFmtId="9" fontId="7" fillId="2" borderId="21" xfId="3" applyFont="1" applyFill="1" applyBorder="1" applyAlignment="1">
      <alignment horizontal="center" vertical="center" wrapText="1"/>
    </xf>
    <xf numFmtId="1" fontId="13" fillId="0" borderId="0" xfId="2" applyNumberFormat="1" applyFont="1" applyBorder="1" applyAlignment="1">
      <alignment horizontal="center" vertical="center" wrapText="1"/>
    </xf>
    <xf numFmtId="9" fontId="0" fillId="0" borderId="26" xfId="0" applyNumberFormat="1" applyBorder="1"/>
    <xf numFmtId="0" fontId="11" fillId="0" borderId="32" xfId="0" applyFont="1" applyBorder="1" applyAlignment="1">
      <alignment horizontal="left" vertical="center" indent="2"/>
    </xf>
    <xf numFmtId="0" fontId="7" fillId="0" borderId="33" xfId="0" applyFont="1" applyBorder="1"/>
    <xf numFmtId="0" fontId="11" fillId="0" borderId="34" xfId="0" applyFont="1" applyBorder="1" applyAlignment="1">
      <alignment horizontal="left" vertical="center" indent="1"/>
    </xf>
    <xf numFmtId="165" fontId="7" fillId="0" borderId="35" xfId="0" applyNumberFormat="1" applyFont="1" applyBorder="1" applyAlignment="1">
      <alignment horizontal="center" vertical="center" wrapText="1"/>
    </xf>
    <xf numFmtId="165" fontId="7" fillId="0" borderId="36" xfId="0" applyNumberFormat="1" applyFont="1" applyBorder="1" applyAlignment="1">
      <alignment horizontal="center" vertical="center" wrapText="1"/>
    </xf>
    <xf numFmtId="0" fontId="10" fillId="0" borderId="37" xfId="0" applyFont="1" applyBorder="1" applyAlignment="1">
      <alignment horizontal="left" vertical="center"/>
    </xf>
    <xf numFmtId="165" fontId="9" fillId="0" borderId="38" xfId="0" applyNumberFormat="1" applyFont="1" applyBorder="1" applyAlignment="1">
      <alignment horizontal="center" vertical="center" wrapText="1"/>
    </xf>
    <xf numFmtId="0" fontId="11" fillId="0" borderId="39" xfId="0" applyFont="1" applyBorder="1" applyAlignment="1">
      <alignment horizontal="left" vertical="center" indent="2"/>
    </xf>
    <xf numFmtId="0" fontId="7" fillId="0" borderId="40" xfId="0" applyFont="1" applyBorder="1"/>
    <xf numFmtId="0" fontId="11" fillId="0" borderId="24" xfId="0" applyFont="1" applyBorder="1" applyAlignment="1">
      <alignment horizontal="left" vertical="center" indent="1"/>
    </xf>
    <xf numFmtId="165" fontId="7" fillId="0" borderId="41" xfId="0" applyNumberFormat="1" applyFont="1" applyBorder="1" applyAlignment="1">
      <alignment horizontal="center" vertical="center" wrapText="1"/>
    </xf>
    <xf numFmtId="165" fontId="7" fillId="0" borderId="42" xfId="0" applyNumberFormat="1" applyFont="1" applyBorder="1" applyAlignment="1">
      <alignment horizontal="center" vertical="center" wrapText="1"/>
    </xf>
    <xf numFmtId="0" fontId="10" fillId="0" borderId="43" xfId="0" applyFont="1" applyBorder="1" applyAlignment="1">
      <alignment horizontal="left" vertical="center"/>
    </xf>
    <xf numFmtId="0" fontId="7" fillId="0" borderId="44" xfId="0" applyFont="1" applyBorder="1"/>
    <xf numFmtId="0" fontId="10" fillId="0" borderId="45" xfId="0" applyFont="1" applyBorder="1" applyAlignment="1">
      <alignment horizontal="left" vertical="center"/>
    </xf>
    <xf numFmtId="165" fontId="9" fillId="0" borderId="44" xfId="0" applyNumberFormat="1" applyFont="1" applyBorder="1" applyAlignment="1">
      <alignment horizontal="center" vertical="center" wrapText="1"/>
    </xf>
    <xf numFmtId="165" fontId="9" fillId="0" borderId="46" xfId="0" applyNumberFormat="1" applyFont="1" applyBorder="1" applyAlignment="1">
      <alignment horizontal="center" vertical="center" wrapText="1"/>
    </xf>
    <xf numFmtId="2" fontId="30" fillId="0" borderId="0" xfId="2" applyNumberFormat="1" applyFont="1" applyBorder="1" applyAlignment="1">
      <alignment horizontal="center" vertical="center" wrapText="1"/>
    </xf>
    <xf numFmtId="1" fontId="31" fillId="0" borderId="25" xfId="2" applyNumberFormat="1" applyFont="1" applyBorder="1" applyAlignment="1">
      <alignment horizontal="center" vertical="center" wrapText="1"/>
    </xf>
    <xf numFmtId="0" fontId="0" fillId="0" borderId="4" xfId="0" applyBorder="1"/>
    <xf numFmtId="0" fontId="0" fillId="0" borderId="0" xfId="0"/>
    <xf numFmtId="0" fontId="12" fillId="0" borderId="0" xfId="0" applyFont="1"/>
    <xf numFmtId="0" fontId="20" fillId="0" borderId="0" xfId="0" applyFont="1"/>
  </cellXfs>
  <cellStyles count="4">
    <cellStyle name="Hiperlink" xfId="1" builtinId="8"/>
    <cellStyle name="Normal" xfId="0" builtinId="0"/>
    <cellStyle name="Porcentagem" xfId="3" builtinId="5"/>
    <cellStyle name="Vírgula" xfId="2" builtinId="3"/>
  </cellStyles>
  <dxfs count="0"/>
  <tableStyles count="0" defaultTableStyle="TableStyleMedium2" defaultPivotStyle="PivotStyleLight16"/>
  <colors>
    <mruColors>
      <color rgb="FFFF7700"/>
      <color rgb="FFEA7423"/>
      <color rgb="FFED7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Sum&#225;rio!A1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3.png"/><Relationship Id="rId5" Type="http://schemas.openxmlformats.org/officeDocument/2006/relationships/hyperlink" Target="#Disclaimer!A1"/><Relationship Id="rId4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'Custos e despesas - DLV'!A1"/><Relationship Id="rId3" Type="http://schemas.openxmlformats.org/officeDocument/2006/relationships/image" Target="../media/image13.png"/><Relationship Id="rId7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4.png"/><Relationship Id="rId6" Type="http://schemas.openxmlformats.org/officeDocument/2006/relationships/hyperlink" Target="#'Resumo financeiro - DLI'!A1"/><Relationship Id="rId5" Type="http://schemas.openxmlformats.org/officeDocument/2006/relationships/image" Target="../media/image2.png"/><Relationship Id="rId4" Type="http://schemas.openxmlformats.org/officeDocument/2006/relationships/hyperlink" Target="#Sum&#225;rio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hyperlink" Target="#'Resumo financeiro - DLV'!A1"/><Relationship Id="rId3" Type="http://schemas.openxmlformats.org/officeDocument/2006/relationships/image" Target="../media/image16.jpeg"/><Relationship Id="rId7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4.png"/><Relationship Id="rId6" Type="http://schemas.openxmlformats.org/officeDocument/2006/relationships/hyperlink" Target="#'Custos e Despesas - DLI'!A1"/><Relationship Id="rId5" Type="http://schemas.openxmlformats.org/officeDocument/2006/relationships/image" Target="../media/image2.png"/><Relationship Id="rId4" Type="http://schemas.openxmlformats.org/officeDocument/2006/relationships/hyperlink" Target="#Sum&#225;rio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hyperlink" Target="#'Res Log. Int.'!A1"/><Relationship Id="rId3" Type="http://schemas.openxmlformats.org/officeDocument/2006/relationships/image" Target="../media/image17.jpeg"/><Relationship Id="rId7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4.png"/><Relationship Id="rId6" Type="http://schemas.openxmlformats.org/officeDocument/2006/relationships/hyperlink" Target="#'Resumo financeiro - DLI'!A1"/><Relationship Id="rId5" Type="http://schemas.openxmlformats.org/officeDocument/2006/relationships/image" Target="../media/image2.png"/><Relationship Id="rId4" Type="http://schemas.openxmlformats.org/officeDocument/2006/relationships/hyperlink" Target="#Sum&#225;rio!A1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hyperlink" Target="#'Custos e Despesas - DLI'!A1"/><Relationship Id="rId3" Type="http://schemas.openxmlformats.org/officeDocument/2006/relationships/image" Target="../media/image18.jpeg"/><Relationship Id="rId7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4.png"/><Relationship Id="rId6" Type="http://schemas.openxmlformats.org/officeDocument/2006/relationships/hyperlink" Target="#'Res Consolidados'!A1"/><Relationship Id="rId5" Type="http://schemas.openxmlformats.org/officeDocument/2006/relationships/image" Target="../media/image2.png"/><Relationship Id="rId4" Type="http://schemas.openxmlformats.org/officeDocument/2006/relationships/hyperlink" Target="#Sum&#225;rio!A1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jpeg"/><Relationship Id="rId3" Type="http://schemas.openxmlformats.org/officeDocument/2006/relationships/hyperlink" Target="#Sum&#225;rio!A1"/><Relationship Id="rId7" Type="http://schemas.openxmlformats.org/officeDocument/2006/relationships/hyperlink" Target="#'Resumo financeiro - DLI'!A1"/><Relationship Id="rId2" Type="http://schemas.openxmlformats.org/officeDocument/2006/relationships/image" Target="../media/image9.png"/><Relationship Id="rId1" Type="http://schemas.openxmlformats.org/officeDocument/2006/relationships/image" Target="../media/image4.png"/><Relationship Id="rId6" Type="http://schemas.openxmlformats.org/officeDocument/2006/relationships/image" Target="../media/image3.png"/><Relationship Id="rId5" Type="http://schemas.openxmlformats.org/officeDocument/2006/relationships/hyperlink" Target="#'Resultado financeiro'!A1"/><Relationship Id="rId10" Type="http://schemas.openxmlformats.org/officeDocument/2006/relationships/image" Target="../media/image21.png"/><Relationship Id="rId4" Type="http://schemas.openxmlformats.org/officeDocument/2006/relationships/image" Target="../media/image2.png"/><Relationship Id="rId9" Type="http://schemas.openxmlformats.org/officeDocument/2006/relationships/image" Target="../media/image20.jpe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hyperlink" Target="#'Res Consolidados'!A1"/><Relationship Id="rId3" Type="http://schemas.openxmlformats.org/officeDocument/2006/relationships/image" Target="../media/image22.png"/><Relationship Id="rId7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4.png"/><Relationship Id="rId6" Type="http://schemas.openxmlformats.org/officeDocument/2006/relationships/hyperlink" Target="#'Equival&#234;ncia patrimonial'!A1"/><Relationship Id="rId5" Type="http://schemas.openxmlformats.org/officeDocument/2006/relationships/image" Target="../media/image2.png"/><Relationship Id="rId4" Type="http://schemas.openxmlformats.org/officeDocument/2006/relationships/hyperlink" Target="#Sum&#225;rio!A1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hyperlink" Target="#'Resultado financeiro'!A1"/><Relationship Id="rId3" Type="http://schemas.openxmlformats.org/officeDocument/2006/relationships/image" Target="../media/image23.png"/><Relationship Id="rId7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4.png"/><Relationship Id="rId6" Type="http://schemas.openxmlformats.org/officeDocument/2006/relationships/hyperlink" Target="#'IR e CSLL'!A1"/><Relationship Id="rId5" Type="http://schemas.openxmlformats.org/officeDocument/2006/relationships/image" Target="../media/image2.png"/><Relationship Id="rId4" Type="http://schemas.openxmlformats.org/officeDocument/2006/relationships/hyperlink" Target="#Sum&#225;rio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hyperlink" Target="#Sum&#225;rio!A1"/><Relationship Id="rId7" Type="http://schemas.openxmlformats.org/officeDocument/2006/relationships/hyperlink" Target="#'Equival&#234;ncia patrimonial'!A1"/><Relationship Id="rId2" Type="http://schemas.openxmlformats.org/officeDocument/2006/relationships/image" Target="../media/image9.png"/><Relationship Id="rId1" Type="http://schemas.openxmlformats.org/officeDocument/2006/relationships/image" Target="../media/image4.png"/><Relationship Id="rId6" Type="http://schemas.openxmlformats.org/officeDocument/2006/relationships/image" Target="../media/image3.png"/><Relationship Id="rId5" Type="http://schemas.openxmlformats.org/officeDocument/2006/relationships/hyperlink" Target="#'Balan&#231;o Patrimonial'!A1"/><Relationship Id="rId4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hyperlink" Target="#'IR e CSLL'!A1"/><Relationship Id="rId3" Type="http://schemas.openxmlformats.org/officeDocument/2006/relationships/image" Target="../media/image9.png"/><Relationship Id="rId7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25.png"/><Relationship Id="rId6" Type="http://schemas.openxmlformats.org/officeDocument/2006/relationships/hyperlink" Target="#CAPEX!A1"/><Relationship Id="rId5" Type="http://schemas.openxmlformats.org/officeDocument/2006/relationships/image" Target="../media/image2.png"/><Relationship Id="rId4" Type="http://schemas.openxmlformats.org/officeDocument/2006/relationships/hyperlink" Target="#Sum&#225;rio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Sum&#225;rio!A1"/><Relationship Id="rId7" Type="http://schemas.openxmlformats.org/officeDocument/2006/relationships/hyperlink" Target="#'Balan&#231;o Patrimonial'!A1"/><Relationship Id="rId2" Type="http://schemas.openxmlformats.org/officeDocument/2006/relationships/image" Target="../media/image9.png"/><Relationship Id="rId1" Type="http://schemas.openxmlformats.org/officeDocument/2006/relationships/image" Target="../media/image4.png"/><Relationship Id="rId6" Type="http://schemas.openxmlformats.org/officeDocument/2006/relationships/image" Target="../media/image3.png"/><Relationship Id="rId5" Type="http://schemas.openxmlformats.org/officeDocument/2006/relationships/hyperlink" Target="#'Free cash flow to firm'!A1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7" Type="http://schemas.openxmlformats.org/officeDocument/2006/relationships/image" Target="../media/image2.png"/><Relationship Id="rId2" Type="http://schemas.openxmlformats.org/officeDocument/2006/relationships/hyperlink" Target="https://ri.tegma.com.br/informacoes-financeiras/historico-de-resultados/" TargetMode="External"/><Relationship Id="rId1" Type="http://schemas.openxmlformats.org/officeDocument/2006/relationships/image" Target="../media/image4.png"/><Relationship Id="rId6" Type="http://schemas.openxmlformats.org/officeDocument/2006/relationships/hyperlink" Target="#Capa!A1"/><Relationship Id="rId5" Type="http://schemas.openxmlformats.org/officeDocument/2006/relationships/image" Target="../media/image3.png"/><Relationship Id="rId4" Type="http://schemas.openxmlformats.org/officeDocument/2006/relationships/hyperlink" Target="#Sum&#225;rio!A1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26.png"/><Relationship Id="rId7" Type="http://schemas.openxmlformats.org/officeDocument/2006/relationships/hyperlink" Target="#Sum&#225;rio!A1"/><Relationship Id="rId2" Type="http://schemas.openxmlformats.org/officeDocument/2006/relationships/image" Target="../media/image9.png"/><Relationship Id="rId1" Type="http://schemas.openxmlformats.org/officeDocument/2006/relationships/image" Target="../media/image4.png"/><Relationship Id="rId6" Type="http://schemas.openxmlformats.org/officeDocument/2006/relationships/image" Target="../media/image29.jpeg"/><Relationship Id="rId11" Type="http://schemas.openxmlformats.org/officeDocument/2006/relationships/hyperlink" Target="#CAPEX!A1"/><Relationship Id="rId5" Type="http://schemas.openxmlformats.org/officeDocument/2006/relationships/image" Target="../media/image28.png"/><Relationship Id="rId10" Type="http://schemas.openxmlformats.org/officeDocument/2006/relationships/image" Target="../media/image3.png"/><Relationship Id="rId4" Type="http://schemas.openxmlformats.org/officeDocument/2006/relationships/image" Target="../media/image27.png"/><Relationship Id="rId9" Type="http://schemas.openxmlformats.org/officeDocument/2006/relationships/hyperlink" Target="#'Dividendos e JSCP'!A1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png"/><Relationship Id="rId3" Type="http://schemas.openxmlformats.org/officeDocument/2006/relationships/hyperlink" Target="#Sum&#225;rio!A1"/><Relationship Id="rId7" Type="http://schemas.openxmlformats.org/officeDocument/2006/relationships/hyperlink" Target="#'Free cash flow to firm'!A1"/><Relationship Id="rId2" Type="http://schemas.openxmlformats.org/officeDocument/2006/relationships/image" Target="../media/image9.png"/><Relationship Id="rId1" Type="http://schemas.openxmlformats.org/officeDocument/2006/relationships/image" Target="../media/image4.png"/><Relationship Id="rId6" Type="http://schemas.openxmlformats.org/officeDocument/2006/relationships/image" Target="../media/image3.png"/><Relationship Id="rId5" Type="http://schemas.openxmlformats.org/officeDocument/2006/relationships/hyperlink" Target="#Contatos!A1"/><Relationship Id="rId4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hyperlink" Target="#'Dividendos e JSCP'!A1"/><Relationship Id="rId2" Type="http://schemas.openxmlformats.org/officeDocument/2006/relationships/image" Target="../media/image2.png"/><Relationship Id="rId1" Type="http://schemas.openxmlformats.org/officeDocument/2006/relationships/hyperlink" Target="#Sum&#225;rio!A1"/><Relationship Id="rId5" Type="http://schemas.openxmlformats.org/officeDocument/2006/relationships/image" Target="../media/image31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2.png"/><Relationship Id="rId2" Type="http://schemas.openxmlformats.org/officeDocument/2006/relationships/image" Target="../media/image6.png"/><Relationship Id="rId1" Type="http://schemas.openxmlformats.org/officeDocument/2006/relationships/image" Target="../media/image4.png"/><Relationship Id="rId6" Type="http://schemas.openxmlformats.org/officeDocument/2006/relationships/hyperlink" Target="#Disclaimer!A1"/><Relationship Id="rId5" Type="http://schemas.openxmlformats.org/officeDocument/2006/relationships/image" Target="../media/image3.png"/><Relationship Id="rId4" Type="http://schemas.openxmlformats.org/officeDocument/2006/relationships/hyperlink" Target="#'Sobre a Tegma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9.png"/><Relationship Id="rId7" Type="http://schemas.openxmlformats.org/officeDocument/2006/relationships/image" Target="../media/image10.png"/><Relationship Id="rId2" Type="http://schemas.openxmlformats.org/officeDocument/2006/relationships/image" Target="../media/image8.jpeg"/><Relationship Id="rId1" Type="http://schemas.openxmlformats.org/officeDocument/2006/relationships/image" Target="../media/image4.png"/><Relationship Id="rId6" Type="http://schemas.openxmlformats.org/officeDocument/2006/relationships/hyperlink" Target="#Sum&#225;rio!A1"/><Relationship Id="rId5" Type="http://schemas.openxmlformats.org/officeDocument/2006/relationships/image" Target="../media/image3.png"/><Relationship Id="rId4" Type="http://schemas.openxmlformats.org/officeDocument/2006/relationships/hyperlink" Target="#'Res Auto'!A1"/></Relationships>
</file>

<file path=xl/drawings/_rels/drawing5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3" Type="http://schemas.openxmlformats.org/officeDocument/2006/relationships/image" Target="../media/image11.jpeg"/><Relationship Id="rId7" Type="http://schemas.openxmlformats.org/officeDocument/2006/relationships/image" Target="../media/image12.png"/><Relationship Id="rId2" Type="http://schemas.openxmlformats.org/officeDocument/2006/relationships/image" Target="../media/image9.png"/><Relationship Id="rId1" Type="http://schemas.openxmlformats.org/officeDocument/2006/relationships/image" Target="../media/image4.png"/><Relationship Id="rId6" Type="http://schemas.openxmlformats.org/officeDocument/2006/relationships/hyperlink" Target="#'Sobre a Tegma'!A1"/><Relationship Id="rId5" Type="http://schemas.openxmlformats.org/officeDocument/2006/relationships/image" Target="../media/image3.png"/><Relationship Id="rId10" Type="http://schemas.openxmlformats.org/officeDocument/2006/relationships/image" Target="../media/image2.png"/><Relationship Id="rId4" Type="http://schemas.openxmlformats.org/officeDocument/2006/relationships/hyperlink" Target="#'Vol. ve&#237;culos transportados'!A1"/><Relationship Id="rId9" Type="http://schemas.openxmlformats.org/officeDocument/2006/relationships/hyperlink" Target="#Sum&#225;rio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'Res Auto'!A1"/><Relationship Id="rId3" Type="http://schemas.openxmlformats.org/officeDocument/2006/relationships/image" Target="../media/image13.png"/><Relationship Id="rId7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4.png"/><Relationship Id="rId6" Type="http://schemas.openxmlformats.org/officeDocument/2006/relationships/hyperlink" Target="#'Dist&#226;ncia m&#233;dia'!A1"/><Relationship Id="rId5" Type="http://schemas.openxmlformats.org/officeDocument/2006/relationships/image" Target="../media/image2.png"/><Relationship Id="rId4" Type="http://schemas.openxmlformats.org/officeDocument/2006/relationships/hyperlink" Target="#Sum&#225;rio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Sum&#225;rio!A1"/><Relationship Id="rId3" Type="http://schemas.openxmlformats.org/officeDocument/2006/relationships/image" Target="../media/image14.png"/><Relationship Id="rId7" Type="http://schemas.openxmlformats.org/officeDocument/2006/relationships/hyperlink" Target="#'Vol. ve&#237;culos transportados'!A1"/><Relationship Id="rId2" Type="http://schemas.openxmlformats.org/officeDocument/2006/relationships/image" Target="../media/image9.png"/><Relationship Id="rId1" Type="http://schemas.openxmlformats.org/officeDocument/2006/relationships/image" Target="../media/image4.png"/><Relationship Id="rId6" Type="http://schemas.openxmlformats.org/officeDocument/2006/relationships/image" Target="../media/image3.png"/><Relationship Id="rId5" Type="http://schemas.openxmlformats.org/officeDocument/2006/relationships/hyperlink" Target="#'Ticket m&#233;dio'!A1"/><Relationship Id="rId4" Type="http://schemas.microsoft.com/office/2007/relationships/hdphoto" Target="../media/hdphoto3.wdp"/><Relationship Id="rId9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Dist&#226;ncia m&#233;dia'!A1"/><Relationship Id="rId3" Type="http://schemas.openxmlformats.org/officeDocument/2006/relationships/image" Target="../media/image15.jpeg"/><Relationship Id="rId7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4.png"/><Relationship Id="rId6" Type="http://schemas.openxmlformats.org/officeDocument/2006/relationships/hyperlink" Target="#'Custos e despesas - DLV'!A1"/><Relationship Id="rId5" Type="http://schemas.openxmlformats.org/officeDocument/2006/relationships/image" Target="../media/image2.png"/><Relationship Id="rId4" Type="http://schemas.openxmlformats.org/officeDocument/2006/relationships/hyperlink" Target="#Sum&#225;rio!A1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'Ticket m&#233;dio'!A1"/><Relationship Id="rId3" Type="http://schemas.openxmlformats.org/officeDocument/2006/relationships/image" Target="../media/image11.jpeg"/><Relationship Id="rId7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4.png"/><Relationship Id="rId6" Type="http://schemas.openxmlformats.org/officeDocument/2006/relationships/hyperlink" Target="#'Resumo financeiro - DLV'!A1"/><Relationship Id="rId5" Type="http://schemas.openxmlformats.org/officeDocument/2006/relationships/image" Target="../media/image2.png"/><Relationship Id="rId4" Type="http://schemas.openxmlformats.org/officeDocument/2006/relationships/hyperlink" Target="#Sum&#225;r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10</xdr:col>
      <xdr:colOff>390525</xdr:colOff>
      <xdr:row>24</xdr:row>
      <xdr:rowOff>178173</xdr:rowOff>
    </xdr:to>
    <xdr:pic>
      <xdr:nvPicPr>
        <xdr:cNvPr id="2" name="Imagem 1" descr="Pessoas em uma praça&#10;&#10;Descrição gerada automaticament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054" r="18859"/>
        <a:stretch/>
      </xdr:blipFill>
      <xdr:spPr>
        <a:xfrm>
          <a:off x="38100" y="38100"/>
          <a:ext cx="6448425" cy="4712073"/>
        </a:xfrm>
        <a:prstGeom prst="rect">
          <a:avLst/>
        </a:prstGeom>
      </xdr:spPr>
    </xdr:pic>
    <xdr:clientData/>
  </xdr:twoCellAnchor>
  <xdr:twoCellAnchor>
    <xdr:from>
      <xdr:col>7</xdr:col>
      <xdr:colOff>164726</xdr:colOff>
      <xdr:row>16</xdr:row>
      <xdr:rowOff>165287</xdr:rowOff>
    </xdr:from>
    <xdr:to>
      <xdr:col>19</xdr:col>
      <xdr:colOff>560966</xdr:colOff>
      <xdr:row>24</xdr:row>
      <xdr:rowOff>153857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431926" y="3222812"/>
          <a:ext cx="7711440" cy="1512570"/>
        </a:xfrm>
        <a:prstGeom prst="rect">
          <a:avLst/>
        </a:prstGeom>
        <a:solidFill>
          <a:srgbClr val="EA742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oneCellAnchor>
    <xdr:from>
      <xdr:col>10</xdr:col>
      <xdr:colOff>476250</xdr:colOff>
      <xdr:row>0</xdr:row>
      <xdr:rowOff>78441</xdr:rowOff>
    </xdr:from>
    <xdr:ext cx="5572686" cy="3176126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72250" y="78441"/>
          <a:ext cx="5572686" cy="31761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>
            <a:spcAft>
              <a:spcPts val="0"/>
            </a:spcAft>
          </a:pPr>
          <a:r>
            <a:rPr lang="pt-BR" sz="6000" b="1">
              <a:effectLst/>
              <a:latin typeface="Gadugi" panose="020B0502040204020203" pitchFamily="34" charset="0"/>
              <a:ea typeface="Calibri" panose="020F0502020204030204" pitchFamily="34" charset="0"/>
            </a:rPr>
            <a:t>Tegma</a:t>
          </a:r>
          <a:r>
            <a:rPr lang="pt-BR" sz="6000">
              <a:effectLst/>
            </a:rPr>
            <a:t> </a:t>
          </a:r>
        </a:p>
        <a:p>
          <a:pPr algn="ctr">
            <a:spcAft>
              <a:spcPts val="0"/>
            </a:spcAft>
          </a:pPr>
          <a:r>
            <a:rPr lang="pt-BR" sz="6000" b="1">
              <a:solidFill>
                <a:srgbClr val="EA7423"/>
              </a:solidFill>
              <a:effectLst/>
              <a:latin typeface="Gadugi" panose="020B0502040204020203" pitchFamily="34" charset="0"/>
              <a:ea typeface="Calibri" panose="020F0502020204030204" pitchFamily="34" charset="0"/>
            </a:rPr>
            <a:t>Gestão Logística SA</a:t>
          </a:r>
          <a:endParaRPr lang="pt-BR" sz="6000">
            <a:solidFill>
              <a:srgbClr val="EA7423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oneCellAnchor>
  <xdr:oneCellAnchor>
    <xdr:from>
      <xdr:col>7</xdr:col>
      <xdr:colOff>232153</xdr:colOff>
      <xdr:row>16</xdr:row>
      <xdr:rowOff>136096</xdr:rowOff>
    </xdr:from>
    <xdr:ext cx="5743944" cy="1143518"/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475108" y="3104927"/>
          <a:ext cx="5743944" cy="11435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pt-BR" sz="2800" b="1">
              <a:solidFill>
                <a:srgbClr val="FFFFFF"/>
              </a:solidFill>
              <a:effectLst/>
              <a:latin typeface="Gadugi" panose="020B0502040204020203" pitchFamily="34" charset="0"/>
              <a:ea typeface="Calibri" panose="020F0502020204030204" pitchFamily="34" charset="0"/>
            </a:rPr>
            <a:t>Guia de Premissas para Valuation</a:t>
          </a:r>
          <a:endParaRPr lang="pt-BR" sz="1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2800" b="1">
              <a:effectLst/>
              <a:latin typeface="Gadugi" panose="020B0502040204020203" pitchFamily="34" charset="0"/>
              <a:ea typeface="Calibri" panose="020F0502020204030204" pitchFamily="34" charset="0"/>
            </a:rPr>
            <a:t>Março/2026</a:t>
          </a:r>
          <a:endParaRPr lang="pt-BR" sz="1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oneCellAnchor>
  <xdr:twoCellAnchor editAs="oneCell">
    <xdr:from>
      <xdr:col>18</xdr:col>
      <xdr:colOff>149204</xdr:colOff>
      <xdr:row>0</xdr:row>
      <xdr:rowOff>180976</xdr:rowOff>
    </xdr:from>
    <xdr:to>
      <xdr:col>18</xdr:col>
      <xdr:colOff>552449</xdr:colOff>
      <xdr:row>3</xdr:row>
      <xdr:rowOff>66676</xdr:rowOff>
    </xdr:to>
    <xdr:pic>
      <xdr:nvPicPr>
        <xdr:cNvPr id="6" name="Imagem 5" descr="https://cdn-icons-png.flaticon.com/512/1946/194648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2004" y="180976"/>
          <a:ext cx="40324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265872</xdr:colOff>
      <xdr:row>20</xdr:row>
      <xdr:rowOff>109538</xdr:rowOff>
    </xdr:from>
    <xdr:to>
      <xdr:col>18</xdr:col>
      <xdr:colOff>571500</xdr:colOff>
      <xdr:row>22</xdr:row>
      <xdr:rowOff>128588</xdr:rowOff>
    </xdr:to>
    <xdr:pic>
      <xdr:nvPicPr>
        <xdr:cNvPr id="8" name="Imagem 7" descr="https://cdn-icons-png.flaticon.com/512/591/591855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672" y="3929063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38100</xdr:colOff>
      <xdr:row>3</xdr:row>
      <xdr:rowOff>66674</xdr:rowOff>
    </xdr:from>
    <xdr:to>
      <xdr:col>19</xdr:col>
      <xdr:colOff>228600</xdr:colOff>
      <xdr:row>4</xdr:row>
      <xdr:rowOff>152399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010900" y="647699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Menu</a:t>
          </a:r>
        </a:p>
      </xdr:txBody>
    </xdr:sp>
    <xdr:clientData/>
  </xdr:twoCellAnchor>
  <xdr:twoCellAnchor>
    <xdr:from>
      <xdr:col>18</xdr:col>
      <xdr:colOff>74220</xdr:colOff>
      <xdr:row>22</xdr:row>
      <xdr:rowOff>100012</xdr:rowOff>
    </xdr:from>
    <xdr:to>
      <xdr:col>19</xdr:col>
      <xdr:colOff>333375</xdr:colOff>
      <xdr:row>23</xdr:row>
      <xdr:rowOff>148441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984675" y="4182155"/>
          <a:ext cx="865291" cy="2339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Próximo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28575</xdr:rowOff>
    </xdr:from>
    <xdr:to>
      <xdr:col>2</xdr:col>
      <xdr:colOff>178994</xdr:colOff>
      <xdr:row>2</xdr:row>
      <xdr:rowOff>173355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19075"/>
          <a:ext cx="1327709" cy="342900"/>
        </a:xfrm>
        <a:prstGeom prst="rect">
          <a:avLst/>
        </a:prstGeom>
      </xdr:spPr>
    </xdr:pic>
    <xdr:clientData/>
  </xdr:twoCellAnchor>
  <xdr:twoCellAnchor>
    <xdr:from>
      <xdr:col>2</xdr:col>
      <xdr:colOff>120463</xdr:colOff>
      <xdr:row>1</xdr:row>
      <xdr:rowOff>71718</xdr:rowOff>
    </xdr:from>
    <xdr:to>
      <xdr:col>16</xdr:col>
      <xdr:colOff>233330</xdr:colOff>
      <xdr:row>3</xdr:row>
      <xdr:rowOff>43143</xdr:rowOff>
    </xdr:to>
    <xdr:sp macro="" textlink="">
      <xdr:nvSpPr>
        <xdr:cNvPr id="3" name="Título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/>
        </xdr:cNvSpPr>
      </xdr:nvSpPr>
      <xdr:spPr>
        <a:xfrm>
          <a:off x="1339663" y="262218"/>
          <a:ext cx="8647267" cy="352425"/>
        </a:xfrm>
        <a:prstGeom prst="rect">
          <a:avLst/>
        </a:prstGeom>
      </xdr:spPr>
      <xdr:txBody>
        <a:bodyPr vert="horz" wrap="square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ts val="2500"/>
            </a:lnSpc>
            <a:spcBef>
              <a:spcPts val="0"/>
            </a:spcBef>
            <a:defRPr/>
          </a:pPr>
          <a:r>
            <a:rPr lang="pt-BR" sz="28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Premissas do Resultado | </a:t>
          </a:r>
        </a:p>
        <a:p>
          <a:pPr lvl="0" algn="l">
            <a:lnSpc>
              <a:spcPts val="1000"/>
            </a:lnSpc>
            <a:spcBef>
              <a:spcPts val="0"/>
            </a:spcBef>
            <a:defRPr/>
          </a:pPr>
          <a:r>
            <a:rPr lang="pt-BR" sz="14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Resultados da Divisão Automotiva</a:t>
          </a:r>
          <a:endParaRPr lang="pt-BR" sz="2800" b="1">
            <a:solidFill>
              <a:srgbClr val="EA7423"/>
            </a:solidFill>
            <a:latin typeface="Montserrat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18</xdr:col>
      <xdr:colOff>515469</xdr:colOff>
      <xdr:row>0</xdr:row>
      <xdr:rowOff>82923</xdr:rowOff>
    </xdr:from>
    <xdr:to>
      <xdr:col>19</xdr:col>
      <xdr:colOff>508295</xdr:colOff>
      <xdr:row>1</xdr:row>
      <xdr:rowOff>132913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88269" y="82923"/>
          <a:ext cx="596711" cy="250015"/>
        </a:xfrm>
        <a:prstGeom prst="rect">
          <a:avLst/>
        </a:prstGeom>
      </xdr:spPr>
    </xdr:pic>
    <xdr:clientData/>
  </xdr:twoCellAnchor>
  <xdr:oneCellAnchor>
    <xdr:from>
      <xdr:col>0</xdr:col>
      <xdr:colOff>285750</xdr:colOff>
      <xdr:row>3</xdr:row>
      <xdr:rowOff>171009</xdr:rowOff>
    </xdr:from>
    <xdr:ext cx="7877734" cy="279885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285750" y="742509"/>
          <a:ext cx="7877734" cy="279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Demonstração de Resultado </a:t>
          </a:r>
          <a:r>
            <a:rPr lang="pt-BR" sz="1200" b="1" baseline="0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(R$ mil)</a:t>
          </a:r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</a:t>
          </a:r>
        </a:p>
      </xdr:txBody>
    </xdr:sp>
    <xdr:clientData/>
  </xdr:oneCellAnchor>
  <xdr:twoCellAnchor editAs="oneCell">
    <xdr:from>
      <xdr:col>14</xdr:col>
      <xdr:colOff>600075</xdr:colOff>
      <xdr:row>0</xdr:row>
      <xdr:rowOff>19050</xdr:rowOff>
    </xdr:from>
    <xdr:to>
      <xdr:col>19</xdr:col>
      <xdr:colOff>550352</xdr:colOff>
      <xdr:row>24</xdr:row>
      <xdr:rowOff>167640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88853" y="19050"/>
          <a:ext cx="3164365" cy="4724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196829</xdr:colOff>
      <xdr:row>1</xdr:row>
      <xdr:rowOff>0</xdr:rowOff>
    </xdr:from>
    <xdr:to>
      <xdr:col>18</xdr:col>
      <xdr:colOff>590549</xdr:colOff>
      <xdr:row>3</xdr:row>
      <xdr:rowOff>76200</xdr:rowOff>
    </xdr:to>
    <xdr:pic>
      <xdr:nvPicPr>
        <xdr:cNvPr id="11" name="Imagem 10" descr="https://cdn-icons-png.flaticon.com/512/1946/194648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9629" y="190500"/>
          <a:ext cx="40324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85725</xdr:colOff>
      <xdr:row>3</xdr:row>
      <xdr:rowOff>85723</xdr:rowOff>
    </xdr:from>
    <xdr:to>
      <xdr:col>19</xdr:col>
      <xdr:colOff>276225</xdr:colOff>
      <xdr:row>4</xdr:row>
      <xdr:rowOff>171448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/>
      </xdr:nvSpPr>
      <xdr:spPr>
        <a:xfrm>
          <a:off x="11058525" y="657223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Menu</a:t>
          </a:r>
        </a:p>
      </xdr:txBody>
    </xdr:sp>
    <xdr:clientData/>
  </xdr:twoCellAnchor>
  <xdr:twoCellAnchor editAs="oneCell">
    <xdr:from>
      <xdr:col>18</xdr:col>
      <xdr:colOff>294447</xdr:colOff>
      <xdr:row>20</xdr:row>
      <xdr:rowOff>76200</xdr:rowOff>
    </xdr:from>
    <xdr:to>
      <xdr:col>18</xdr:col>
      <xdr:colOff>592455</xdr:colOff>
      <xdr:row>22</xdr:row>
      <xdr:rowOff>91440</xdr:rowOff>
    </xdr:to>
    <xdr:pic>
      <xdr:nvPicPr>
        <xdr:cNvPr id="18" name="Imagem 17" descr="https://cdn-icons-png.flaticon.com/512/591/591855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7247" y="3886200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351597</xdr:colOff>
      <xdr:row>20</xdr:row>
      <xdr:rowOff>76200</xdr:rowOff>
    </xdr:from>
    <xdr:to>
      <xdr:col>18</xdr:col>
      <xdr:colOff>57150</xdr:colOff>
      <xdr:row>22</xdr:row>
      <xdr:rowOff>91440</xdr:rowOff>
    </xdr:to>
    <xdr:pic>
      <xdr:nvPicPr>
        <xdr:cNvPr id="19" name="Imagem 18" descr="https://cdn-icons-png.flaticon.com/512/591/591855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0714797" y="3886200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171450</xdr:colOff>
      <xdr:row>22</xdr:row>
      <xdr:rowOff>66674</xdr:rowOff>
    </xdr:from>
    <xdr:to>
      <xdr:col>19</xdr:col>
      <xdr:colOff>361950</xdr:colOff>
      <xdr:row>23</xdr:row>
      <xdr:rowOff>152399</xdr:rowOff>
    </xdr:to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 txBox="1"/>
      </xdr:nvSpPr>
      <xdr:spPr>
        <a:xfrm>
          <a:off x="11144250" y="4257674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Próximo</a:t>
          </a:r>
        </a:p>
      </xdr:txBody>
    </xdr:sp>
    <xdr:clientData/>
  </xdr:twoCellAnchor>
  <xdr:twoCellAnchor>
    <xdr:from>
      <xdr:col>17</xdr:col>
      <xdr:colOff>7056</xdr:colOff>
      <xdr:row>22</xdr:row>
      <xdr:rowOff>66675</xdr:rowOff>
    </xdr:from>
    <xdr:to>
      <xdr:col>18</xdr:col>
      <xdr:colOff>247650</xdr:colOff>
      <xdr:row>23</xdr:row>
      <xdr:rowOff>91723</xdr:rowOff>
    </xdr:to>
    <xdr:sp macro="" textlink="">
      <xdr:nvSpPr>
        <xdr:cNvPr id="21" name="CaixaDeTexto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 txBox="1"/>
      </xdr:nvSpPr>
      <xdr:spPr>
        <a:xfrm>
          <a:off x="10922000" y="4257675"/>
          <a:ext cx="882650" cy="2155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Anterior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28575</xdr:rowOff>
    </xdr:from>
    <xdr:to>
      <xdr:col>2</xdr:col>
      <xdr:colOff>184709</xdr:colOff>
      <xdr:row>2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28600"/>
          <a:ext cx="1327709" cy="342900"/>
        </a:xfrm>
        <a:prstGeom prst="rect">
          <a:avLst/>
        </a:prstGeom>
      </xdr:spPr>
    </xdr:pic>
    <xdr:clientData/>
  </xdr:twoCellAnchor>
  <xdr:twoCellAnchor>
    <xdr:from>
      <xdr:col>2</xdr:col>
      <xdr:colOff>120463</xdr:colOff>
      <xdr:row>1</xdr:row>
      <xdr:rowOff>71718</xdr:rowOff>
    </xdr:from>
    <xdr:to>
      <xdr:col>16</xdr:col>
      <xdr:colOff>233330</xdr:colOff>
      <xdr:row>3</xdr:row>
      <xdr:rowOff>43143</xdr:rowOff>
    </xdr:to>
    <xdr:sp macro="" textlink="">
      <xdr:nvSpPr>
        <xdr:cNvPr id="3" name="Título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/>
        </xdr:cNvSpPr>
      </xdr:nvSpPr>
      <xdr:spPr>
        <a:xfrm>
          <a:off x="1339663" y="271743"/>
          <a:ext cx="8647267" cy="352425"/>
        </a:xfrm>
        <a:prstGeom prst="rect">
          <a:avLst/>
        </a:prstGeom>
      </xdr:spPr>
      <xdr:txBody>
        <a:bodyPr vert="horz" wrap="square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ts val="2500"/>
            </a:lnSpc>
            <a:spcBef>
              <a:spcPts val="0"/>
            </a:spcBef>
            <a:defRPr/>
          </a:pPr>
          <a:r>
            <a:rPr lang="pt-BR" sz="28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Premissas do Resultado | </a:t>
          </a:r>
        </a:p>
        <a:p>
          <a:pPr lvl="0" algn="l">
            <a:lnSpc>
              <a:spcPts val="1000"/>
            </a:lnSpc>
            <a:spcBef>
              <a:spcPts val="0"/>
            </a:spcBef>
            <a:defRPr/>
          </a:pPr>
          <a:r>
            <a:rPr lang="pt-BR" sz="14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Resultados da Divisão de Logística Integrada</a:t>
          </a:r>
          <a:endParaRPr lang="pt-BR" sz="2800" b="1">
            <a:solidFill>
              <a:srgbClr val="EA7423"/>
            </a:solidFill>
            <a:latin typeface="Montserrat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18</xdr:col>
      <xdr:colOff>515469</xdr:colOff>
      <xdr:row>0</xdr:row>
      <xdr:rowOff>82923</xdr:rowOff>
    </xdr:from>
    <xdr:to>
      <xdr:col>19</xdr:col>
      <xdr:colOff>502580</xdr:colOff>
      <xdr:row>1</xdr:row>
      <xdr:rowOff>142438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88269" y="82923"/>
          <a:ext cx="596711" cy="250015"/>
        </a:xfrm>
        <a:prstGeom prst="rect">
          <a:avLst/>
        </a:prstGeom>
      </xdr:spPr>
    </xdr:pic>
    <xdr:clientData/>
  </xdr:twoCellAnchor>
  <xdr:oneCellAnchor>
    <xdr:from>
      <xdr:col>0</xdr:col>
      <xdr:colOff>222516</xdr:colOff>
      <xdr:row>4</xdr:row>
      <xdr:rowOff>114460</xdr:rowOff>
    </xdr:from>
    <xdr:ext cx="6900067" cy="2232342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222516" y="876460"/>
          <a:ext cx="6900067" cy="2232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>
            <a:spcBef>
              <a:spcPts val="600"/>
            </a:spcBef>
          </a:pP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O faturamento da </a:t>
          </a:r>
          <a:r>
            <a:rPr lang="pt-BR" sz="1200" b="1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logística de granéis 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depende da tonelagem de produtos químicos transportados e armazenados entre o Porto de Santos/SP, o armazém em Cubatão/SP e as respectivas fábricas. A dinâmica de crescimento desse negócio depende das vendas de produtos essenciais de cuidados pessoais e da produção de vidros no país (ambas indústrias que dependem da matéria prima que a Tegma administra).</a:t>
          </a:r>
        </a:p>
        <a:p>
          <a:pPr marL="0" indent="0">
            <a:spcBef>
              <a:spcPts val="600"/>
            </a:spcBef>
          </a:pP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 receita bruta da </a:t>
          </a:r>
          <a:r>
            <a:rPr lang="pt-BR" sz="1200" b="1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logística de embalagens 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depende, por sua vez, i) da quantidade de viagens para coletar peças entre os diversos fornecedores e levar até as fábricas dos clientes e ii)</a:t>
          </a:r>
          <a:r>
            <a:rPr lang="pt-BR" sz="12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da remuneração dos investimentos realizados na aquisição de embalagens para acomodar as peças durante a logística, baseado em uma taxa de administração desse serviço. A dinâmica de crescimento desse negócio depende principalmente das vendas de eletrodomésticos no país.</a:t>
          </a:r>
        </a:p>
      </xdr:txBody>
    </xdr:sp>
    <xdr:clientData/>
  </xdr:oneCellAnchor>
  <xdr:twoCellAnchor editAs="oneCell">
    <xdr:from>
      <xdr:col>16384</xdr:col>
      <xdr:colOff>298480</xdr:colOff>
      <xdr:row>0</xdr:row>
      <xdr:rowOff>170661</xdr:rowOff>
    </xdr:from>
    <xdr:to>
      <xdr:col>16384</xdr:col>
      <xdr:colOff>604958</xdr:colOff>
      <xdr:row>2</xdr:row>
      <xdr:rowOff>41357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528580" y="170661"/>
          <a:ext cx="306478" cy="251696"/>
        </a:xfrm>
        <a:prstGeom prst="rect">
          <a:avLst/>
        </a:prstGeom>
      </xdr:spPr>
    </xdr:pic>
    <xdr:clientData/>
  </xdr:twoCellAnchor>
  <xdr:twoCellAnchor>
    <xdr:from>
      <xdr:col>11</xdr:col>
      <xdr:colOff>135031</xdr:colOff>
      <xdr:row>0</xdr:row>
      <xdr:rowOff>0</xdr:rowOff>
    </xdr:from>
    <xdr:to>
      <xdr:col>15</xdr:col>
      <xdr:colOff>336735</xdr:colOff>
      <xdr:row>25</xdr:row>
      <xdr:rowOff>0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GrpSpPr/>
      </xdr:nvGrpSpPr>
      <xdr:grpSpPr>
        <a:xfrm>
          <a:off x="7197642" y="0"/>
          <a:ext cx="2769926" cy="4762500"/>
          <a:chOff x="5507735" y="2613621"/>
          <a:chExt cx="905725" cy="1632502"/>
        </a:xfrm>
      </xdr:grpSpPr>
      <xdr:sp macro="" textlink="">
        <xdr:nvSpPr>
          <xdr:cNvPr id="10" name="Forma Livre: Forma 34">
            <a:extLst>
              <a:ext uri="{FF2B5EF4-FFF2-40B4-BE49-F238E27FC236}">
                <a16:creationId xmlns:a16="http://schemas.microsoft.com/office/drawing/2014/main" id="{00000000-0008-0000-0A00-00000A000000}"/>
              </a:ext>
            </a:extLst>
          </xdr:cNvPr>
          <xdr:cNvSpPr/>
        </xdr:nvSpPr>
        <xdr:spPr>
          <a:xfrm>
            <a:off x="5507735" y="2613621"/>
            <a:ext cx="905725" cy="1569167"/>
          </a:xfrm>
          <a:custGeom>
            <a:avLst/>
            <a:gdLst>
              <a:gd name="connsiteX0" fmla="*/ 13463 w 1105698"/>
              <a:gd name="connsiteY0" fmla="*/ 1356408 h 1569167"/>
              <a:gd name="connsiteX1" fmla="*/ 132135 w 1105698"/>
              <a:gd name="connsiteY1" fmla="*/ 1569168 h 1569167"/>
              <a:gd name="connsiteX2" fmla="*/ 160663 w 1105698"/>
              <a:gd name="connsiteY2" fmla="*/ 833361 h 1569167"/>
              <a:gd name="connsiteX3" fmla="*/ 716999 w 1105698"/>
              <a:gd name="connsiteY3" fmla="*/ 223399 h 1569167"/>
              <a:gd name="connsiteX4" fmla="*/ 850349 w 1105698"/>
              <a:gd name="connsiteY4" fmla="*/ 384715 h 1569167"/>
              <a:gd name="connsiteX5" fmla="*/ 1104495 w 1105698"/>
              <a:gd name="connsiteY5" fmla="*/ 384191 h 1569167"/>
              <a:gd name="connsiteX6" fmla="*/ 817202 w 1105698"/>
              <a:gd name="connsiteY6" fmla="*/ 0 h 1569167"/>
              <a:gd name="connsiteX7" fmla="*/ 173359 w 1105698"/>
              <a:gd name="connsiteY7" fmla="*/ 553088 h 1569167"/>
              <a:gd name="connsiteX8" fmla="*/ 13463 w 1105698"/>
              <a:gd name="connsiteY8" fmla="*/ 1356408 h 156916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1105698" h="1569167">
                <a:moveTo>
                  <a:pt x="13463" y="1356408"/>
                </a:moveTo>
                <a:cubicBezTo>
                  <a:pt x="35075" y="1474546"/>
                  <a:pt x="84005" y="1550013"/>
                  <a:pt x="132135" y="1569168"/>
                </a:cubicBezTo>
                <a:cubicBezTo>
                  <a:pt x="-329" y="1367247"/>
                  <a:pt x="75947" y="1042168"/>
                  <a:pt x="160663" y="833361"/>
                </a:cubicBezTo>
                <a:cubicBezTo>
                  <a:pt x="242444" y="631822"/>
                  <a:pt x="478359" y="244583"/>
                  <a:pt x="716999" y="223399"/>
                </a:cubicBezTo>
                <a:cubicBezTo>
                  <a:pt x="832432" y="217999"/>
                  <a:pt x="846777" y="293037"/>
                  <a:pt x="850349" y="384715"/>
                </a:cubicBezTo>
                <a:lnTo>
                  <a:pt x="1104495" y="384191"/>
                </a:lnTo>
                <a:cubicBezTo>
                  <a:pt x="1119240" y="225752"/>
                  <a:pt x="997101" y="-19"/>
                  <a:pt x="817202" y="0"/>
                </a:cubicBezTo>
                <a:cubicBezTo>
                  <a:pt x="524461" y="29"/>
                  <a:pt x="309176" y="313392"/>
                  <a:pt x="173359" y="553088"/>
                </a:cubicBezTo>
                <a:cubicBezTo>
                  <a:pt x="-30057" y="968016"/>
                  <a:pt x="-8149" y="1238269"/>
                  <a:pt x="13463" y="1356408"/>
                </a:cubicBezTo>
              </a:path>
            </a:pathLst>
          </a:custGeom>
          <a:solidFill>
            <a:srgbClr val="FFFFFF">
              <a:alpha val="36000"/>
            </a:srgbClr>
          </a:solidFill>
          <a:ln>
            <a:noFill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277200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5544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8316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1088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1386002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1663202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1940403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2217603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>
              <a:latin typeface="Montserrat Medium" pitchFamily="2" charset="77"/>
            </a:endParaRPr>
          </a:p>
        </xdr:txBody>
      </xdr:sp>
      <xdr:sp macro="" textlink="">
        <xdr:nvSpPr>
          <xdr:cNvPr id="11" name="Forma Livre: Forma 35">
            <a:extLst>
              <a:ext uri="{FF2B5EF4-FFF2-40B4-BE49-F238E27FC236}">
                <a16:creationId xmlns:a16="http://schemas.microsoft.com/office/drawing/2014/main" id="{00000000-0008-0000-0A00-00000B000000}"/>
              </a:ext>
            </a:extLst>
          </xdr:cNvPr>
          <xdr:cNvSpPr/>
        </xdr:nvSpPr>
        <xdr:spPr>
          <a:xfrm>
            <a:off x="5716749" y="3161194"/>
            <a:ext cx="689802" cy="1084929"/>
          </a:xfrm>
          <a:custGeom>
            <a:avLst/>
            <a:gdLst>
              <a:gd name="connsiteX0" fmla="*/ 524446 w 826817"/>
              <a:gd name="connsiteY0" fmla="*/ 758504 h 1084929"/>
              <a:gd name="connsiteX1" fmla="*/ 826541 w 826817"/>
              <a:gd name="connsiteY1" fmla="*/ 9011 h 1084929"/>
              <a:gd name="connsiteX2" fmla="*/ 826817 w 826817"/>
              <a:gd name="connsiteY2" fmla="*/ 933 h 1084929"/>
              <a:gd name="connsiteX3" fmla="*/ 359168 w 826817"/>
              <a:gd name="connsiteY3" fmla="*/ 0 h 1084929"/>
              <a:gd name="connsiteX4" fmla="*/ 332851 w 826817"/>
              <a:gd name="connsiteY4" fmla="*/ 176098 h 1084929"/>
              <a:gd name="connsiteX5" fmla="*/ 485803 w 826817"/>
              <a:gd name="connsiteY5" fmla="*/ 139427 h 1084929"/>
              <a:gd name="connsiteX6" fmla="*/ 547040 w 826817"/>
              <a:gd name="connsiteY6" fmla="*/ 268938 h 1084929"/>
              <a:gd name="connsiteX7" fmla="*/ 234324 w 826817"/>
              <a:gd name="connsiteY7" fmla="*/ 958691 h 1084929"/>
              <a:gd name="connsiteX8" fmla="*/ 247 w 826817"/>
              <a:gd name="connsiteY8" fmla="*/ 1082307 h 1084929"/>
              <a:gd name="connsiteX9" fmla="*/ 524446 w 826817"/>
              <a:gd name="connsiteY9" fmla="*/ 758504 h 108492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826817" h="1084929">
                <a:moveTo>
                  <a:pt x="524446" y="758504"/>
                </a:moveTo>
                <a:cubicBezTo>
                  <a:pt x="667207" y="561232"/>
                  <a:pt x="815340" y="257461"/>
                  <a:pt x="826541" y="9011"/>
                </a:cubicBezTo>
                <a:cubicBezTo>
                  <a:pt x="826694" y="5753"/>
                  <a:pt x="826694" y="3267"/>
                  <a:pt x="826817" y="933"/>
                </a:cubicBezTo>
                <a:cubicBezTo>
                  <a:pt x="671112" y="1867"/>
                  <a:pt x="510749" y="476"/>
                  <a:pt x="359168" y="0"/>
                </a:cubicBezTo>
                <a:cubicBezTo>
                  <a:pt x="350882" y="59865"/>
                  <a:pt x="340842" y="116148"/>
                  <a:pt x="332851" y="176098"/>
                </a:cubicBezTo>
                <a:cubicBezTo>
                  <a:pt x="344471" y="177451"/>
                  <a:pt x="413585" y="128664"/>
                  <a:pt x="485803" y="139427"/>
                </a:cubicBezTo>
                <a:cubicBezTo>
                  <a:pt x="548106" y="148723"/>
                  <a:pt x="546878" y="226171"/>
                  <a:pt x="547040" y="268938"/>
                </a:cubicBezTo>
                <a:cubicBezTo>
                  <a:pt x="528847" y="632050"/>
                  <a:pt x="351567" y="862289"/>
                  <a:pt x="234324" y="958691"/>
                </a:cubicBezTo>
                <a:cubicBezTo>
                  <a:pt x="117100" y="1055084"/>
                  <a:pt x="-6268" y="1081297"/>
                  <a:pt x="247" y="1082307"/>
                </a:cubicBezTo>
                <a:cubicBezTo>
                  <a:pt x="177327" y="1109539"/>
                  <a:pt x="408022" y="919372"/>
                  <a:pt x="524446" y="758504"/>
                </a:cubicBezTo>
              </a:path>
            </a:pathLst>
          </a:custGeom>
          <a:solidFill>
            <a:srgbClr val="FFFFFF">
              <a:alpha val="36000"/>
            </a:srgbClr>
          </a:solidFill>
          <a:ln>
            <a:noFill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277200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5544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8316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1088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1386002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1663202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1940403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2217603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>
              <a:latin typeface="Montserrat Medium" pitchFamily="2" charset="77"/>
            </a:endParaRPr>
          </a:p>
        </xdr:txBody>
      </xdr:sp>
    </xdr:grpSp>
    <xdr:clientData/>
  </xdr:twoCellAnchor>
  <xdr:twoCellAnchor>
    <xdr:from>
      <xdr:col>11</xdr:col>
      <xdr:colOff>437031</xdr:colOff>
      <xdr:row>0</xdr:row>
      <xdr:rowOff>47225</xdr:rowOff>
    </xdr:from>
    <xdr:to>
      <xdr:col>16</xdr:col>
      <xdr:colOff>108857</xdr:colOff>
      <xdr:row>24</xdr:row>
      <xdr:rowOff>181695</xdr:rowOff>
    </xdr:to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/>
      </xdr:nvSpPr>
      <xdr:spPr>
        <a:xfrm>
          <a:off x="7142631" y="47225"/>
          <a:ext cx="2719826" cy="4715995"/>
        </a:xfrm>
        <a:prstGeom prst="rect">
          <a:avLst/>
        </a:prstGeom>
        <a:solidFill>
          <a:srgbClr val="EA742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120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Montserrat Medium" pitchFamily="2" charset="77"/>
            <a:ea typeface="+mn-ea"/>
            <a:cs typeface="+mn-cs"/>
          </a:endParaRPr>
        </a:p>
      </xdr:txBody>
    </xdr:sp>
    <xdr:clientData/>
  </xdr:twoCellAnchor>
  <xdr:twoCellAnchor editAs="oneCell">
    <xdr:from>
      <xdr:col>15</xdr:col>
      <xdr:colOff>542984</xdr:colOff>
      <xdr:row>0</xdr:row>
      <xdr:rowOff>47625</xdr:rowOff>
    </xdr:from>
    <xdr:to>
      <xdr:col>16383</xdr:col>
      <xdr:colOff>9525</xdr:colOff>
      <xdr:row>24</xdr:row>
      <xdr:rowOff>171450</xdr:rowOff>
    </xdr:to>
    <xdr:pic>
      <xdr:nvPicPr>
        <xdr:cNvPr id="14" name="Imagem 13" descr="Uma imagem contendo edifício, ao ar livre, caminhão, rua&#10;&#10;Descrição gerada automaticamente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21250" r="17165"/>
        <a:stretch/>
      </xdr:blipFill>
      <xdr:spPr>
        <a:xfrm>
          <a:off x="9686984" y="47625"/>
          <a:ext cx="2514541" cy="4695825"/>
        </a:xfrm>
        <a:prstGeom prst="rect">
          <a:avLst/>
        </a:prstGeom>
      </xdr:spPr>
    </xdr:pic>
    <xdr:clientData/>
  </xdr:twoCellAnchor>
  <xdr:twoCellAnchor editAs="oneCell">
    <xdr:from>
      <xdr:col>18</xdr:col>
      <xdr:colOff>215879</xdr:colOff>
      <xdr:row>1</xdr:row>
      <xdr:rowOff>123825</xdr:rowOff>
    </xdr:from>
    <xdr:to>
      <xdr:col>19</xdr:col>
      <xdr:colOff>9524</xdr:colOff>
      <xdr:row>4</xdr:row>
      <xdr:rowOff>9525</xdr:rowOff>
    </xdr:to>
    <xdr:pic>
      <xdr:nvPicPr>
        <xdr:cNvPr id="13" name="Imagem 12" descr="https://cdn-icons-png.flaticon.com/512/1946/194648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8679" y="323850"/>
          <a:ext cx="40324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104775</xdr:colOff>
      <xdr:row>4</xdr:row>
      <xdr:rowOff>19048</xdr:rowOff>
    </xdr:from>
    <xdr:to>
      <xdr:col>19</xdr:col>
      <xdr:colOff>295275</xdr:colOff>
      <xdr:row>5</xdr:row>
      <xdr:rowOff>104773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 txBox="1"/>
      </xdr:nvSpPr>
      <xdr:spPr>
        <a:xfrm>
          <a:off x="11077575" y="790573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Menu</a:t>
          </a:r>
        </a:p>
      </xdr:txBody>
    </xdr:sp>
    <xdr:clientData/>
  </xdr:twoCellAnchor>
  <xdr:twoCellAnchor editAs="oneCell">
    <xdr:from>
      <xdr:col>18</xdr:col>
      <xdr:colOff>521928</xdr:colOff>
      <xdr:row>20</xdr:row>
      <xdr:rowOff>180575</xdr:rowOff>
    </xdr:from>
    <xdr:to>
      <xdr:col>19</xdr:col>
      <xdr:colOff>217956</xdr:colOff>
      <xdr:row>23</xdr:row>
      <xdr:rowOff>9125</xdr:rowOff>
    </xdr:to>
    <xdr:pic>
      <xdr:nvPicPr>
        <xdr:cNvPr id="16" name="Imagem 15" descr="https://cdn-icons-png.flaticon.com/512/591/591855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94728" y="3990575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579078</xdr:colOff>
      <xdr:row>20</xdr:row>
      <xdr:rowOff>180575</xdr:rowOff>
    </xdr:from>
    <xdr:to>
      <xdr:col>18</xdr:col>
      <xdr:colOff>275106</xdr:colOff>
      <xdr:row>23</xdr:row>
      <xdr:rowOff>9125</xdr:rowOff>
    </xdr:to>
    <xdr:pic>
      <xdr:nvPicPr>
        <xdr:cNvPr id="17" name="Imagem 16" descr="https://cdn-icons-png.flaticon.com/512/591/591855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0942278" y="3990575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398931</xdr:colOff>
      <xdr:row>22</xdr:row>
      <xdr:rowOff>171049</xdr:rowOff>
    </xdr:from>
    <xdr:to>
      <xdr:col>19</xdr:col>
      <xdr:colOff>589431</xdr:colOff>
      <xdr:row>24</xdr:row>
      <xdr:rowOff>66274</xdr:rowOff>
    </xdr:to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 txBox="1"/>
      </xdr:nvSpPr>
      <xdr:spPr>
        <a:xfrm>
          <a:off x="11371731" y="4362049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Próximo</a:t>
          </a:r>
        </a:p>
      </xdr:txBody>
    </xdr:sp>
    <xdr:clientData/>
  </xdr:twoCellAnchor>
  <xdr:twoCellAnchor>
    <xdr:from>
      <xdr:col>17</xdr:col>
      <xdr:colOff>254001</xdr:colOff>
      <xdr:row>22</xdr:row>
      <xdr:rowOff>183444</xdr:rowOff>
    </xdr:from>
    <xdr:to>
      <xdr:col>18</xdr:col>
      <xdr:colOff>475131</xdr:colOff>
      <xdr:row>24</xdr:row>
      <xdr:rowOff>66274</xdr:rowOff>
    </xdr:to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 txBox="1"/>
      </xdr:nvSpPr>
      <xdr:spPr>
        <a:xfrm>
          <a:off x="11168945" y="4374444"/>
          <a:ext cx="863186" cy="263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Anterior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28575</xdr:rowOff>
    </xdr:from>
    <xdr:to>
      <xdr:col>2</xdr:col>
      <xdr:colOff>184709</xdr:colOff>
      <xdr:row>2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19075"/>
          <a:ext cx="1327709" cy="342900"/>
        </a:xfrm>
        <a:prstGeom prst="rect">
          <a:avLst/>
        </a:prstGeom>
      </xdr:spPr>
    </xdr:pic>
    <xdr:clientData/>
  </xdr:twoCellAnchor>
  <xdr:twoCellAnchor>
    <xdr:from>
      <xdr:col>2</xdr:col>
      <xdr:colOff>120463</xdr:colOff>
      <xdr:row>1</xdr:row>
      <xdr:rowOff>71718</xdr:rowOff>
    </xdr:from>
    <xdr:to>
      <xdr:col>16</xdr:col>
      <xdr:colOff>233330</xdr:colOff>
      <xdr:row>3</xdr:row>
      <xdr:rowOff>43143</xdr:rowOff>
    </xdr:to>
    <xdr:sp macro="" textlink="">
      <xdr:nvSpPr>
        <xdr:cNvPr id="3" name="Título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>
          <a:spLocks/>
        </xdr:cNvSpPr>
      </xdr:nvSpPr>
      <xdr:spPr>
        <a:xfrm>
          <a:off x="1339663" y="262218"/>
          <a:ext cx="8647267" cy="352425"/>
        </a:xfrm>
        <a:prstGeom prst="rect">
          <a:avLst/>
        </a:prstGeom>
      </xdr:spPr>
      <xdr:txBody>
        <a:bodyPr vert="horz" wrap="square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ts val="2500"/>
            </a:lnSpc>
            <a:spcBef>
              <a:spcPts val="0"/>
            </a:spcBef>
            <a:defRPr/>
          </a:pPr>
          <a:r>
            <a:rPr lang="pt-BR" sz="28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Premissas do Resultado | </a:t>
          </a:r>
        </a:p>
        <a:p>
          <a:pPr lvl="0" algn="l">
            <a:lnSpc>
              <a:spcPts val="1000"/>
            </a:lnSpc>
            <a:spcBef>
              <a:spcPts val="0"/>
            </a:spcBef>
            <a:defRPr/>
          </a:pPr>
          <a:r>
            <a:rPr lang="pt-BR" sz="14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Resultados da Divisão de Logística Integrada</a:t>
          </a:r>
        </a:p>
      </xdr:txBody>
    </xdr:sp>
    <xdr:clientData/>
  </xdr:twoCellAnchor>
  <xdr:twoCellAnchor editAs="oneCell">
    <xdr:from>
      <xdr:col>18</xdr:col>
      <xdr:colOff>515469</xdr:colOff>
      <xdr:row>0</xdr:row>
      <xdr:rowOff>82923</xdr:rowOff>
    </xdr:from>
    <xdr:to>
      <xdr:col>19</xdr:col>
      <xdr:colOff>502580</xdr:colOff>
      <xdr:row>1</xdr:row>
      <xdr:rowOff>142438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88269" y="82923"/>
          <a:ext cx="596711" cy="250015"/>
        </a:xfrm>
        <a:prstGeom prst="rect">
          <a:avLst/>
        </a:prstGeom>
      </xdr:spPr>
    </xdr:pic>
    <xdr:clientData/>
  </xdr:twoCellAnchor>
  <xdr:twoCellAnchor editAs="oneCell">
    <xdr:from>
      <xdr:col>17</xdr:col>
      <xdr:colOff>108088</xdr:colOff>
      <xdr:row>0</xdr:row>
      <xdr:rowOff>0</xdr:rowOff>
    </xdr:from>
    <xdr:to>
      <xdr:col>16383</xdr:col>
      <xdr:colOff>15019</xdr:colOff>
      <xdr:row>25</xdr:row>
      <xdr:rowOff>0</xdr:rowOff>
    </xdr:to>
    <xdr:pic>
      <xdr:nvPicPr>
        <xdr:cNvPr id="12" name="Imagem 11" descr="Uma imagem contendo ao ar livre, edifício, cheio, trem&#10;&#10;Descrição gerada automaticamente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471288" y="0"/>
          <a:ext cx="1735731" cy="4762500"/>
        </a:xfrm>
        <a:prstGeom prst="rect">
          <a:avLst/>
        </a:prstGeom>
      </xdr:spPr>
    </xdr:pic>
    <xdr:clientData/>
  </xdr:twoCellAnchor>
  <xdr:twoCellAnchor>
    <xdr:from>
      <xdr:col>15</xdr:col>
      <xdr:colOff>38100</xdr:colOff>
      <xdr:row>1</xdr:row>
      <xdr:rowOff>121228</xdr:rowOff>
    </xdr:from>
    <xdr:to>
      <xdr:col>19</xdr:col>
      <xdr:colOff>568751</xdr:colOff>
      <xdr:row>23</xdr:row>
      <xdr:rowOff>1</xdr:rowOff>
    </xdr:to>
    <xdr:grpSp>
      <xdr:nvGrpSpPr>
        <xdr:cNvPr id="13" name="Agrupar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GrpSpPr>
          <a:grpSpLocks noChangeAspect="1"/>
        </xdr:cNvGrpSpPr>
      </xdr:nvGrpSpPr>
      <xdr:grpSpPr>
        <a:xfrm>
          <a:off x="9668933" y="311728"/>
          <a:ext cx="3098874" cy="4069773"/>
          <a:chOff x="5307763" y="2613621"/>
          <a:chExt cx="1105698" cy="1632502"/>
        </a:xfrm>
      </xdr:grpSpPr>
      <xdr:sp macro="" textlink="">
        <xdr:nvSpPr>
          <xdr:cNvPr id="14" name="Forma Livre: Forma 28">
            <a:extLst>
              <a:ext uri="{FF2B5EF4-FFF2-40B4-BE49-F238E27FC236}">
                <a16:creationId xmlns:a16="http://schemas.microsoft.com/office/drawing/2014/main" id="{00000000-0008-0000-0B00-00000E000000}"/>
              </a:ext>
            </a:extLst>
          </xdr:cNvPr>
          <xdr:cNvSpPr/>
        </xdr:nvSpPr>
        <xdr:spPr>
          <a:xfrm>
            <a:off x="5307763" y="2613621"/>
            <a:ext cx="1105698" cy="1569167"/>
          </a:xfrm>
          <a:custGeom>
            <a:avLst/>
            <a:gdLst>
              <a:gd name="connsiteX0" fmla="*/ 13463 w 1105698"/>
              <a:gd name="connsiteY0" fmla="*/ 1356408 h 1569167"/>
              <a:gd name="connsiteX1" fmla="*/ 132135 w 1105698"/>
              <a:gd name="connsiteY1" fmla="*/ 1569168 h 1569167"/>
              <a:gd name="connsiteX2" fmla="*/ 160663 w 1105698"/>
              <a:gd name="connsiteY2" fmla="*/ 833361 h 1569167"/>
              <a:gd name="connsiteX3" fmla="*/ 716999 w 1105698"/>
              <a:gd name="connsiteY3" fmla="*/ 223399 h 1569167"/>
              <a:gd name="connsiteX4" fmla="*/ 850349 w 1105698"/>
              <a:gd name="connsiteY4" fmla="*/ 384715 h 1569167"/>
              <a:gd name="connsiteX5" fmla="*/ 1104495 w 1105698"/>
              <a:gd name="connsiteY5" fmla="*/ 384191 h 1569167"/>
              <a:gd name="connsiteX6" fmla="*/ 817202 w 1105698"/>
              <a:gd name="connsiteY6" fmla="*/ 0 h 1569167"/>
              <a:gd name="connsiteX7" fmla="*/ 173359 w 1105698"/>
              <a:gd name="connsiteY7" fmla="*/ 553088 h 1569167"/>
              <a:gd name="connsiteX8" fmla="*/ 13463 w 1105698"/>
              <a:gd name="connsiteY8" fmla="*/ 1356408 h 156916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1105698" h="1569167">
                <a:moveTo>
                  <a:pt x="13463" y="1356408"/>
                </a:moveTo>
                <a:cubicBezTo>
                  <a:pt x="35075" y="1474546"/>
                  <a:pt x="84005" y="1550013"/>
                  <a:pt x="132135" y="1569168"/>
                </a:cubicBezTo>
                <a:cubicBezTo>
                  <a:pt x="-329" y="1367247"/>
                  <a:pt x="75947" y="1042168"/>
                  <a:pt x="160663" y="833361"/>
                </a:cubicBezTo>
                <a:cubicBezTo>
                  <a:pt x="242444" y="631822"/>
                  <a:pt x="478359" y="244583"/>
                  <a:pt x="716999" y="223399"/>
                </a:cubicBezTo>
                <a:cubicBezTo>
                  <a:pt x="832432" y="217999"/>
                  <a:pt x="846777" y="293037"/>
                  <a:pt x="850349" y="384715"/>
                </a:cubicBezTo>
                <a:lnTo>
                  <a:pt x="1104495" y="384191"/>
                </a:lnTo>
                <a:cubicBezTo>
                  <a:pt x="1119240" y="225752"/>
                  <a:pt x="997101" y="-19"/>
                  <a:pt x="817202" y="0"/>
                </a:cubicBezTo>
                <a:cubicBezTo>
                  <a:pt x="524461" y="29"/>
                  <a:pt x="309176" y="313392"/>
                  <a:pt x="173359" y="553088"/>
                </a:cubicBezTo>
                <a:cubicBezTo>
                  <a:pt x="-30057" y="968016"/>
                  <a:pt x="-8149" y="1238269"/>
                  <a:pt x="13463" y="1356408"/>
                </a:cubicBezTo>
              </a:path>
            </a:pathLst>
          </a:custGeom>
          <a:solidFill>
            <a:srgbClr val="FFFFFF">
              <a:alpha val="36000"/>
            </a:srgbClr>
          </a:solidFill>
          <a:ln>
            <a:noFill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277200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5544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8316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1088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1386002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1663202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1940403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2217603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5" name="Forma Livre: Forma 29">
            <a:extLst>
              <a:ext uri="{FF2B5EF4-FFF2-40B4-BE49-F238E27FC236}">
                <a16:creationId xmlns:a16="http://schemas.microsoft.com/office/drawing/2014/main" id="{00000000-0008-0000-0B00-00000F000000}"/>
              </a:ext>
            </a:extLst>
          </xdr:cNvPr>
          <xdr:cNvSpPr/>
        </xdr:nvSpPr>
        <xdr:spPr>
          <a:xfrm>
            <a:off x="5579735" y="3161194"/>
            <a:ext cx="826817" cy="1084929"/>
          </a:xfrm>
          <a:custGeom>
            <a:avLst/>
            <a:gdLst>
              <a:gd name="connsiteX0" fmla="*/ 524446 w 826817"/>
              <a:gd name="connsiteY0" fmla="*/ 758504 h 1084929"/>
              <a:gd name="connsiteX1" fmla="*/ 826541 w 826817"/>
              <a:gd name="connsiteY1" fmla="*/ 9011 h 1084929"/>
              <a:gd name="connsiteX2" fmla="*/ 826817 w 826817"/>
              <a:gd name="connsiteY2" fmla="*/ 933 h 1084929"/>
              <a:gd name="connsiteX3" fmla="*/ 359168 w 826817"/>
              <a:gd name="connsiteY3" fmla="*/ 0 h 1084929"/>
              <a:gd name="connsiteX4" fmla="*/ 332851 w 826817"/>
              <a:gd name="connsiteY4" fmla="*/ 176098 h 1084929"/>
              <a:gd name="connsiteX5" fmla="*/ 485803 w 826817"/>
              <a:gd name="connsiteY5" fmla="*/ 139427 h 1084929"/>
              <a:gd name="connsiteX6" fmla="*/ 547040 w 826817"/>
              <a:gd name="connsiteY6" fmla="*/ 268938 h 1084929"/>
              <a:gd name="connsiteX7" fmla="*/ 234324 w 826817"/>
              <a:gd name="connsiteY7" fmla="*/ 958691 h 1084929"/>
              <a:gd name="connsiteX8" fmla="*/ 247 w 826817"/>
              <a:gd name="connsiteY8" fmla="*/ 1082307 h 1084929"/>
              <a:gd name="connsiteX9" fmla="*/ 524446 w 826817"/>
              <a:gd name="connsiteY9" fmla="*/ 758504 h 108492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826817" h="1084929">
                <a:moveTo>
                  <a:pt x="524446" y="758504"/>
                </a:moveTo>
                <a:cubicBezTo>
                  <a:pt x="667207" y="561232"/>
                  <a:pt x="815340" y="257461"/>
                  <a:pt x="826541" y="9011"/>
                </a:cubicBezTo>
                <a:cubicBezTo>
                  <a:pt x="826694" y="5753"/>
                  <a:pt x="826694" y="3267"/>
                  <a:pt x="826817" y="933"/>
                </a:cubicBezTo>
                <a:cubicBezTo>
                  <a:pt x="671112" y="1867"/>
                  <a:pt x="510749" y="476"/>
                  <a:pt x="359168" y="0"/>
                </a:cubicBezTo>
                <a:cubicBezTo>
                  <a:pt x="350882" y="59865"/>
                  <a:pt x="340842" y="116148"/>
                  <a:pt x="332851" y="176098"/>
                </a:cubicBezTo>
                <a:cubicBezTo>
                  <a:pt x="344471" y="177451"/>
                  <a:pt x="413585" y="128664"/>
                  <a:pt x="485803" y="139427"/>
                </a:cubicBezTo>
                <a:cubicBezTo>
                  <a:pt x="548106" y="148723"/>
                  <a:pt x="546878" y="226171"/>
                  <a:pt x="547040" y="268938"/>
                </a:cubicBezTo>
                <a:cubicBezTo>
                  <a:pt x="528847" y="632050"/>
                  <a:pt x="351567" y="862289"/>
                  <a:pt x="234324" y="958691"/>
                </a:cubicBezTo>
                <a:cubicBezTo>
                  <a:pt x="117100" y="1055084"/>
                  <a:pt x="-6268" y="1081297"/>
                  <a:pt x="247" y="1082307"/>
                </a:cubicBezTo>
                <a:cubicBezTo>
                  <a:pt x="177327" y="1109539"/>
                  <a:pt x="408022" y="919372"/>
                  <a:pt x="524446" y="758504"/>
                </a:cubicBezTo>
              </a:path>
            </a:pathLst>
          </a:custGeom>
          <a:solidFill>
            <a:srgbClr val="FFFFFF">
              <a:alpha val="36000"/>
            </a:srgbClr>
          </a:solidFill>
          <a:ln>
            <a:noFill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277200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5544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8316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1088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1386002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1663202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1940403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2217603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</xdr:grpSp>
    <xdr:clientData/>
  </xdr:twoCellAnchor>
  <xdr:twoCellAnchor editAs="oneCell">
    <xdr:from>
      <xdr:col>18</xdr:col>
      <xdr:colOff>301604</xdr:colOff>
      <xdr:row>0</xdr:row>
      <xdr:rowOff>161925</xdr:rowOff>
    </xdr:from>
    <xdr:to>
      <xdr:col>19</xdr:col>
      <xdr:colOff>95249</xdr:colOff>
      <xdr:row>3</xdr:row>
      <xdr:rowOff>47625</xdr:rowOff>
    </xdr:to>
    <xdr:pic>
      <xdr:nvPicPr>
        <xdr:cNvPr id="10" name="Imagem 9" descr="https://cdn-icons-png.flaticon.com/512/1946/194648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4404" y="161925"/>
          <a:ext cx="40324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190500</xdr:colOff>
      <xdr:row>3</xdr:row>
      <xdr:rowOff>57148</xdr:rowOff>
    </xdr:from>
    <xdr:to>
      <xdr:col>19</xdr:col>
      <xdr:colOff>381000</xdr:colOff>
      <xdr:row>4</xdr:row>
      <xdr:rowOff>142873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 txBox="1"/>
      </xdr:nvSpPr>
      <xdr:spPr>
        <a:xfrm>
          <a:off x="11163300" y="628648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Menu</a:t>
          </a:r>
        </a:p>
      </xdr:txBody>
    </xdr:sp>
    <xdr:clientData/>
  </xdr:twoCellAnchor>
  <xdr:twoCellAnchor editAs="oneCell">
    <xdr:from>
      <xdr:col>18</xdr:col>
      <xdr:colOff>446847</xdr:colOff>
      <xdr:row>19</xdr:row>
      <xdr:rowOff>161925</xdr:rowOff>
    </xdr:from>
    <xdr:to>
      <xdr:col>19</xdr:col>
      <xdr:colOff>142875</xdr:colOff>
      <xdr:row>21</xdr:row>
      <xdr:rowOff>180975</xdr:rowOff>
    </xdr:to>
    <xdr:pic>
      <xdr:nvPicPr>
        <xdr:cNvPr id="16" name="Imagem 15" descr="https://cdn-icons-png.flaticon.com/512/591/591855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9647" y="3781425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503997</xdr:colOff>
      <xdr:row>19</xdr:row>
      <xdr:rowOff>161925</xdr:rowOff>
    </xdr:from>
    <xdr:to>
      <xdr:col>18</xdr:col>
      <xdr:colOff>200025</xdr:colOff>
      <xdr:row>21</xdr:row>
      <xdr:rowOff>180975</xdr:rowOff>
    </xdr:to>
    <xdr:pic>
      <xdr:nvPicPr>
        <xdr:cNvPr id="17" name="Imagem 16" descr="https://cdn-icons-png.flaticon.com/512/591/591855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0867197" y="3781425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323850</xdr:colOff>
      <xdr:row>21</xdr:row>
      <xdr:rowOff>152399</xdr:rowOff>
    </xdr:from>
    <xdr:to>
      <xdr:col>19</xdr:col>
      <xdr:colOff>514350</xdr:colOff>
      <xdr:row>23</xdr:row>
      <xdr:rowOff>47624</xdr:rowOff>
    </xdr:to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/>
      </xdr:nvSpPr>
      <xdr:spPr>
        <a:xfrm>
          <a:off x="11296650" y="4152899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Próximo</a:t>
          </a:r>
        </a:p>
      </xdr:txBody>
    </xdr:sp>
    <xdr:clientData/>
  </xdr:twoCellAnchor>
  <xdr:twoCellAnchor>
    <xdr:from>
      <xdr:col>17</xdr:col>
      <xdr:colOff>176389</xdr:colOff>
      <xdr:row>21</xdr:row>
      <xdr:rowOff>152399</xdr:rowOff>
    </xdr:from>
    <xdr:to>
      <xdr:col>18</xdr:col>
      <xdr:colOff>400050</xdr:colOff>
      <xdr:row>23</xdr:row>
      <xdr:rowOff>28222</xdr:rowOff>
    </xdr:to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 txBox="1"/>
      </xdr:nvSpPr>
      <xdr:spPr>
        <a:xfrm>
          <a:off x="11091333" y="4152899"/>
          <a:ext cx="865717" cy="2568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Anterior</a:t>
          </a:r>
        </a:p>
      </xdr:txBody>
    </xdr:sp>
    <xdr:clientData/>
  </xdr:twoCellAnchor>
  <xdr:oneCellAnchor>
    <xdr:from>
      <xdr:col>0</xdr:col>
      <xdr:colOff>285750</xdr:colOff>
      <xdr:row>3</xdr:row>
      <xdr:rowOff>171008</xdr:rowOff>
    </xdr:from>
    <xdr:ext cx="9448800" cy="3753291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285750" y="742508"/>
          <a:ext cx="9448800" cy="37532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t-BR" sz="16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Custos dos serviços prestados </a:t>
          </a:r>
        </a:p>
        <a:p>
          <a:pPr>
            <a:spcBef>
              <a:spcPts val="600"/>
            </a:spcBef>
          </a:pPr>
          <a:r>
            <a:rPr lang="pt-BR" sz="16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Os </a:t>
          </a:r>
          <a:r>
            <a:rPr lang="pt-BR" sz="1600" b="1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custos dos serviços prestados </a:t>
          </a:r>
          <a:r>
            <a:rPr lang="pt-BR" sz="16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da divisão correspondem a: (i) repasse de fretes de operadores logísticos terceirizados; (ii) custos de aluguel de armazéns, e (iii) demais custos fixos como manutenção de imóveis, vigilância, entre outros. Os custos variáveis correspondem a fretes, créditos de PIS/Cofins e outros custos variáveis.</a:t>
          </a:r>
        </a:p>
        <a:p>
          <a:pPr>
            <a:spcBef>
              <a:spcPts val="600"/>
            </a:spcBef>
          </a:pPr>
          <a:r>
            <a:rPr kumimoji="0" lang="pt-BR" sz="1600" b="1" i="0" u="none" strike="noStrike" kern="0" cap="none" spc="0" normalizeH="0" baseline="0" noProof="0">
              <a:ln>
                <a:noFill/>
              </a:ln>
              <a:solidFill>
                <a:srgbClr val="EA7423"/>
              </a:solidFill>
              <a:effectLst/>
              <a:uLnTx/>
              <a:uFillTx/>
              <a:latin typeface="Montserrat" panose="00000500000000000000" pitchFamily="2" charset="0"/>
              <a:ea typeface="+mn-ea"/>
              <a:cs typeface="+mn-cs"/>
            </a:rPr>
            <a:t>Despesas</a:t>
          </a:r>
          <a:endParaRPr lang="pt-BR" sz="1600">
            <a:solidFill>
              <a:srgbClr val="EA7423"/>
            </a:solidFill>
            <a:effectLst/>
            <a:latin typeface="Montserrat" panose="00000500000000000000" pitchFamily="2" charset="0"/>
            <a:ea typeface="+mn-ea"/>
            <a:cs typeface="+mn-cs"/>
          </a:endParaRPr>
        </a:p>
        <a:p>
          <a:pPr>
            <a:spcBef>
              <a:spcPts val="600"/>
            </a:spcBef>
          </a:pPr>
          <a:r>
            <a:rPr lang="pt-BR" sz="16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As </a:t>
          </a:r>
          <a:r>
            <a:rPr lang="pt-BR" sz="1600" b="1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despesas</a:t>
          </a:r>
          <a:r>
            <a:rPr lang="pt-BR" sz="16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da divisão correspondem a poucas áreas dedicadas da divisão.</a:t>
          </a:r>
        </a:p>
        <a:p>
          <a:pPr>
            <a:spcBef>
              <a:spcPts val="600"/>
            </a:spcBef>
          </a:pPr>
          <a:r>
            <a:rPr kumimoji="0" lang="pt-BR" sz="1600" b="1" i="0" u="none" strike="noStrike" kern="0" cap="none" spc="0" normalizeH="0" baseline="0" noProof="0">
              <a:ln>
                <a:noFill/>
              </a:ln>
              <a:solidFill>
                <a:srgbClr val="EA7423"/>
              </a:solidFill>
              <a:effectLst/>
              <a:uLnTx/>
              <a:uFillTx/>
              <a:latin typeface="Montserrat" panose="00000500000000000000" pitchFamily="2" charset="0"/>
              <a:ea typeface="+mn-ea"/>
              <a:cs typeface="+mn-cs"/>
            </a:rPr>
            <a:t>Depreciação/amortização</a:t>
          </a:r>
          <a:endParaRPr lang="pt-BR" sz="1600">
            <a:solidFill>
              <a:srgbClr val="EA7423"/>
            </a:solidFill>
            <a:effectLst/>
            <a:latin typeface="Montserrat" panose="00000500000000000000" pitchFamily="2" charset="0"/>
            <a:ea typeface="+mn-ea"/>
            <a:cs typeface="+mn-cs"/>
          </a:endParaRPr>
        </a:p>
        <a:p>
          <a:pPr>
            <a:spcBef>
              <a:spcPts val="600"/>
            </a:spcBef>
          </a:pPr>
          <a:r>
            <a:rPr lang="pt-BR" sz="16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 d</a:t>
          </a:r>
          <a:r>
            <a:rPr lang="pt-BR" sz="1600" b="1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epreciação/amortização</a:t>
          </a:r>
          <a:r>
            <a:rPr lang="pt-BR" sz="16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da divisão reflete principalmente os ativos como benfeitorias em armazéns e equipamentos de transporte próprios, além da amortização do direito de uso dos imóveis alugados.</a:t>
          </a: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28575</xdr:rowOff>
    </xdr:from>
    <xdr:to>
      <xdr:col>2</xdr:col>
      <xdr:colOff>184709</xdr:colOff>
      <xdr:row>2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19075"/>
          <a:ext cx="1327709" cy="342900"/>
        </a:xfrm>
        <a:prstGeom prst="rect">
          <a:avLst/>
        </a:prstGeom>
      </xdr:spPr>
    </xdr:pic>
    <xdr:clientData/>
  </xdr:twoCellAnchor>
  <xdr:twoCellAnchor>
    <xdr:from>
      <xdr:col>2</xdr:col>
      <xdr:colOff>120463</xdr:colOff>
      <xdr:row>1</xdr:row>
      <xdr:rowOff>71718</xdr:rowOff>
    </xdr:from>
    <xdr:to>
      <xdr:col>16</xdr:col>
      <xdr:colOff>233330</xdr:colOff>
      <xdr:row>3</xdr:row>
      <xdr:rowOff>43143</xdr:rowOff>
    </xdr:to>
    <xdr:sp macro="" textlink="">
      <xdr:nvSpPr>
        <xdr:cNvPr id="3" name="Título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/>
        </xdr:cNvSpPr>
      </xdr:nvSpPr>
      <xdr:spPr>
        <a:xfrm>
          <a:off x="1339663" y="262218"/>
          <a:ext cx="8647267" cy="352425"/>
        </a:xfrm>
        <a:prstGeom prst="rect">
          <a:avLst/>
        </a:prstGeom>
      </xdr:spPr>
      <xdr:txBody>
        <a:bodyPr vert="horz" wrap="square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ts val="2500"/>
            </a:lnSpc>
            <a:spcBef>
              <a:spcPts val="0"/>
            </a:spcBef>
            <a:defRPr/>
          </a:pPr>
          <a:r>
            <a:rPr lang="pt-BR" sz="28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Premissas do Resultado | </a:t>
          </a:r>
        </a:p>
        <a:p>
          <a:pPr lvl="0" algn="l">
            <a:lnSpc>
              <a:spcPts val="1000"/>
            </a:lnSpc>
            <a:spcBef>
              <a:spcPts val="0"/>
            </a:spcBef>
            <a:defRPr/>
          </a:pPr>
          <a:r>
            <a:rPr lang="pt-BR" sz="14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Resultados da Divisão de Logística Integrada</a:t>
          </a:r>
          <a:endParaRPr lang="pt-BR" sz="2800" b="1">
            <a:solidFill>
              <a:srgbClr val="EA7423"/>
            </a:solidFill>
            <a:latin typeface="Montserrat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18</xdr:col>
      <xdr:colOff>515469</xdr:colOff>
      <xdr:row>0</xdr:row>
      <xdr:rowOff>82923</xdr:rowOff>
    </xdr:from>
    <xdr:to>
      <xdr:col>19</xdr:col>
      <xdr:colOff>502580</xdr:colOff>
      <xdr:row>1</xdr:row>
      <xdr:rowOff>142438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88269" y="82923"/>
          <a:ext cx="596711" cy="25001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228601</xdr:colOff>
      <xdr:row>0</xdr:row>
      <xdr:rowOff>0</xdr:rowOff>
    </xdr:from>
    <xdr:to>
      <xdr:col>19</xdr:col>
      <xdr:colOff>590443</xdr:colOff>
      <xdr:row>24</xdr:row>
      <xdr:rowOff>161926</xdr:rowOff>
    </xdr:to>
    <xdr:pic>
      <xdr:nvPicPr>
        <xdr:cNvPr id="9" name="Imagem 8" descr="Caminhão de lixo&#10;&#10;Descrição gerada automaticamente com confiança média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alphaModFix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982201" y="0"/>
          <a:ext cx="2190642" cy="4733926"/>
        </a:xfrm>
        <a:prstGeom prst="rect">
          <a:avLst/>
        </a:prstGeom>
      </xdr:spPr>
    </xdr:pic>
    <xdr:clientData/>
  </xdr:twoCellAnchor>
  <xdr:oneCellAnchor>
    <xdr:from>
      <xdr:col>0</xdr:col>
      <xdr:colOff>285750</xdr:colOff>
      <xdr:row>3</xdr:row>
      <xdr:rowOff>171009</xdr:rowOff>
    </xdr:from>
    <xdr:ext cx="7877734" cy="279885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285750" y="742509"/>
          <a:ext cx="7877734" cy="279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Demonstração de Resultado </a:t>
          </a:r>
          <a:r>
            <a:rPr lang="pt-BR" sz="1200" b="1" baseline="0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(R$ mil)</a:t>
          </a:r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</a:t>
          </a:r>
        </a:p>
      </xdr:txBody>
    </xdr:sp>
    <xdr:clientData/>
  </xdr:oneCellAnchor>
  <xdr:twoCellAnchor>
    <xdr:from>
      <xdr:col>15</xdr:col>
      <xdr:colOff>47625</xdr:colOff>
      <xdr:row>2</xdr:row>
      <xdr:rowOff>95250</xdr:rowOff>
    </xdr:from>
    <xdr:to>
      <xdr:col>19</xdr:col>
      <xdr:colOff>578276</xdr:colOff>
      <xdr:row>23</xdr:row>
      <xdr:rowOff>164523</xdr:rowOff>
    </xdr:to>
    <xdr:grpSp>
      <xdr:nvGrpSpPr>
        <xdr:cNvPr id="11" name="Agrupar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GrpSpPr>
          <a:grpSpLocks noChangeAspect="1"/>
        </xdr:cNvGrpSpPr>
      </xdr:nvGrpSpPr>
      <xdr:grpSpPr>
        <a:xfrm>
          <a:off x="9678458" y="476250"/>
          <a:ext cx="3098874" cy="4069773"/>
          <a:chOff x="5307763" y="2613621"/>
          <a:chExt cx="1105698" cy="1632502"/>
        </a:xfrm>
      </xdr:grpSpPr>
      <xdr:sp macro="" textlink="">
        <xdr:nvSpPr>
          <xdr:cNvPr id="12" name="Forma Livre: Forma 28">
            <a:extLst>
              <a:ext uri="{FF2B5EF4-FFF2-40B4-BE49-F238E27FC236}">
                <a16:creationId xmlns:a16="http://schemas.microsoft.com/office/drawing/2014/main" id="{00000000-0008-0000-0C00-00000C000000}"/>
              </a:ext>
            </a:extLst>
          </xdr:cNvPr>
          <xdr:cNvSpPr/>
        </xdr:nvSpPr>
        <xdr:spPr>
          <a:xfrm>
            <a:off x="5307763" y="2613621"/>
            <a:ext cx="1105698" cy="1569167"/>
          </a:xfrm>
          <a:custGeom>
            <a:avLst/>
            <a:gdLst>
              <a:gd name="connsiteX0" fmla="*/ 13463 w 1105698"/>
              <a:gd name="connsiteY0" fmla="*/ 1356408 h 1569167"/>
              <a:gd name="connsiteX1" fmla="*/ 132135 w 1105698"/>
              <a:gd name="connsiteY1" fmla="*/ 1569168 h 1569167"/>
              <a:gd name="connsiteX2" fmla="*/ 160663 w 1105698"/>
              <a:gd name="connsiteY2" fmla="*/ 833361 h 1569167"/>
              <a:gd name="connsiteX3" fmla="*/ 716999 w 1105698"/>
              <a:gd name="connsiteY3" fmla="*/ 223399 h 1569167"/>
              <a:gd name="connsiteX4" fmla="*/ 850349 w 1105698"/>
              <a:gd name="connsiteY4" fmla="*/ 384715 h 1569167"/>
              <a:gd name="connsiteX5" fmla="*/ 1104495 w 1105698"/>
              <a:gd name="connsiteY5" fmla="*/ 384191 h 1569167"/>
              <a:gd name="connsiteX6" fmla="*/ 817202 w 1105698"/>
              <a:gd name="connsiteY6" fmla="*/ 0 h 1569167"/>
              <a:gd name="connsiteX7" fmla="*/ 173359 w 1105698"/>
              <a:gd name="connsiteY7" fmla="*/ 553088 h 1569167"/>
              <a:gd name="connsiteX8" fmla="*/ 13463 w 1105698"/>
              <a:gd name="connsiteY8" fmla="*/ 1356408 h 156916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1105698" h="1569167">
                <a:moveTo>
                  <a:pt x="13463" y="1356408"/>
                </a:moveTo>
                <a:cubicBezTo>
                  <a:pt x="35075" y="1474546"/>
                  <a:pt x="84005" y="1550013"/>
                  <a:pt x="132135" y="1569168"/>
                </a:cubicBezTo>
                <a:cubicBezTo>
                  <a:pt x="-329" y="1367247"/>
                  <a:pt x="75947" y="1042168"/>
                  <a:pt x="160663" y="833361"/>
                </a:cubicBezTo>
                <a:cubicBezTo>
                  <a:pt x="242444" y="631822"/>
                  <a:pt x="478359" y="244583"/>
                  <a:pt x="716999" y="223399"/>
                </a:cubicBezTo>
                <a:cubicBezTo>
                  <a:pt x="832432" y="217999"/>
                  <a:pt x="846777" y="293037"/>
                  <a:pt x="850349" y="384715"/>
                </a:cubicBezTo>
                <a:lnTo>
                  <a:pt x="1104495" y="384191"/>
                </a:lnTo>
                <a:cubicBezTo>
                  <a:pt x="1119240" y="225752"/>
                  <a:pt x="997101" y="-19"/>
                  <a:pt x="817202" y="0"/>
                </a:cubicBezTo>
                <a:cubicBezTo>
                  <a:pt x="524461" y="29"/>
                  <a:pt x="309176" y="313392"/>
                  <a:pt x="173359" y="553088"/>
                </a:cubicBezTo>
                <a:cubicBezTo>
                  <a:pt x="-30057" y="968016"/>
                  <a:pt x="-8149" y="1238269"/>
                  <a:pt x="13463" y="1356408"/>
                </a:cubicBezTo>
              </a:path>
            </a:pathLst>
          </a:custGeom>
          <a:solidFill>
            <a:srgbClr val="FFFFFF">
              <a:alpha val="36000"/>
            </a:srgbClr>
          </a:solidFill>
          <a:ln>
            <a:noFill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277200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5544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8316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1088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1386002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1663202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1940403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2217603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3" name="Forma Livre: Forma 29">
            <a:extLst>
              <a:ext uri="{FF2B5EF4-FFF2-40B4-BE49-F238E27FC236}">
                <a16:creationId xmlns:a16="http://schemas.microsoft.com/office/drawing/2014/main" id="{00000000-0008-0000-0C00-00000D000000}"/>
              </a:ext>
            </a:extLst>
          </xdr:cNvPr>
          <xdr:cNvSpPr/>
        </xdr:nvSpPr>
        <xdr:spPr>
          <a:xfrm>
            <a:off x="5579735" y="3161194"/>
            <a:ext cx="826817" cy="1084929"/>
          </a:xfrm>
          <a:custGeom>
            <a:avLst/>
            <a:gdLst>
              <a:gd name="connsiteX0" fmla="*/ 524446 w 826817"/>
              <a:gd name="connsiteY0" fmla="*/ 758504 h 1084929"/>
              <a:gd name="connsiteX1" fmla="*/ 826541 w 826817"/>
              <a:gd name="connsiteY1" fmla="*/ 9011 h 1084929"/>
              <a:gd name="connsiteX2" fmla="*/ 826817 w 826817"/>
              <a:gd name="connsiteY2" fmla="*/ 933 h 1084929"/>
              <a:gd name="connsiteX3" fmla="*/ 359168 w 826817"/>
              <a:gd name="connsiteY3" fmla="*/ 0 h 1084929"/>
              <a:gd name="connsiteX4" fmla="*/ 332851 w 826817"/>
              <a:gd name="connsiteY4" fmla="*/ 176098 h 1084929"/>
              <a:gd name="connsiteX5" fmla="*/ 485803 w 826817"/>
              <a:gd name="connsiteY5" fmla="*/ 139427 h 1084929"/>
              <a:gd name="connsiteX6" fmla="*/ 547040 w 826817"/>
              <a:gd name="connsiteY6" fmla="*/ 268938 h 1084929"/>
              <a:gd name="connsiteX7" fmla="*/ 234324 w 826817"/>
              <a:gd name="connsiteY7" fmla="*/ 958691 h 1084929"/>
              <a:gd name="connsiteX8" fmla="*/ 247 w 826817"/>
              <a:gd name="connsiteY8" fmla="*/ 1082307 h 1084929"/>
              <a:gd name="connsiteX9" fmla="*/ 524446 w 826817"/>
              <a:gd name="connsiteY9" fmla="*/ 758504 h 108492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826817" h="1084929">
                <a:moveTo>
                  <a:pt x="524446" y="758504"/>
                </a:moveTo>
                <a:cubicBezTo>
                  <a:pt x="667207" y="561232"/>
                  <a:pt x="815340" y="257461"/>
                  <a:pt x="826541" y="9011"/>
                </a:cubicBezTo>
                <a:cubicBezTo>
                  <a:pt x="826694" y="5753"/>
                  <a:pt x="826694" y="3267"/>
                  <a:pt x="826817" y="933"/>
                </a:cubicBezTo>
                <a:cubicBezTo>
                  <a:pt x="671112" y="1867"/>
                  <a:pt x="510749" y="476"/>
                  <a:pt x="359168" y="0"/>
                </a:cubicBezTo>
                <a:cubicBezTo>
                  <a:pt x="350882" y="59865"/>
                  <a:pt x="340842" y="116148"/>
                  <a:pt x="332851" y="176098"/>
                </a:cubicBezTo>
                <a:cubicBezTo>
                  <a:pt x="344471" y="177451"/>
                  <a:pt x="413585" y="128664"/>
                  <a:pt x="485803" y="139427"/>
                </a:cubicBezTo>
                <a:cubicBezTo>
                  <a:pt x="548106" y="148723"/>
                  <a:pt x="546878" y="226171"/>
                  <a:pt x="547040" y="268938"/>
                </a:cubicBezTo>
                <a:cubicBezTo>
                  <a:pt x="528847" y="632050"/>
                  <a:pt x="351567" y="862289"/>
                  <a:pt x="234324" y="958691"/>
                </a:cubicBezTo>
                <a:cubicBezTo>
                  <a:pt x="117100" y="1055084"/>
                  <a:pt x="-6268" y="1081297"/>
                  <a:pt x="247" y="1082307"/>
                </a:cubicBezTo>
                <a:cubicBezTo>
                  <a:pt x="177327" y="1109539"/>
                  <a:pt x="408022" y="919372"/>
                  <a:pt x="524446" y="758504"/>
                </a:cubicBezTo>
              </a:path>
            </a:pathLst>
          </a:custGeom>
          <a:solidFill>
            <a:srgbClr val="FFFFFF">
              <a:alpha val="36000"/>
            </a:srgbClr>
          </a:solidFill>
          <a:ln>
            <a:noFill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277200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5544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8316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1088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1386002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1663202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1940403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2217603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</xdr:grpSp>
    <xdr:clientData/>
  </xdr:twoCellAnchor>
  <xdr:twoCellAnchor editAs="oneCell">
    <xdr:from>
      <xdr:col>18</xdr:col>
      <xdr:colOff>368279</xdr:colOff>
      <xdr:row>0</xdr:row>
      <xdr:rowOff>152400</xdr:rowOff>
    </xdr:from>
    <xdr:to>
      <xdr:col>19</xdr:col>
      <xdr:colOff>161924</xdr:colOff>
      <xdr:row>3</xdr:row>
      <xdr:rowOff>38100</xdr:rowOff>
    </xdr:to>
    <xdr:pic>
      <xdr:nvPicPr>
        <xdr:cNvPr id="14" name="Imagem 13" descr="https://cdn-icons-png.flaticon.com/512/1946/194648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1079" y="152400"/>
          <a:ext cx="40324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257175</xdr:colOff>
      <xdr:row>3</xdr:row>
      <xdr:rowOff>47623</xdr:rowOff>
    </xdr:from>
    <xdr:to>
      <xdr:col>19</xdr:col>
      <xdr:colOff>447675</xdr:colOff>
      <xdr:row>4</xdr:row>
      <xdr:rowOff>133348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/>
      </xdr:nvSpPr>
      <xdr:spPr>
        <a:xfrm>
          <a:off x="11229975" y="619123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Menu</a:t>
          </a:r>
        </a:p>
      </xdr:txBody>
    </xdr:sp>
    <xdr:clientData/>
  </xdr:twoCellAnchor>
  <xdr:twoCellAnchor editAs="oneCell">
    <xdr:from>
      <xdr:col>18</xdr:col>
      <xdr:colOff>408747</xdr:colOff>
      <xdr:row>20</xdr:row>
      <xdr:rowOff>85725</xdr:rowOff>
    </xdr:from>
    <xdr:to>
      <xdr:col>19</xdr:col>
      <xdr:colOff>104775</xdr:colOff>
      <xdr:row>22</xdr:row>
      <xdr:rowOff>104775</xdr:rowOff>
    </xdr:to>
    <xdr:pic>
      <xdr:nvPicPr>
        <xdr:cNvPr id="16" name="Imagem 15" descr="https://cdn-icons-png.flaticon.com/512/591/591855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547" y="3895725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465897</xdr:colOff>
      <xdr:row>20</xdr:row>
      <xdr:rowOff>85725</xdr:rowOff>
    </xdr:from>
    <xdr:to>
      <xdr:col>18</xdr:col>
      <xdr:colOff>161925</xdr:colOff>
      <xdr:row>22</xdr:row>
      <xdr:rowOff>104775</xdr:rowOff>
    </xdr:to>
    <xdr:pic>
      <xdr:nvPicPr>
        <xdr:cNvPr id="17" name="Imagem 16" descr="https://cdn-icons-png.flaticon.com/512/591/591855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0829097" y="3895725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285750</xdr:colOff>
      <xdr:row>22</xdr:row>
      <xdr:rowOff>76199</xdr:rowOff>
    </xdr:from>
    <xdr:to>
      <xdr:col>19</xdr:col>
      <xdr:colOff>476250</xdr:colOff>
      <xdr:row>23</xdr:row>
      <xdr:rowOff>161924</xdr:rowOff>
    </xdr:to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/>
      </xdr:nvSpPr>
      <xdr:spPr>
        <a:xfrm>
          <a:off x="11258550" y="4267199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Próximo</a:t>
          </a:r>
        </a:p>
      </xdr:txBody>
    </xdr:sp>
    <xdr:clientData/>
  </xdr:twoCellAnchor>
  <xdr:twoCellAnchor>
    <xdr:from>
      <xdr:col>17</xdr:col>
      <xdr:colOff>134056</xdr:colOff>
      <xdr:row>22</xdr:row>
      <xdr:rowOff>76199</xdr:rowOff>
    </xdr:from>
    <xdr:to>
      <xdr:col>18</xdr:col>
      <xdr:colOff>361950</xdr:colOff>
      <xdr:row>23</xdr:row>
      <xdr:rowOff>176389</xdr:rowOff>
    </xdr:to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/>
      </xdr:nvSpPr>
      <xdr:spPr>
        <a:xfrm>
          <a:off x="11049000" y="4267199"/>
          <a:ext cx="869950" cy="2906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Anterior</a:t>
          </a:r>
        </a:p>
      </xdr:txBody>
    </xdr:sp>
    <xdr:clientData/>
  </xdr:twoCellAnchor>
  <xdr:oneCellAnchor>
    <xdr:from>
      <xdr:col>12</xdr:col>
      <xdr:colOff>423334</xdr:colOff>
      <xdr:row>4</xdr:row>
      <xdr:rowOff>119944</xdr:rowOff>
    </xdr:from>
    <xdr:ext cx="2081390" cy="3612445"/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/>
      </xdr:nvSpPr>
      <xdr:spPr>
        <a:xfrm>
          <a:off x="8128001" y="881944"/>
          <a:ext cx="2081390" cy="3612445"/>
        </a:xfrm>
        <a:prstGeom prst="rect">
          <a:avLst/>
        </a:prstGeom>
        <a:noFill/>
        <a:ln w="28575">
          <a:solidFill>
            <a:schemeClr val="accent2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>
            <a:spcBef>
              <a:spcPts val="600"/>
            </a:spcBef>
          </a:pPr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Para fins de projeção</a:t>
          </a:r>
          <a:r>
            <a:rPr lang="pt-BR" sz="1200" b="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</a:t>
          </a:r>
        </a:p>
        <a:p>
          <a:pPr algn="ctr">
            <a:spcBef>
              <a:spcPts val="600"/>
            </a:spcBef>
          </a:pPr>
          <a:r>
            <a:rPr lang="pt-BR" sz="12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 projeção da Divisão de Logística Integrada não tem um referencial como a divisão automotiva que tem a quantidade de veículos, distância e tarifa. Portanto a recomendação é projetar a receita pela inflação + PIB e verificar constantemente com o RI se há algum fato que possa alterar no futuro o comportamento das margens da operação em relação ao passado.</a:t>
          </a:r>
          <a:endParaRPr lang="pt-BR" sz="1200">
            <a:solidFill>
              <a:schemeClr val="tx1"/>
            </a:solidFill>
            <a:effectLst/>
            <a:latin typeface="Montserrat" panose="00000500000000000000" pitchFamily="2" charset="0"/>
            <a:ea typeface="+mn-ea"/>
            <a:cs typeface="+mn-cs"/>
          </a:endParaRP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552450</xdr:colOff>
      <xdr:row>4</xdr:row>
      <xdr:rowOff>142876</xdr:rowOff>
    </xdr:from>
    <xdr:to>
      <xdr:col>19</xdr:col>
      <xdr:colOff>438150</xdr:colOff>
      <xdr:row>17</xdr:row>
      <xdr:rowOff>114300</xdr:rowOff>
    </xdr:to>
    <xdr:sp macro="" textlink="">
      <xdr:nvSpPr>
        <xdr:cNvPr id="22" name="Retângulo 21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/>
      </xdr:nvSpPr>
      <xdr:spPr>
        <a:xfrm>
          <a:off x="7867650" y="904876"/>
          <a:ext cx="4152900" cy="2447924"/>
        </a:xfrm>
        <a:prstGeom prst="rect">
          <a:avLst/>
        </a:prstGeom>
        <a:noFill/>
        <a:ln w="28575">
          <a:solidFill>
            <a:srgbClr val="EA742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 editAs="oneCell">
    <xdr:from>
      <xdr:col>0</xdr:col>
      <xdr:colOff>76200</xdr:colOff>
      <xdr:row>1</xdr:row>
      <xdr:rowOff>28575</xdr:rowOff>
    </xdr:from>
    <xdr:to>
      <xdr:col>2</xdr:col>
      <xdr:colOff>184709</xdr:colOff>
      <xdr:row>2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19075"/>
          <a:ext cx="1327709" cy="342900"/>
        </a:xfrm>
        <a:prstGeom prst="rect">
          <a:avLst/>
        </a:prstGeom>
      </xdr:spPr>
    </xdr:pic>
    <xdr:clientData/>
  </xdr:twoCellAnchor>
  <xdr:twoCellAnchor>
    <xdr:from>
      <xdr:col>2</xdr:col>
      <xdr:colOff>120463</xdr:colOff>
      <xdr:row>1</xdr:row>
      <xdr:rowOff>71718</xdr:rowOff>
    </xdr:from>
    <xdr:to>
      <xdr:col>16</xdr:col>
      <xdr:colOff>233330</xdr:colOff>
      <xdr:row>3</xdr:row>
      <xdr:rowOff>43143</xdr:rowOff>
    </xdr:to>
    <xdr:sp macro="" textlink="">
      <xdr:nvSpPr>
        <xdr:cNvPr id="3" name="Título 1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>
          <a:spLocks/>
        </xdr:cNvSpPr>
      </xdr:nvSpPr>
      <xdr:spPr>
        <a:xfrm>
          <a:off x="1339663" y="262218"/>
          <a:ext cx="8647267" cy="352425"/>
        </a:xfrm>
        <a:prstGeom prst="rect">
          <a:avLst/>
        </a:prstGeom>
      </xdr:spPr>
      <xdr:txBody>
        <a:bodyPr vert="horz" wrap="square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ts val="2500"/>
            </a:lnSpc>
            <a:spcBef>
              <a:spcPts val="0"/>
            </a:spcBef>
            <a:defRPr/>
          </a:pPr>
          <a:r>
            <a:rPr lang="pt-BR" sz="28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Premissas do Resultado | </a:t>
          </a:r>
        </a:p>
        <a:p>
          <a:pPr lvl="0" algn="l">
            <a:lnSpc>
              <a:spcPts val="1000"/>
            </a:lnSpc>
            <a:spcBef>
              <a:spcPts val="0"/>
            </a:spcBef>
            <a:defRPr/>
          </a:pPr>
          <a:r>
            <a:rPr lang="pt-BR" sz="14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Resultados Consolidados</a:t>
          </a:r>
          <a:endParaRPr lang="pt-BR" sz="2800" b="1">
            <a:solidFill>
              <a:srgbClr val="EA7423"/>
            </a:solidFill>
            <a:latin typeface="Montserrat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18</xdr:col>
      <xdr:colOff>515469</xdr:colOff>
      <xdr:row>0</xdr:row>
      <xdr:rowOff>82923</xdr:rowOff>
    </xdr:from>
    <xdr:to>
      <xdr:col>19</xdr:col>
      <xdr:colOff>502580</xdr:colOff>
      <xdr:row>1</xdr:row>
      <xdr:rowOff>142438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88269" y="82923"/>
          <a:ext cx="596711" cy="250015"/>
        </a:xfrm>
        <a:prstGeom prst="rect">
          <a:avLst/>
        </a:prstGeom>
      </xdr:spPr>
    </xdr:pic>
    <xdr:clientData/>
  </xdr:twoCellAnchor>
  <xdr:oneCellAnchor>
    <xdr:from>
      <xdr:col>0</xdr:col>
      <xdr:colOff>285750</xdr:colOff>
      <xdr:row>3</xdr:row>
      <xdr:rowOff>171009</xdr:rowOff>
    </xdr:from>
    <xdr:ext cx="7877734" cy="279885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 txBox="1"/>
      </xdr:nvSpPr>
      <xdr:spPr>
        <a:xfrm>
          <a:off x="285750" y="742509"/>
          <a:ext cx="7877734" cy="279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Demonstração de Resultado </a:t>
          </a:r>
          <a:r>
            <a:rPr lang="pt-BR" sz="1200" b="1" baseline="0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(R$ mil)</a:t>
          </a:r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</a:t>
          </a:r>
        </a:p>
      </xdr:txBody>
    </xdr:sp>
    <xdr:clientData/>
  </xdr:oneCellAnchor>
  <xdr:twoCellAnchor editAs="oneCell">
    <xdr:from>
      <xdr:col>18</xdr:col>
      <xdr:colOff>155367</xdr:colOff>
      <xdr:row>0</xdr:row>
      <xdr:rowOff>186018</xdr:rowOff>
    </xdr:from>
    <xdr:to>
      <xdr:col>18</xdr:col>
      <xdr:colOff>558612</xdr:colOff>
      <xdr:row>3</xdr:row>
      <xdr:rowOff>71718</xdr:rowOff>
    </xdr:to>
    <xdr:pic>
      <xdr:nvPicPr>
        <xdr:cNvPr id="10" name="Imagem 9" descr="https://cdn-icons-png.flaticon.com/512/1946/194648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8167" y="186018"/>
          <a:ext cx="40324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44263</xdr:colOff>
      <xdr:row>3</xdr:row>
      <xdr:rowOff>81241</xdr:rowOff>
    </xdr:from>
    <xdr:to>
      <xdr:col>19</xdr:col>
      <xdr:colOff>234763</xdr:colOff>
      <xdr:row>4</xdr:row>
      <xdr:rowOff>166966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 txBox="1"/>
      </xdr:nvSpPr>
      <xdr:spPr>
        <a:xfrm>
          <a:off x="11017063" y="652741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Menu</a:t>
          </a:r>
        </a:p>
      </xdr:txBody>
    </xdr:sp>
    <xdr:clientData/>
  </xdr:twoCellAnchor>
  <xdr:twoCellAnchor editAs="oneCell">
    <xdr:from>
      <xdr:col>18</xdr:col>
      <xdr:colOff>122997</xdr:colOff>
      <xdr:row>20</xdr:row>
      <xdr:rowOff>38100</xdr:rowOff>
    </xdr:from>
    <xdr:to>
      <xdr:col>18</xdr:col>
      <xdr:colOff>428625</xdr:colOff>
      <xdr:row>22</xdr:row>
      <xdr:rowOff>57150</xdr:rowOff>
    </xdr:to>
    <xdr:pic>
      <xdr:nvPicPr>
        <xdr:cNvPr id="12" name="Imagem 11" descr="https://cdn-icons-png.flaticon.com/512/591/591855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5797" y="3848100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180147</xdr:colOff>
      <xdr:row>20</xdr:row>
      <xdr:rowOff>38100</xdr:rowOff>
    </xdr:from>
    <xdr:to>
      <xdr:col>17</xdr:col>
      <xdr:colOff>485775</xdr:colOff>
      <xdr:row>22</xdr:row>
      <xdr:rowOff>57150</xdr:rowOff>
    </xdr:to>
    <xdr:pic>
      <xdr:nvPicPr>
        <xdr:cNvPr id="13" name="Imagem 12" descr="https://cdn-icons-png.flaticon.com/512/591/591855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0543347" y="3848100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0</xdr:colOff>
      <xdr:row>22</xdr:row>
      <xdr:rowOff>28574</xdr:rowOff>
    </xdr:from>
    <xdr:to>
      <xdr:col>19</xdr:col>
      <xdr:colOff>190500</xdr:colOff>
      <xdr:row>23</xdr:row>
      <xdr:rowOff>114299</xdr:rowOff>
    </xdr:to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 txBox="1"/>
      </xdr:nvSpPr>
      <xdr:spPr>
        <a:xfrm>
          <a:off x="10972800" y="4219574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Próximo</a:t>
          </a:r>
        </a:p>
      </xdr:txBody>
    </xdr:sp>
    <xdr:clientData/>
  </xdr:twoCellAnchor>
  <xdr:twoCellAnchor>
    <xdr:from>
      <xdr:col>16</xdr:col>
      <xdr:colOff>495300</xdr:colOff>
      <xdr:row>22</xdr:row>
      <xdr:rowOff>28574</xdr:rowOff>
    </xdr:from>
    <xdr:to>
      <xdr:col>18</xdr:col>
      <xdr:colOff>76200</xdr:colOff>
      <xdr:row>23</xdr:row>
      <xdr:rowOff>114299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 txBox="1"/>
      </xdr:nvSpPr>
      <xdr:spPr>
        <a:xfrm>
          <a:off x="10248900" y="4219574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Anterior</a:t>
          </a:r>
        </a:p>
      </xdr:txBody>
    </xdr:sp>
    <xdr:clientData/>
  </xdr:twoCellAnchor>
  <xdr:twoCellAnchor editAs="oneCell">
    <xdr:from>
      <xdr:col>15</xdr:col>
      <xdr:colOff>471998</xdr:colOff>
      <xdr:row>4</xdr:row>
      <xdr:rowOff>161925</xdr:rowOff>
    </xdr:from>
    <xdr:to>
      <xdr:col>19</xdr:col>
      <xdr:colOff>438150</xdr:colOff>
      <xdr:row>13</xdr:row>
      <xdr:rowOff>61295</xdr:rowOff>
    </xdr:to>
    <xdr:pic>
      <xdr:nvPicPr>
        <xdr:cNvPr id="19" name="Imagem 18" descr="Carro estacionado na rua&#10;&#10;Descrição gerada automaticamente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15998" y="923925"/>
          <a:ext cx="2404552" cy="1613870"/>
        </a:xfrm>
        <a:prstGeom prst="rect">
          <a:avLst/>
        </a:prstGeom>
      </xdr:spPr>
    </xdr:pic>
    <xdr:clientData/>
  </xdr:twoCellAnchor>
  <xdr:twoCellAnchor editAs="oneCell">
    <xdr:from>
      <xdr:col>15</xdr:col>
      <xdr:colOff>481648</xdr:colOff>
      <xdr:row>13</xdr:row>
      <xdr:rowOff>117210</xdr:rowOff>
    </xdr:from>
    <xdr:to>
      <xdr:col>19</xdr:col>
      <xdr:colOff>439989</xdr:colOff>
      <xdr:row>17</xdr:row>
      <xdr:rowOff>104775</xdr:rowOff>
    </xdr:to>
    <xdr:pic>
      <xdr:nvPicPr>
        <xdr:cNvPr id="20" name="Imagem 19" descr="Uma imagem contendo edifício&#10;&#10;Descrição gerada automaticamente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25648" y="2593710"/>
          <a:ext cx="2396741" cy="749565"/>
        </a:xfrm>
        <a:prstGeom prst="rect">
          <a:avLst/>
        </a:prstGeom>
      </xdr:spPr>
    </xdr:pic>
    <xdr:clientData/>
  </xdr:twoCellAnchor>
  <xdr:twoCellAnchor editAs="oneCell">
    <xdr:from>
      <xdr:col>12</xdr:col>
      <xdr:colOff>571359</xdr:colOff>
      <xdr:row>4</xdr:row>
      <xdr:rowOff>171449</xdr:rowOff>
    </xdr:from>
    <xdr:to>
      <xdr:col>15</xdr:col>
      <xdr:colOff>421138</xdr:colOff>
      <xdr:row>17</xdr:row>
      <xdr:rowOff>106949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886559" y="933449"/>
          <a:ext cx="1678579" cy="2412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28575</xdr:rowOff>
    </xdr:from>
    <xdr:to>
      <xdr:col>2</xdr:col>
      <xdr:colOff>184709</xdr:colOff>
      <xdr:row>2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19075"/>
          <a:ext cx="1327709" cy="342900"/>
        </a:xfrm>
        <a:prstGeom prst="rect">
          <a:avLst/>
        </a:prstGeom>
      </xdr:spPr>
    </xdr:pic>
    <xdr:clientData/>
  </xdr:twoCellAnchor>
  <xdr:twoCellAnchor>
    <xdr:from>
      <xdr:col>2</xdr:col>
      <xdr:colOff>120463</xdr:colOff>
      <xdr:row>1</xdr:row>
      <xdr:rowOff>71718</xdr:rowOff>
    </xdr:from>
    <xdr:to>
      <xdr:col>16</xdr:col>
      <xdr:colOff>233330</xdr:colOff>
      <xdr:row>3</xdr:row>
      <xdr:rowOff>43143</xdr:rowOff>
    </xdr:to>
    <xdr:sp macro="" textlink="">
      <xdr:nvSpPr>
        <xdr:cNvPr id="3" name="Título 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>
          <a:spLocks/>
        </xdr:cNvSpPr>
      </xdr:nvSpPr>
      <xdr:spPr>
        <a:xfrm>
          <a:off x="1339663" y="262218"/>
          <a:ext cx="8647267" cy="352425"/>
        </a:xfrm>
        <a:prstGeom prst="rect">
          <a:avLst/>
        </a:prstGeom>
      </xdr:spPr>
      <xdr:txBody>
        <a:bodyPr vert="horz" wrap="square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ts val="2500"/>
            </a:lnSpc>
            <a:spcBef>
              <a:spcPts val="0"/>
            </a:spcBef>
            <a:defRPr/>
          </a:pPr>
          <a:r>
            <a:rPr lang="pt-BR" sz="28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Premissas do Resultado | </a:t>
          </a:r>
        </a:p>
        <a:p>
          <a:pPr lvl="0" algn="l">
            <a:lnSpc>
              <a:spcPts val="1000"/>
            </a:lnSpc>
            <a:spcBef>
              <a:spcPts val="0"/>
            </a:spcBef>
            <a:defRPr/>
          </a:pPr>
          <a:r>
            <a:rPr lang="pt-BR" sz="14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Resultados Consolidados</a:t>
          </a:r>
          <a:endParaRPr lang="pt-BR" sz="2800" b="1">
            <a:solidFill>
              <a:srgbClr val="EA7423"/>
            </a:solidFill>
            <a:latin typeface="Montserrat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18</xdr:col>
      <xdr:colOff>515469</xdr:colOff>
      <xdr:row>0</xdr:row>
      <xdr:rowOff>82923</xdr:rowOff>
    </xdr:from>
    <xdr:to>
      <xdr:col>19</xdr:col>
      <xdr:colOff>502580</xdr:colOff>
      <xdr:row>1</xdr:row>
      <xdr:rowOff>142438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88269" y="82923"/>
          <a:ext cx="596711" cy="250015"/>
        </a:xfrm>
        <a:prstGeom prst="rect">
          <a:avLst/>
        </a:prstGeom>
      </xdr:spPr>
    </xdr:pic>
    <xdr:clientData/>
  </xdr:twoCellAnchor>
  <xdr:oneCellAnchor>
    <xdr:from>
      <xdr:col>0</xdr:col>
      <xdr:colOff>285750</xdr:colOff>
      <xdr:row>3</xdr:row>
      <xdr:rowOff>171008</xdr:rowOff>
    </xdr:from>
    <xdr:ext cx="7877734" cy="1130741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 txBox="1"/>
      </xdr:nvSpPr>
      <xdr:spPr>
        <a:xfrm>
          <a:off x="285750" y="742508"/>
          <a:ext cx="7877734" cy="11307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Resultado Financeiro </a:t>
          </a:r>
        </a:p>
        <a:p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O </a:t>
          </a:r>
          <a:r>
            <a:rPr lang="pt-BR" sz="1200" b="1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resultado financeiro 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consolidado decorre das dívidas e aplicações financeiras que são detalhadas na seção de caixa/aplicações e dívidas financeiras. Abaixo, a evolução do resultado financeiro.</a:t>
          </a:r>
        </a:p>
        <a:p>
          <a:pPr>
            <a:spcBef>
              <a:spcPts val="600"/>
            </a:spcBef>
          </a:pP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O custo médio de dívida no final de 2025 era de CDI + 1,34% a.a.</a:t>
          </a:r>
        </a:p>
      </xdr:txBody>
    </xdr:sp>
    <xdr:clientData/>
  </xdr:oneCellAnchor>
  <xdr:twoCellAnchor editAs="oneCell">
    <xdr:from>
      <xdr:col>14</xdr:col>
      <xdr:colOff>251781</xdr:colOff>
      <xdr:row>0</xdr:row>
      <xdr:rowOff>3142</xdr:rowOff>
    </xdr:from>
    <xdr:to>
      <xdr:col>19</xdr:col>
      <xdr:colOff>601807</xdr:colOff>
      <xdr:row>24</xdr:row>
      <xdr:rowOff>171450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86181" y="3142"/>
          <a:ext cx="3398026" cy="4740308"/>
        </a:xfrm>
        <a:prstGeom prst="rect">
          <a:avLst/>
        </a:prstGeom>
      </xdr:spPr>
    </xdr:pic>
    <xdr:clientData/>
  </xdr:twoCellAnchor>
  <xdr:twoCellAnchor editAs="oneCell">
    <xdr:from>
      <xdr:col>18</xdr:col>
      <xdr:colOff>206354</xdr:colOff>
      <xdr:row>0</xdr:row>
      <xdr:rowOff>104334</xdr:rowOff>
    </xdr:from>
    <xdr:to>
      <xdr:col>18</xdr:col>
      <xdr:colOff>609599</xdr:colOff>
      <xdr:row>2</xdr:row>
      <xdr:rowOff>180534</xdr:rowOff>
    </xdr:to>
    <xdr:pic>
      <xdr:nvPicPr>
        <xdr:cNvPr id="7" name="Imagem 6" descr="https://cdn-icons-png.flaticon.com/512/1946/194648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9154" y="104334"/>
          <a:ext cx="40324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95250</xdr:colOff>
      <xdr:row>2</xdr:row>
      <xdr:rowOff>190057</xdr:rowOff>
    </xdr:from>
    <xdr:to>
      <xdr:col>19</xdr:col>
      <xdr:colOff>285750</xdr:colOff>
      <xdr:row>4</xdr:row>
      <xdr:rowOff>85282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 txBox="1"/>
      </xdr:nvSpPr>
      <xdr:spPr>
        <a:xfrm>
          <a:off x="11068050" y="571057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Menu</a:t>
          </a:r>
        </a:p>
      </xdr:txBody>
    </xdr:sp>
    <xdr:clientData/>
  </xdr:twoCellAnchor>
  <xdr:twoCellAnchor editAs="oneCell">
    <xdr:from>
      <xdr:col>18</xdr:col>
      <xdr:colOff>408747</xdr:colOff>
      <xdr:row>19</xdr:row>
      <xdr:rowOff>171450</xdr:rowOff>
    </xdr:from>
    <xdr:to>
      <xdr:col>19</xdr:col>
      <xdr:colOff>104775</xdr:colOff>
      <xdr:row>22</xdr:row>
      <xdr:rowOff>0</xdr:rowOff>
    </xdr:to>
    <xdr:pic>
      <xdr:nvPicPr>
        <xdr:cNvPr id="10" name="Imagem 9" descr="https://cdn-icons-png.flaticon.com/512/591/591855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547" y="3790950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465897</xdr:colOff>
      <xdr:row>19</xdr:row>
      <xdr:rowOff>171450</xdr:rowOff>
    </xdr:from>
    <xdr:to>
      <xdr:col>18</xdr:col>
      <xdr:colOff>161925</xdr:colOff>
      <xdr:row>22</xdr:row>
      <xdr:rowOff>0</xdr:rowOff>
    </xdr:to>
    <xdr:pic>
      <xdr:nvPicPr>
        <xdr:cNvPr id="11" name="Imagem 10" descr="https://cdn-icons-png.flaticon.com/512/591/591855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0829097" y="3790950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285750</xdr:colOff>
      <xdr:row>21</xdr:row>
      <xdr:rowOff>161924</xdr:rowOff>
    </xdr:from>
    <xdr:to>
      <xdr:col>19</xdr:col>
      <xdr:colOff>476250</xdr:colOff>
      <xdr:row>23</xdr:row>
      <xdr:rowOff>57149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SpPr txBox="1"/>
      </xdr:nvSpPr>
      <xdr:spPr>
        <a:xfrm>
          <a:off x="11258550" y="4162424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Próximo</a:t>
          </a:r>
        </a:p>
      </xdr:txBody>
    </xdr:sp>
    <xdr:clientData/>
  </xdr:twoCellAnchor>
  <xdr:twoCellAnchor>
    <xdr:from>
      <xdr:col>17</xdr:col>
      <xdr:colOff>119945</xdr:colOff>
      <xdr:row>21</xdr:row>
      <xdr:rowOff>161924</xdr:rowOff>
    </xdr:from>
    <xdr:to>
      <xdr:col>18</xdr:col>
      <xdr:colOff>361950</xdr:colOff>
      <xdr:row>23</xdr:row>
      <xdr:rowOff>49389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SpPr txBox="1"/>
      </xdr:nvSpPr>
      <xdr:spPr>
        <a:xfrm>
          <a:off x="11034889" y="4162424"/>
          <a:ext cx="884061" cy="268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Anterior</a:t>
          </a:r>
        </a:p>
      </xdr:txBody>
    </xdr:sp>
    <xdr:clientData/>
  </xdr:twoCellAnchor>
  <xdr:oneCellAnchor>
    <xdr:from>
      <xdr:col>0</xdr:col>
      <xdr:colOff>603250</xdr:colOff>
      <xdr:row>16</xdr:row>
      <xdr:rowOff>179918</xdr:rowOff>
    </xdr:from>
    <xdr:ext cx="7027334" cy="920750"/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SpPr txBox="1"/>
      </xdr:nvSpPr>
      <xdr:spPr>
        <a:xfrm>
          <a:off x="603250" y="3227918"/>
          <a:ext cx="7027334" cy="920750"/>
        </a:xfrm>
        <a:prstGeom prst="rect">
          <a:avLst/>
        </a:prstGeom>
        <a:noFill/>
        <a:ln w="28575">
          <a:solidFill>
            <a:schemeClr val="accent2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>
            <a:spcBef>
              <a:spcPts val="600"/>
            </a:spcBef>
          </a:pPr>
          <a:r>
            <a:rPr lang="pt-BR" sz="11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Para fins de projeção</a:t>
          </a:r>
          <a:r>
            <a:rPr lang="pt-BR" sz="1100" b="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</a:t>
          </a:r>
          <a:r>
            <a:rPr lang="pt-BR" sz="11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Para fins de projeção, é importante levar em consideração que quase 100% das disponibilidades de caixa da Tegma são aplicadas em Bancos de 1ª linha a taxas de remuneração próximas de 100% do CDI e que as receitas financeiras são tributadas pelo PIS COFINS em 4,65% a.a.</a:t>
          </a:r>
        </a:p>
        <a:p>
          <a:pPr algn="ctr">
            <a:spcBef>
              <a:spcPts val="600"/>
            </a:spcBef>
          </a:pPr>
          <a:r>
            <a:rPr lang="pt-BR" sz="11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 empresa também tem outras despesas financeiras que costumam corresponder a R$ 800 mil reais por ano.</a:t>
          </a:r>
        </a:p>
        <a:p>
          <a:pPr algn="ctr">
            <a:spcBef>
              <a:spcPts val="600"/>
            </a:spcBef>
          </a:pPr>
          <a:r>
            <a:rPr lang="pt-BR" sz="11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.</a:t>
          </a:r>
          <a:endParaRPr lang="pt-BR" sz="1200">
            <a:solidFill>
              <a:schemeClr val="tx1"/>
            </a:solidFill>
            <a:effectLst/>
            <a:latin typeface="Montserrat" panose="00000500000000000000" pitchFamily="2" charset="0"/>
            <a:ea typeface="+mn-ea"/>
            <a:cs typeface="+mn-cs"/>
          </a:endParaRPr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28575</xdr:rowOff>
    </xdr:from>
    <xdr:to>
      <xdr:col>2</xdr:col>
      <xdr:colOff>184709</xdr:colOff>
      <xdr:row>2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19075"/>
          <a:ext cx="1327709" cy="342900"/>
        </a:xfrm>
        <a:prstGeom prst="rect">
          <a:avLst/>
        </a:prstGeom>
      </xdr:spPr>
    </xdr:pic>
    <xdr:clientData/>
  </xdr:twoCellAnchor>
  <xdr:twoCellAnchor>
    <xdr:from>
      <xdr:col>2</xdr:col>
      <xdr:colOff>120463</xdr:colOff>
      <xdr:row>1</xdr:row>
      <xdr:rowOff>71718</xdr:rowOff>
    </xdr:from>
    <xdr:to>
      <xdr:col>16</xdr:col>
      <xdr:colOff>233330</xdr:colOff>
      <xdr:row>3</xdr:row>
      <xdr:rowOff>43143</xdr:rowOff>
    </xdr:to>
    <xdr:sp macro="" textlink="">
      <xdr:nvSpPr>
        <xdr:cNvPr id="3" name="Título 1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>
          <a:spLocks/>
        </xdr:cNvSpPr>
      </xdr:nvSpPr>
      <xdr:spPr>
        <a:xfrm>
          <a:off x="1339663" y="262218"/>
          <a:ext cx="8647267" cy="352425"/>
        </a:xfrm>
        <a:prstGeom prst="rect">
          <a:avLst/>
        </a:prstGeom>
      </xdr:spPr>
      <xdr:txBody>
        <a:bodyPr vert="horz" wrap="square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ts val="2500"/>
            </a:lnSpc>
            <a:spcBef>
              <a:spcPts val="0"/>
            </a:spcBef>
            <a:defRPr/>
          </a:pPr>
          <a:r>
            <a:rPr lang="pt-BR" sz="28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Premissas do Resultado | </a:t>
          </a:r>
        </a:p>
        <a:p>
          <a:pPr lvl="0" algn="l">
            <a:lnSpc>
              <a:spcPts val="1000"/>
            </a:lnSpc>
            <a:spcBef>
              <a:spcPts val="0"/>
            </a:spcBef>
            <a:defRPr/>
          </a:pPr>
          <a:r>
            <a:rPr lang="pt-BR" sz="14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Resultados Consolidados</a:t>
          </a:r>
          <a:endParaRPr lang="pt-BR" sz="2800" b="1">
            <a:solidFill>
              <a:srgbClr val="EA7423"/>
            </a:solidFill>
            <a:latin typeface="Montserrat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18</xdr:col>
      <xdr:colOff>515469</xdr:colOff>
      <xdr:row>0</xdr:row>
      <xdr:rowOff>82923</xdr:rowOff>
    </xdr:from>
    <xdr:to>
      <xdr:col>19</xdr:col>
      <xdr:colOff>502580</xdr:colOff>
      <xdr:row>1</xdr:row>
      <xdr:rowOff>142438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88269" y="82923"/>
          <a:ext cx="596711" cy="250015"/>
        </a:xfrm>
        <a:prstGeom prst="rect">
          <a:avLst/>
        </a:prstGeom>
      </xdr:spPr>
    </xdr:pic>
    <xdr:clientData/>
  </xdr:twoCellAnchor>
  <xdr:oneCellAnchor>
    <xdr:from>
      <xdr:col>0</xdr:col>
      <xdr:colOff>285749</xdr:colOff>
      <xdr:row>3</xdr:row>
      <xdr:rowOff>171008</xdr:rowOff>
    </xdr:from>
    <xdr:ext cx="9292168" cy="2629341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/>
      </xdr:nvSpPr>
      <xdr:spPr>
        <a:xfrm>
          <a:off x="285749" y="742508"/>
          <a:ext cx="9292168" cy="26293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Equivalência Patrimonial</a:t>
          </a:r>
        </a:p>
        <a:p>
          <a:pPr>
            <a:spcBef>
              <a:spcPts val="600"/>
            </a:spcBef>
          </a:pP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 </a:t>
          </a:r>
          <a:r>
            <a:rPr lang="pt-BR" sz="1200" b="1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equivalência patrimonial da Tegma atualmente</a:t>
          </a:r>
          <a:r>
            <a:rPr lang="pt-BR" sz="1200" b="1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corresponde a 50% da Joint Venture GDL (operações de armazenagem geral e alfandegada do Espírito Santo) e 16% da Rabbot, startup investida da Corporate Venture Capital tegUP. Até o 4T21 eram considerados ainda 10% da startup Frete Rápido (investimento realizado pela aceleradora de startup tegUP que se tratava de um marketplace de transporte para varejistas online), e, até o 2T22, 49% da empresa não-operacional Catlog.</a:t>
          </a:r>
        </a:p>
        <a:p>
          <a:pPr>
            <a:spcBef>
              <a:spcPts val="600"/>
            </a:spcBef>
          </a:pP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 GDL é uma Joint Venture da Tegma com o Grupo Silotec e atua em Cariacica/ES, atendendo aos principais serviços de armazenagem aduaneira, centro de distribuição, automotivo e PDI. É responsável por atender os principais canais do mercado, entre eles: inbound e outbound, operações B2B (trade, lojas e boutiques, distribuidores), B2C e cross-docking.</a:t>
          </a:r>
        </a:p>
        <a:p>
          <a:pPr>
            <a:spcBef>
              <a:spcPts val="600"/>
            </a:spcBef>
          </a:pP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Principais segmentos: bens de consumo, fármacos e cosméticos, home’n care, moda, químicos, máquinas e veículos importados. Área de mais de 1 milhão m², distribuídos em armazéns cobertos e pátios para veículos. e containers em geral.</a:t>
          </a:r>
        </a:p>
      </xdr:txBody>
    </xdr:sp>
    <xdr:clientData/>
  </xdr:oneCellAnchor>
  <xdr:twoCellAnchor editAs="oneCell">
    <xdr:from>
      <xdr:col>16</xdr:col>
      <xdr:colOff>103259</xdr:colOff>
      <xdr:row>0</xdr:row>
      <xdr:rowOff>28575</xdr:rowOff>
    </xdr:from>
    <xdr:to>
      <xdr:col>19</xdr:col>
      <xdr:colOff>571500</xdr:colOff>
      <xdr:row>24</xdr:row>
      <xdr:rowOff>170299</xdr:rowOff>
    </xdr:to>
    <xdr:pic>
      <xdr:nvPicPr>
        <xdr:cNvPr id="8" name="Imagem 7" descr="Uma imagem contendo no interior, teto, quarto, mesa&#10;&#10;Descrição gerada automaticamente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25479" r="27752"/>
        <a:stretch/>
      </xdr:blipFill>
      <xdr:spPr>
        <a:xfrm>
          <a:off x="9856859" y="28575"/>
          <a:ext cx="2297041" cy="4713724"/>
        </a:xfrm>
        <a:prstGeom prst="rect">
          <a:avLst/>
        </a:prstGeom>
      </xdr:spPr>
    </xdr:pic>
    <xdr:clientData/>
  </xdr:twoCellAnchor>
  <xdr:twoCellAnchor>
    <xdr:from>
      <xdr:col>14</xdr:col>
      <xdr:colOff>276225</xdr:colOff>
      <xdr:row>1</xdr:row>
      <xdr:rowOff>78858</xdr:rowOff>
    </xdr:from>
    <xdr:to>
      <xdr:col>19</xdr:col>
      <xdr:colOff>266050</xdr:colOff>
      <xdr:row>24</xdr:row>
      <xdr:rowOff>182538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pSpPr>
          <a:grpSpLocks noChangeAspect="1"/>
        </xdr:cNvGrpSpPr>
      </xdr:nvGrpSpPr>
      <xdr:grpSpPr>
        <a:xfrm>
          <a:off x="9270813" y="273093"/>
          <a:ext cx="3202178" cy="4571092"/>
          <a:chOff x="5307763" y="2613621"/>
          <a:chExt cx="1105698" cy="1632502"/>
        </a:xfrm>
      </xdr:grpSpPr>
      <xdr:sp macro="" textlink="">
        <xdr:nvSpPr>
          <xdr:cNvPr id="10" name="Forma Livre: Forma 34">
            <a:extLst>
              <a:ext uri="{FF2B5EF4-FFF2-40B4-BE49-F238E27FC236}">
                <a16:creationId xmlns:a16="http://schemas.microsoft.com/office/drawing/2014/main" id="{00000000-0008-0000-0F00-00000A000000}"/>
              </a:ext>
            </a:extLst>
          </xdr:cNvPr>
          <xdr:cNvSpPr/>
        </xdr:nvSpPr>
        <xdr:spPr>
          <a:xfrm>
            <a:off x="5307763" y="2613621"/>
            <a:ext cx="1105698" cy="1569167"/>
          </a:xfrm>
          <a:custGeom>
            <a:avLst/>
            <a:gdLst>
              <a:gd name="connsiteX0" fmla="*/ 13463 w 1105698"/>
              <a:gd name="connsiteY0" fmla="*/ 1356408 h 1569167"/>
              <a:gd name="connsiteX1" fmla="*/ 132135 w 1105698"/>
              <a:gd name="connsiteY1" fmla="*/ 1569168 h 1569167"/>
              <a:gd name="connsiteX2" fmla="*/ 160663 w 1105698"/>
              <a:gd name="connsiteY2" fmla="*/ 833361 h 1569167"/>
              <a:gd name="connsiteX3" fmla="*/ 716999 w 1105698"/>
              <a:gd name="connsiteY3" fmla="*/ 223399 h 1569167"/>
              <a:gd name="connsiteX4" fmla="*/ 850349 w 1105698"/>
              <a:gd name="connsiteY4" fmla="*/ 384715 h 1569167"/>
              <a:gd name="connsiteX5" fmla="*/ 1104495 w 1105698"/>
              <a:gd name="connsiteY5" fmla="*/ 384191 h 1569167"/>
              <a:gd name="connsiteX6" fmla="*/ 817202 w 1105698"/>
              <a:gd name="connsiteY6" fmla="*/ 0 h 1569167"/>
              <a:gd name="connsiteX7" fmla="*/ 173359 w 1105698"/>
              <a:gd name="connsiteY7" fmla="*/ 553088 h 1569167"/>
              <a:gd name="connsiteX8" fmla="*/ 13463 w 1105698"/>
              <a:gd name="connsiteY8" fmla="*/ 1356408 h 156916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1105698" h="1569167">
                <a:moveTo>
                  <a:pt x="13463" y="1356408"/>
                </a:moveTo>
                <a:cubicBezTo>
                  <a:pt x="35075" y="1474546"/>
                  <a:pt x="84005" y="1550013"/>
                  <a:pt x="132135" y="1569168"/>
                </a:cubicBezTo>
                <a:cubicBezTo>
                  <a:pt x="-329" y="1367247"/>
                  <a:pt x="75947" y="1042168"/>
                  <a:pt x="160663" y="833361"/>
                </a:cubicBezTo>
                <a:cubicBezTo>
                  <a:pt x="242444" y="631822"/>
                  <a:pt x="478359" y="244583"/>
                  <a:pt x="716999" y="223399"/>
                </a:cubicBezTo>
                <a:cubicBezTo>
                  <a:pt x="832432" y="217999"/>
                  <a:pt x="846777" y="293037"/>
                  <a:pt x="850349" y="384715"/>
                </a:cubicBezTo>
                <a:lnTo>
                  <a:pt x="1104495" y="384191"/>
                </a:lnTo>
                <a:cubicBezTo>
                  <a:pt x="1119240" y="225752"/>
                  <a:pt x="997101" y="-19"/>
                  <a:pt x="817202" y="0"/>
                </a:cubicBezTo>
                <a:cubicBezTo>
                  <a:pt x="524461" y="29"/>
                  <a:pt x="309176" y="313392"/>
                  <a:pt x="173359" y="553088"/>
                </a:cubicBezTo>
                <a:cubicBezTo>
                  <a:pt x="-30057" y="968016"/>
                  <a:pt x="-8149" y="1238269"/>
                  <a:pt x="13463" y="1356408"/>
                </a:cubicBezTo>
              </a:path>
            </a:pathLst>
          </a:custGeom>
          <a:solidFill>
            <a:srgbClr val="FFFFFF">
              <a:alpha val="36000"/>
            </a:srgbClr>
          </a:solidFill>
          <a:ln>
            <a:noFill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277200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5544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8316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1088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1386002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1663202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1940403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2217603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>
              <a:latin typeface="Montserrat Medium" pitchFamily="2" charset="77"/>
            </a:endParaRPr>
          </a:p>
        </xdr:txBody>
      </xdr:sp>
      <xdr:sp macro="" textlink="">
        <xdr:nvSpPr>
          <xdr:cNvPr id="11" name="Forma Livre: Forma 35">
            <a:extLst>
              <a:ext uri="{FF2B5EF4-FFF2-40B4-BE49-F238E27FC236}">
                <a16:creationId xmlns:a16="http://schemas.microsoft.com/office/drawing/2014/main" id="{00000000-0008-0000-0F00-00000B000000}"/>
              </a:ext>
            </a:extLst>
          </xdr:cNvPr>
          <xdr:cNvSpPr/>
        </xdr:nvSpPr>
        <xdr:spPr>
          <a:xfrm>
            <a:off x="5579735" y="3161194"/>
            <a:ext cx="826817" cy="1084929"/>
          </a:xfrm>
          <a:custGeom>
            <a:avLst/>
            <a:gdLst>
              <a:gd name="connsiteX0" fmla="*/ 524446 w 826817"/>
              <a:gd name="connsiteY0" fmla="*/ 758504 h 1084929"/>
              <a:gd name="connsiteX1" fmla="*/ 826541 w 826817"/>
              <a:gd name="connsiteY1" fmla="*/ 9011 h 1084929"/>
              <a:gd name="connsiteX2" fmla="*/ 826817 w 826817"/>
              <a:gd name="connsiteY2" fmla="*/ 933 h 1084929"/>
              <a:gd name="connsiteX3" fmla="*/ 359168 w 826817"/>
              <a:gd name="connsiteY3" fmla="*/ 0 h 1084929"/>
              <a:gd name="connsiteX4" fmla="*/ 332851 w 826817"/>
              <a:gd name="connsiteY4" fmla="*/ 176098 h 1084929"/>
              <a:gd name="connsiteX5" fmla="*/ 485803 w 826817"/>
              <a:gd name="connsiteY5" fmla="*/ 139427 h 1084929"/>
              <a:gd name="connsiteX6" fmla="*/ 547040 w 826817"/>
              <a:gd name="connsiteY6" fmla="*/ 268938 h 1084929"/>
              <a:gd name="connsiteX7" fmla="*/ 234324 w 826817"/>
              <a:gd name="connsiteY7" fmla="*/ 958691 h 1084929"/>
              <a:gd name="connsiteX8" fmla="*/ 247 w 826817"/>
              <a:gd name="connsiteY8" fmla="*/ 1082307 h 1084929"/>
              <a:gd name="connsiteX9" fmla="*/ 524446 w 826817"/>
              <a:gd name="connsiteY9" fmla="*/ 758504 h 108492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826817" h="1084929">
                <a:moveTo>
                  <a:pt x="524446" y="758504"/>
                </a:moveTo>
                <a:cubicBezTo>
                  <a:pt x="667207" y="561232"/>
                  <a:pt x="815340" y="257461"/>
                  <a:pt x="826541" y="9011"/>
                </a:cubicBezTo>
                <a:cubicBezTo>
                  <a:pt x="826694" y="5753"/>
                  <a:pt x="826694" y="3267"/>
                  <a:pt x="826817" y="933"/>
                </a:cubicBezTo>
                <a:cubicBezTo>
                  <a:pt x="671112" y="1867"/>
                  <a:pt x="510749" y="476"/>
                  <a:pt x="359168" y="0"/>
                </a:cubicBezTo>
                <a:cubicBezTo>
                  <a:pt x="350882" y="59865"/>
                  <a:pt x="340842" y="116148"/>
                  <a:pt x="332851" y="176098"/>
                </a:cubicBezTo>
                <a:cubicBezTo>
                  <a:pt x="344471" y="177451"/>
                  <a:pt x="413585" y="128664"/>
                  <a:pt x="485803" y="139427"/>
                </a:cubicBezTo>
                <a:cubicBezTo>
                  <a:pt x="548106" y="148723"/>
                  <a:pt x="546878" y="226171"/>
                  <a:pt x="547040" y="268938"/>
                </a:cubicBezTo>
                <a:cubicBezTo>
                  <a:pt x="528847" y="632050"/>
                  <a:pt x="351567" y="862289"/>
                  <a:pt x="234324" y="958691"/>
                </a:cubicBezTo>
                <a:cubicBezTo>
                  <a:pt x="117100" y="1055084"/>
                  <a:pt x="-6268" y="1081297"/>
                  <a:pt x="247" y="1082307"/>
                </a:cubicBezTo>
                <a:cubicBezTo>
                  <a:pt x="177327" y="1109539"/>
                  <a:pt x="408022" y="919372"/>
                  <a:pt x="524446" y="758504"/>
                </a:cubicBezTo>
              </a:path>
            </a:pathLst>
          </a:custGeom>
          <a:solidFill>
            <a:srgbClr val="FFFFFF">
              <a:alpha val="36000"/>
            </a:srgbClr>
          </a:solidFill>
          <a:ln>
            <a:noFill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277200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5544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8316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1088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1386002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1663202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1940403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2217603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>
              <a:latin typeface="Montserrat Medium" pitchFamily="2" charset="77"/>
            </a:endParaRPr>
          </a:p>
        </xdr:txBody>
      </xdr:sp>
    </xdr:grpSp>
    <xdr:clientData/>
  </xdr:twoCellAnchor>
  <xdr:twoCellAnchor editAs="oneCell">
    <xdr:from>
      <xdr:col>18</xdr:col>
      <xdr:colOff>454003</xdr:colOff>
      <xdr:row>0</xdr:row>
      <xdr:rowOff>142433</xdr:rowOff>
    </xdr:from>
    <xdr:to>
      <xdr:col>19</xdr:col>
      <xdr:colOff>247648</xdr:colOff>
      <xdr:row>3</xdr:row>
      <xdr:rowOff>28133</xdr:rowOff>
    </xdr:to>
    <xdr:pic>
      <xdr:nvPicPr>
        <xdr:cNvPr id="12" name="Imagem 11" descr="https://cdn-icons-png.flaticon.com/512/1946/194648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6803" y="142433"/>
          <a:ext cx="40324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342899</xdr:colOff>
      <xdr:row>3</xdr:row>
      <xdr:rowOff>37656</xdr:rowOff>
    </xdr:from>
    <xdr:to>
      <xdr:col>19</xdr:col>
      <xdr:colOff>533399</xdr:colOff>
      <xdr:row>4</xdr:row>
      <xdr:rowOff>123381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 txBox="1"/>
      </xdr:nvSpPr>
      <xdr:spPr>
        <a:xfrm>
          <a:off x="11315699" y="609156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Menu</a:t>
          </a:r>
        </a:p>
      </xdr:txBody>
    </xdr:sp>
    <xdr:clientData/>
  </xdr:twoCellAnchor>
  <xdr:twoCellAnchor editAs="oneCell">
    <xdr:from>
      <xdr:col>18</xdr:col>
      <xdr:colOff>427797</xdr:colOff>
      <xdr:row>20</xdr:row>
      <xdr:rowOff>126483</xdr:rowOff>
    </xdr:from>
    <xdr:to>
      <xdr:col>19</xdr:col>
      <xdr:colOff>123825</xdr:colOff>
      <xdr:row>22</xdr:row>
      <xdr:rowOff>145533</xdr:rowOff>
    </xdr:to>
    <xdr:pic>
      <xdr:nvPicPr>
        <xdr:cNvPr id="14" name="Imagem 13" descr="https://cdn-icons-png.flaticon.com/512/591/591855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0597" y="3936483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484947</xdr:colOff>
      <xdr:row>20</xdr:row>
      <xdr:rowOff>126483</xdr:rowOff>
    </xdr:from>
    <xdr:to>
      <xdr:col>18</xdr:col>
      <xdr:colOff>180975</xdr:colOff>
      <xdr:row>22</xdr:row>
      <xdr:rowOff>145533</xdr:rowOff>
    </xdr:to>
    <xdr:pic>
      <xdr:nvPicPr>
        <xdr:cNvPr id="15" name="Imagem 14" descr="https://cdn-icons-png.flaticon.com/512/591/591855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0848147" y="3936483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304800</xdr:colOff>
      <xdr:row>22</xdr:row>
      <xdr:rowOff>116957</xdr:rowOff>
    </xdr:from>
    <xdr:to>
      <xdr:col>19</xdr:col>
      <xdr:colOff>495300</xdr:colOff>
      <xdr:row>24</xdr:row>
      <xdr:rowOff>12182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SpPr txBox="1"/>
      </xdr:nvSpPr>
      <xdr:spPr>
        <a:xfrm>
          <a:off x="11277600" y="4307957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Próximo</a:t>
          </a:r>
        </a:p>
      </xdr:txBody>
    </xdr:sp>
    <xdr:clientData/>
  </xdr:twoCellAnchor>
  <xdr:twoCellAnchor>
    <xdr:from>
      <xdr:col>17</xdr:col>
      <xdr:colOff>148167</xdr:colOff>
      <xdr:row>22</xdr:row>
      <xdr:rowOff>116957</xdr:rowOff>
    </xdr:from>
    <xdr:to>
      <xdr:col>18</xdr:col>
      <xdr:colOff>381000</xdr:colOff>
      <xdr:row>23</xdr:row>
      <xdr:rowOff>183444</xdr:rowOff>
    </xdr:to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SpPr txBox="1"/>
      </xdr:nvSpPr>
      <xdr:spPr>
        <a:xfrm>
          <a:off x="11063111" y="4307957"/>
          <a:ext cx="874889" cy="2569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Anterior</a:t>
          </a:r>
        </a:p>
      </xdr:txBody>
    </xdr:sp>
    <xdr:clientData/>
  </xdr:twoCellAnchor>
  <xdr:oneCellAnchor>
    <xdr:from>
      <xdr:col>10</xdr:col>
      <xdr:colOff>127002</xdr:colOff>
      <xdr:row>18</xdr:row>
      <xdr:rowOff>63499</xdr:rowOff>
    </xdr:from>
    <xdr:ext cx="2709334" cy="762001"/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SpPr txBox="1"/>
      </xdr:nvSpPr>
      <xdr:spPr>
        <a:xfrm>
          <a:off x="6547558" y="3492499"/>
          <a:ext cx="2709334" cy="762001"/>
        </a:xfrm>
        <a:prstGeom prst="rect">
          <a:avLst/>
        </a:prstGeom>
        <a:noFill/>
        <a:ln w="28575">
          <a:solidFill>
            <a:schemeClr val="accent2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>
            <a:spcBef>
              <a:spcPts val="600"/>
            </a:spcBef>
          </a:pPr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Para fins de projeção</a:t>
          </a:r>
          <a:r>
            <a:rPr lang="pt-BR" sz="1200" b="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</a:t>
          </a:r>
          <a:r>
            <a:rPr lang="pt-BR" sz="12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não há referências que sirvam de premissas para esse negócio.</a:t>
          </a:r>
          <a:endParaRPr lang="pt-BR" sz="1200">
            <a:solidFill>
              <a:schemeClr val="tx1"/>
            </a:solidFill>
            <a:effectLst/>
            <a:latin typeface="Montserrat" panose="00000500000000000000" pitchFamily="2" charset="0"/>
            <a:ea typeface="+mn-ea"/>
            <a:cs typeface="+mn-cs"/>
          </a:endParaRPr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323850</xdr:colOff>
      <xdr:row>6</xdr:row>
      <xdr:rowOff>95250</xdr:rowOff>
    </xdr:from>
    <xdr:to>
      <xdr:col>18</xdr:col>
      <xdr:colOff>139900</xdr:colOff>
      <xdr:row>23</xdr:row>
      <xdr:rowOff>28575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7639050" y="1238250"/>
          <a:ext cx="3473650" cy="3171825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 editAs="oneCell">
    <xdr:from>
      <xdr:col>0</xdr:col>
      <xdr:colOff>76200</xdr:colOff>
      <xdr:row>1</xdr:row>
      <xdr:rowOff>28575</xdr:rowOff>
    </xdr:from>
    <xdr:to>
      <xdr:col>2</xdr:col>
      <xdr:colOff>184709</xdr:colOff>
      <xdr:row>2</xdr:row>
      <xdr:rowOff>180975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19075"/>
          <a:ext cx="1327709" cy="342900"/>
        </a:xfrm>
        <a:prstGeom prst="rect">
          <a:avLst/>
        </a:prstGeom>
      </xdr:spPr>
    </xdr:pic>
    <xdr:clientData/>
  </xdr:twoCellAnchor>
  <xdr:twoCellAnchor>
    <xdr:from>
      <xdr:col>2</xdr:col>
      <xdr:colOff>120463</xdr:colOff>
      <xdr:row>1</xdr:row>
      <xdr:rowOff>71718</xdr:rowOff>
    </xdr:from>
    <xdr:to>
      <xdr:col>16</xdr:col>
      <xdr:colOff>233330</xdr:colOff>
      <xdr:row>3</xdr:row>
      <xdr:rowOff>43143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>
          <a:spLocks/>
        </xdr:cNvSpPr>
      </xdr:nvSpPr>
      <xdr:spPr>
        <a:xfrm>
          <a:off x="1339663" y="262218"/>
          <a:ext cx="8647267" cy="352425"/>
        </a:xfrm>
        <a:prstGeom prst="rect">
          <a:avLst/>
        </a:prstGeom>
      </xdr:spPr>
      <xdr:txBody>
        <a:bodyPr vert="horz" wrap="square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ts val="2500"/>
            </a:lnSpc>
            <a:spcBef>
              <a:spcPts val="0"/>
            </a:spcBef>
            <a:defRPr/>
          </a:pPr>
          <a:r>
            <a:rPr lang="pt-BR" sz="28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Premissas do Resultado | </a:t>
          </a:r>
        </a:p>
        <a:p>
          <a:pPr lvl="0" algn="l">
            <a:lnSpc>
              <a:spcPts val="1000"/>
            </a:lnSpc>
            <a:spcBef>
              <a:spcPts val="0"/>
            </a:spcBef>
            <a:defRPr/>
          </a:pPr>
          <a:r>
            <a:rPr lang="pt-BR" sz="14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Resultados Consolidados</a:t>
          </a:r>
          <a:endParaRPr lang="pt-BR" sz="2800" b="1">
            <a:solidFill>
              <a:srgbClr val="EA7423"/>
            </a:solidFill>
            <a:latin typeface="Montserrat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18</xdr:col>
      <xdr:colOff>515469</xdr:colOff>
      <xdr:row>0</xdr:row>
      <xdr:rowOff>82923</xdr:rowOff>
    </xdr:from>
    <xdr:to>
      <xdr:col>19</xdr:col>
      <xdr:colOff>502580</xdr:colOff>
      <xdr:row>1</xdr:row>
      <xdr:rowOff>142438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88269" y="82923"/>
          <a:ext cx="596711" cy="250015"/>
        </a:xfrm>
        <a:prstGeom prst="rect">
          <a:avLst/>
        </a:prstGeom>
      </xdr:spPr>
    </xdr:pic>
    <xdr:clientData/>
  </xdr:twoCellAnchor>
  <xdr:oneCellAnchor>
    <xdr:from>
      <xdr:col>0</xdr:col>
      <xdr:colOff>285750</xdr:colOff>
      <xdr:row>3</xdr:row>
      <xdr:rowOff>171009</xdr:rowOff>
    </xdr:from>
    <xdr:ext cx="7877734" cy="279885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 txBox="1"/>
      </xdr:nvSpPr>
      <xdr:spPr>
        <a:xfrm>
          <a:off x="285750" y="742509"/>
          <a:ext cx="7877734" cy="279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Demonstração de Resultado </a:t>
          </a:r>
          <a:r>
            <a:rPr lang="pt-BR" sz="1200" b="1" baseline="0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(R$ mil)</a:t>
          </a:r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</a:t>
          </a:r>
        </a:p>
      </xdr:txBody>
    </xdr:sp>
    <xdr:clientData/>
  </xdr:oneCellAnchor>
  <xdr:oneCellAnchor>
    <xdr:from>
      <xdr:col>12</xdr:col>
      <xdr:colOff>523875</xdr:colOff>
      <xdr:row>5</xdr:row>
      <xdr:rowOff>9525</xdr:rowOff>
    </xdr:from>
    <xdr:ext cx="4267199" cy="3228975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 txBox="1"/>
      </xdr:nvSpPr>
      <xdr:spPr>
        <a:xfrm>
          <a:off x="7839075" y="962025"/>
          <a:ext cx="4267199" cy="3228975"/>
        </a:xfrm>
        <a:prstGeom prst="rect">
          <a:avLst/>
        </a:prstGeom>
        <a:solidFill>
          <a:schemeClr val="bg1"/>
        </a:solidFill>
        <a:ln>
          <a:solidFill>
            <a:srgbClr val="ED77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>
            <a:spcBef>
              <a:spcPts val="600"/>
            </a:spcBef>
          </a:pPr>
          <a:r>
            <a:rPr lang="pt-BR" sz="1400" b="1" kern="1200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Imposto de renda e contribuição social sobre o lucro líquido</a:t>
          </a:r>
        </a:p>
        <a:p>
          <a:pPr>
            <a:spcBef>
              <a:spcPts val="600"/>
            </a:spcBef>
          </a:pPr>
          <a:r>
            <a:rPr lang="pt-BR" sz="14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 alíquota de imposto de renda e contribuição social sobre o lucro líquido da Companhia são respectivamente 25% e 9%. Até 2025, o que se excluiu da base tributável foi: equivalência patrimonial, benefício fiscal do pagamento de JC e diferenças permanentes. </a:t>
          </a:r>
        </a:p>
      </xdr:txBody>
    </xdr:sp>
    <xdr:clientData/>
  </xdr:oneCellAnchor>
  <xdr:twoCellAnchor editAs="oneCell">
    <xdr:from>
      <xdr:col>18</xdr:col>
      <xdr:colOff>155367</xdr:colOff>
      <xdr:row>0</xdr:row>
      <xdr:rowOff>186018</xdr:rowOff>
    </xdr:from>
    <xdr:to>
      <xdr:col>18</xdr:col>
      <xdr:colOff>558612</xdr:colOff>
      <xdr:row>3</xdr:row>
      <xdr:rowOff>71718</xdr:rowOff>
    </xdr:to>
    <xdr:pic>
      <xdr:nvPicPr>
        <xdr:cNvPr id="8" name="Imagem 7" descr="https://cdn-icons-png.flaticon.com/512/1946/194648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8167" y="186018"/>
          <a:ext cx="40324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44263</xdr:colOff>
      <xdr:row>3</xdr:row>
      <xdr:rowOff>81241</xdr:rowOff>
    </xdr:from>
    <xdr:to>
      <xdr:col>19</xdr:col>
      <xdr:colOff>234763</xdr:colOff>
      <xdr:row>4</xdr:row>
      <xdr:rowOff>166966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SpPr txBox="1"/>
      </xdr:nvSpPr>
      <xdr:spPr>
        <a:xfrm>
          <a:off x="11017063" y="652741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Menu</a:t>
          </a:r>
        </a:p>
      </xdr:txBody>
    </xdr:sp>
    <xdr:clientData/>
  </xdr:twoCellAnchor>
  <xdr:twoCellAnchor editAs="oneCell">
    <xdr:from>
      <xdr:col>18</xdr:col>
      <xdr:colOff>103947</xdr:colOff>
      <xdr:row>18</xdr:row>
      <xdr:rowOff>47625</xdr:rowOff>
    </xdr:from>
    <xdr:to>
      <xdr:col>18</xdr:col>
      <xdr:colOff>409575</xdr:colOff>
      <xdr:row>20</xdr:row>
      <xdr:rowOff>66675</xdr:rowOff>
    </xdr:to>
    <xdr:pic>
      <xdr:nvPicPr>
        <xdr:cNvPr id="10" name="Imagem 9" descr="https://cdn-icons-png.flaticon.com/512/591/591855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6747" y="3476625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161097</xdr:colOff>
      <xdr:row>18</xdr:row>
      <xdr:rowOff>47625</xdr:rowOff>
    </xdr:from>
    <xdr:to>
      <xdr:col>17</xdr:col>
      <xdr:colOff>466725</xdr:colOff>
      <xdr:row>20</xdr:row>
      <xdr:rowOff>66675</xdr:rowOff>
    </xdr:to>
    <xdr:pic>
      <xdr:nvPicPr>
        <xdr:cNvPr id="11" name="Imagem 10" descr="https://cdn-icons-png.flaticon.com/512/591/591855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0524297" y="3476625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590550</xdr:colOff>
      <xdr:row>20</xdr:row>
      <xdr:rowOff>38099</xdr:rowOff>
    </xdr:from>
    <xdr:to>
      <xdr:col>19</xdr:col>
      <xdr:colOff>171450</xdr:colOff>
      <xdr:row>21</xdr:row>
      <xdr:rowOff>123824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SpPr txBox="1"/>
      </xdr:nvSpPr>
      <xdr:spPr>
        <a:xfrm>
          <a:off x="10953750" y="3848099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Próximo</a:t>
          </a:r>
        </a:p>
      </xdr:txBody>
    </xdr:sp>
    <xdr:clientData/>
  </xdr:twoCellAnchor>
  <xdr:twoCellAnchor>
    <xdr:from>
      <xdr:col>16</xdr:col>
      <xdr:colOff>476250</xdr:colOff>
      <xdr:row>20</xdr:row>
      <xdr:rowOff>38099</xdr:rowOff>
    </xdr:from>
    <xdr:to>
      <xdr:col>18</xdr:col>
      <xdr:colOff>57150</xdr:colOff>
      <xdr:row>21</xdr:row>
      <xdr:rowOff>123824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SpPr txBox="1"/>
      </xdr:nvSpPr>
      <xdr:spPr>
        <a:xfrm>
          <a:off x="10229850" y="3848099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Anterior</a:t>
          </a:r>
        </a:p>
      </xdr:txBody>
    </xdr:sp>
    <xdr:clientData/>
  </xdr:twoCellAnchor>
  <xdr:twoCellAnchor editAs="oneCell">
    <xdr:from>
      <xdr:col>13</xdr:col>
      <xdr:colOff>65048</xdr:colOff>
      <xdr:row>18</xdr:row>
      <xdr:rowOff>97512</xdr:rowOff>
    </xdr:from>
    <xdr:to>
      <xdr:col>14</xdr:col>
      <xdr:colOff>31750</xdr:colOff>
      <xdr:row>21</xdr:row>
      <xdr:rowOff>95249</xdr:rowOff>
    </xdr:to>
    <xdr:pic>
      <xdr:nvPicPr>
        <xdr:cNvPr id="14" name="Imagem 13" descr="https://cdn-icons-png.flaticon.com/512/4334/4334610.png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4881" y="3526512"/>
          <a:ext cx="580536" cy="5692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444501</xdr:colOff>
      <xdr:row>17</xdr:row>
      <xdr:rowOff>12976</xdr:rowOff>
    </xdr:from>
    <xdr:ext cx="4833056" cy="1200580"/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SpPr txBox="1"/>
      </xdr:nvSpPr>
      <xdr:spPr>
        <a:xfrm>
          <a:off x="444501" y="3251476"/>
          <a:ext cx="4833056" cy="1200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>
            <a:spcBef>
              <a:spcPts val="600"/>
            </a:spcBef>
          </a:pPr>
          <a:r>
            <a:rPr lang="pt-BR" sz="9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* Em conformidade com o Convênio CONFAZ ICMS 106/96, a Tegma dispôs de um crédito de 20% sobre o valor do ICMS devido relativo à prestação de serviços de transporte. Esse benefício esteve vigente até</a:t>
          </a:r>
          <a:r>
            <a:rPr lang="pt-BR" sz="9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o exercício de 2023 (inclusive)</a:t>
          </a:r>
          <a:r>
            <a:rPr lang="pt-BR" sz="9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. A Lei 14.789 de 29 de dezembro de 2023, que entrou em vigor em 1º de janeiro de 2024, estabeleceu a tributação de quaisquer incentivos fiscais, inclusive o crédito presumido de ICMS, que </a:t>
          </a:r>
          <a:r>
            <a:rPr lang="pt-BR" sz="900" u="sng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passou a compor a base de cálculo do IRPJ/CSLL a partir</a:t>
          </a:r>
          <a:r>
            <a:rPr lang="pt-BR" sz="900" u="sng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de 2024</a:t>
          </a:r>
          <a:r>
            <a:rPr lang="pt-BR" sz="9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. </a:t>
          </a:r>
        </a:p>
      </xdr:txBody>
    </xdr:sp>
    <xdr:clientData/>
  </xdr:oneCellAnchor>
  <xdr:oneCellAnchor>
    <xdr:from>
      <xdr:col>8</xdr:col>
      <xdr:colOff>402166</xdr:colOff>
      <xdr:row>17</xdr:row>
      <xdr:rowOff>144639</xdr:rowOff>
    </xdr:from>
    <xdr:ext cx="2286002" cy="1294694"/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00000000-0008-0000-1000-000014000000}"/>
            </a:ext>
          </a:extLst>
        </xdr:cNvPr>
        <xdr:cNvSpPr txBox="1"/>
      </xdr:nvSpPr>
      <xdr:spPr>
        <a:xfrm>
          <a:off x="5312833" y="3383139"/>
          <a:ext cx="2286002" cy="1294694"/>
        </a:xfrm>
        <a:prstGeom prst="rect">
          <a:avLst/>
        </a:prstGeom>
        <a:noFill/>
        <a:ln w="28575">
          <a:solidFill>
            <a:schemeClr val="accent2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>
            <a:spcBef>
              <a:spcPts val="600"/>
            </a:spcBef>
          </a:pPr>
          <a:r>
            <a:rPr lang="pt-BR" sz="11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Para fins de projeção</a:t>
          </a:r>
          <a:r>
            <a:rPr lang="pt-BR" sz="1100" b="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</a:t>
          </a:r>
        </a:p>
        <a:p>
          <a:pPr algn="ctr">
            <a:spcBef>
              <a:spcPts val="600"/>
            </a:spcBef>
          </a:pPr>
          <a:r>
            <a:rPr lang="pt-BR" sz="11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Nos últimos 3 exercícios, o resultado de equivalência patrimonial e o pagamento de JCP reduziram a alíquota efetiva em 6 p.p, em média.</a:t>
          </a:r>
          <a:endParaRPr lang="pt-BR" sz="1200">
            <a:solidFill>
              <a:schemeClr val="tx1"/>
            </a:solidFill>
            <a:effectLst/>
            <a:latin typeface="Montserrat" panose="00000500000000000000" pitchFamily="2" charset="0"/>
            <a:ea typeface="+mn-ea"/>
            <a:cs typeface="+mn-cs"/>
          </a:endParaRPr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571501</xdr:colOff>
      <xdr:row>4</xdr:row>
      <xdr:rowOff>159327</xdr:rowOff>
    </xdr:from>
    <xdr:to>
      <xdr:col>19</xdr:col>
      <xdr:colOff>544811</xdr:colOff>
      <xdr:row>24</xdr:row>
      <xdr:rowOff>159327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40391"/>
        <a:stretch/>
      </xdr:blipFill>
      <xdr:spPr>
        <a:xfrm>
          <a:off x="7937501" y="921327"/>
          <a:ext cx="4298365" cy="381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</xdr:row>
      <xdr:rowOff>28575</xdr:rowOff>
    </xdr:from>
    <xdr:to>
      <xdr:col>2</xdr:col>
      <xdr:colOff>184709</xdr:colOff>
      <xdr:row>2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219075"/>
          <a:ext cx="1327709" cy="342900"/>
        </a:xfrm>
        <a:prstGeom prst="rect">
          <a:avLst/>
        </a:prstGeom>
      </xdr:spPr>
    </xdr:pic>
    <xdr:clientData/>
  </xdr:twoCellAnchor>
  <xdr:twoCellAnchor>
    <xdr:from>
      <xdr:col>2</xdr:col>
      <xdr:colOff>120463</xdr:colOff>
      <xdr:row>1</xdr:row>
      <xdr:rowOff>71718</xdr:rowOff>
    </xdr:from>
    <xdr:to>
      <xdr:col>16</xdr:col>
      <xdr:colOff>233330</xdr:colOff>
      <xdr:row>3</xdr:row>
      <xdr:rowOff>43143</xdr:rowOff>
    </xdr:to>
    <xdr:sp macro="" textlink="">
      <xdr:nvSpPr>
        <xdr:cNvPr id="3" name="Título 1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>
          <a:spLocks/>
        </xdr:cNvSpPr>
      </xdr:nvSpPr>
      <xdr:spPr>
        <a:xfrm>
          <a:off x="1339663" y="262218"/>
          <a:ext cx="8647267" cy="352425"/>
        </a:xfrm>
        <a:prstGeom prst="rect">
          <a:avLst/>
        </a:prstGeom>
      </xdr:spPr>
      <xdr:txBody>
        <a:bodyPr vert="horz" wrap="square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ts val="2500"/>
            </a:lnSpc>
            <a:spcBef>
              <a:spcPts val="0"/>
            </a:spcBef>
            <a:defRPr/>
          </a:pPr>
          <a:r>
            <a:rPr lang="pt-BR" sz="28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Premissas do Balanço Patrimonial</a:t>
          </a:r>
        </a:p>
      </xdr:txBody>
    </xdr:sp>
    <xdr:clientData/>
  </xdr:twoCellAnchor>
  <xdr:twoCellAnchor editAs="oneCell">
    <xdr:from>
      <xdr:col>18</xdr:col>
      <xdr:colOff>515469</xdr:colOff>
      <xdr:row>0</xdr:row>
      <xdr:rowOff>82923</xdr:rowOff>
    </xdr:from>
    <xdr:to>
      <xdr:col>19</xdr:col>
      <xdr:colOff>502580</xdr:colOff>
      <xdr:row>1</xdr:row>
      <xdr:rowOff>142438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88269" y="82923"/>
          <a:ext cx="596711" cy="250015"/>
        </a:xfrm>
        <a:prstGeom prst="rect">
          <a:avLst/>
        </a:prstGeom>
      </xdr:spPr>
    </xdr:pic>
    <xdr:clientData/>
  </xdr:twoCellAnchor>
  <xdr:oneCellAnchor>
    <xdr:from>
      <xdr:col>0</xdr:col>
      <xdr:colOff>228600</xdr:colOff>
      <xdr:row>3</xdr:row>
      <xdr:rowOff>171009</xdr:rowOff>
    </xdr:from>
    <xdr:ext cx="6333067" cy="986102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 txBox="1"/>
      </xdr:nvSpPr>
      <xdr:spPr>
        <a:xfrm>
          <a:off x="228600" y="742509"/>
          <a:ext cx="6333067" cy="986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Capital</a:t>
          </a:r>
          <a:r>
            <a:rPr lang="pt-BR" sz="1200" b="1" baseline="0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de Giro</a:t>
          </a:r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 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O </a:t>
          </a:r>
          <a:r>
            <a:rPr lang="pt-BR" sz="1200" b="1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capital de giro 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da Tegma é concentrado no contas a receber de clientes, deduzido das contas fornecedores/fretes a pagar, uma vez que pela característica da operação da companhia a conta estoques é irrelevante. O capital de giro em 2025 correspondeu </a:t>
          </a:r>
          <a:r>
            <a:rPr lang="pt-BR" sz="1200">
              <a:solidFill>
                <a:sysClr val="windowText" lastClr="000000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 </a:t>
          </a:r>
          <a:r>
            <a:rPr lang="pt-BR" sz="1200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41 dias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.</a:t>
          </a:r>
        </a:p>
      </xdr:txBody>
    </xdr:sp>
    <xdr:clientData/>
  </xdr:oneCellAnchor>
  <xdr:oneCellAnchor>
    <xdr:from>
      <xdr:col>0</xdr:col>
      <xdr:colOff>228600</xdr:colOff>
      <xdr:row>12</xdr:row>
      <xdr:rowOff>104775</xdr:rowOff>
    </xdr:from>
    <xdr:ext cx="6523567" cy="919482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SpPr txBox="1"/>
      </xdr:nvSpPr>
      <xdr:spPr>
        <a:xfrm>
          <a:off x="228600" y="2390775"/>
          <a:ext cx="6523567" cy="9194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Endividamento </a:t>
          </a:r>
        </a:p>
        <a:p>
          <a:pPr>
            <a:spcBef>
              <a:spcPts val="600"/>
            </a:spcBef>
          </a:pP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 alavancagem financeira da companhia ao longo dos últimos 4 anos se reduziu em decorrência do fluxo de caixa livre positivo do período. As dívidas financeiras têm um custo médio em 31 de dezembro de 2025 de </a:t>
          </a:r>
          <a:r>
            <a:rPr lang="pt-BR" sz="1200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CDI + 1,4%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.</a:t>
          </a:r>
        </a:p>
      </xdr:txBody>
    </xdr:sp>
    <xdr:clientData/>
  </xdr:oneCellAnchor>
  <xdr:twoCellAnchor editAs="oneCell">
    <xdr:from>
      <xdr:col>18</xdr:col>
      <xdr:colOff>215879</xdr:colOff>
      <xdr:row>1</xdr:row>
      <xdr:rowOff>9525</xdr:rowOff>
    </xdr:from>
    <xdr:to>
      <xdr:col>19</xdr:col>
      <xdr:colOff>9524</xdr:colOff>
      <xdr:row>3</xdr:row>
      <xdr:rowOff>85725</xdr:rowOff>
    </xdr:to>
    <xdr:pic>
      <xdr:nvPicPr>
        <xdr:cNvPr id="9" name="Imagem 8" descr="https://cdn-icons-png.flaticon.com/512/1946/194648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8679" y="200025"/>
          <a:ext cx="40324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104775</xdr:colOff>
      <xdr:row>3</xdr:row>
      <xdr:rowOff>95248</xdr:rowOff>
    </xdr:from>
    <xdr:to>
      <xdr:col>19</xdr:col>
      <xdr:colOff>295275</xdr:colOff>
      <xdr:row>4</xdr:row>
      <xdr:rowOff>180973</xdr:rowOff>
    </xdr:to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SpPr txBox="1"/>
      </xdr:nvSpPr>
      <xdr:spPr>
        <a:xfrm>
          <a:off x="11077575" y="666748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ysClr val="windowText" lastClr="000000"/>
              </a:solidFill>
              <a:latin typeface="Montserrat" panose="00000500000000000000" pitchFamily="2" charset="0"/>
            </a:rPr>
            <a:t>Menu</a:t>
          </a:r>
        </a:p>
      </xdr:txBody>
    </xdr:sp>
    <xdr:clientData/>
  </xdr:twoCellAnchor>
  <xdr:twoCellAnchor editAs="oneCell">
    <xdr:from>
      <xdr:col>18</xdr:col>
      <xdr:colOff>427797</xdr:colOff>
      <xdr:row>19</xdr:row>
      <xdr:rowOff>140277</xdr:rowOff>
    </xdr:from>
    <xdr:to>
      <xdr:col>19</xdr:col>
      <xdr:colOff>123825</xdr:colOff>
      <xdr:row>21</xdr:row>
      <xdr:rowOff>159327</xdr:rowOff>
    </xdr:to>
    <xdr:pic>
      <xdr:nvPicPr>
        <xdr:cNvPr id="13" name="Imagem 12" descr="https://cdn-icons-png.flaticon.com/512/591/591855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0597" y="3759777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484947</xdr:colOff>
      <xdr:row>19</xdr:row>
      <xdr:rowOff>140277</xdr:rowOff>
    </xdr:from>
    <xdr:to>
      <xdr:col>18</xdr:col>
      <xdr:colOff>152753</xdr:colOff>
      <xdr:row>21</xdr:row>
      <xdr:rowOff>159327</xdr:rowOff>
    </xdr:to>
    <xdr:pic>
      <xdr:nvPicPr>
        <xdr:cNvPr id="14" name="Imagem 13" descr="https://cdn-icons-png.flaticon.com/512/591/591855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0848147" y="3759777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304800</xdr:colOff>
      <xdr:row>21</xdr:row>
      <xdr:rowOff>130751</xdr:rowOff>
    </xdr:from>
    <xdr:to>
      <xdr:col>19</xdr:col>
      <xdr:colOff>495300</xdr:colOff>
      <xdr:row>23</xdr:row>
      <xdr:rowOff>25976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SpPr txBox="1"/>
      </xdr:nvSpPr>
      <xdr:spPr>
        <a:xfrm>
          <a:off x="11277600" y="4131251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Próximo</a:t>
          </a:r>
        </a:p>
      </xdr:txBody>
    </xdr:sp>
    <xdr:clientData/>
  </xdr:twoCellAnchor>
  <xdr:twoCellAnchor>
    <xdr:from>
      <xdr:col>17</xdr:col>
      <xdr:colOff>169334</xdr:colOff>
      <xdr:row>21</xdr:row>
      <xdr:rowOff>130752</xdr:rowOff>
    </xdr:from>
    <xdr:to>
      <xdr:col>18</xdr:col>
      <xdr:colOff>381000</xdr:colOff>
      <xdr:row>23</xdr:row>
      <xdr:rowOff>14112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SpPr txBox="1"/>
      </xdr:nvSpPr>
      <xdr:spPr>
        <a:xfrm>
          <a:off x="11084278" y="4131252"/>
          <a:ext cx="853722" cy="26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Anterior</a:t>
          </a:r>
        </a:p>
      </xdr:txBody>
    </xdr:sp>
    <xdr:clientData/>
  </xdr:twoCellAnchor>
  <xdr:oneCellAnchor>
    <xdr:from>
      <xdr:col>10</xdr:col>
      <xdr:colOff>359834</xdr:colOff>
      <xdr:row>3</xdr:row>
      <xdr:rowOff>72266</xdr:rowOff>
    </xdr:from>
    <xdr:ext cx="1905001" cy="806151"/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SpPr txBox="1"/>
      </xdr:nvSpPr>
      <xdr:spPr>
        <a:xfrm>
          <a:off x="6498167" y="643766"/>
          <a:ext cx="1905001" cy="806151"/>
        </a:xfrm>
        <a:prstGeom prst="rect">
          <a:avLst/>
        </a:prstGeom>
        <a:noFill/>
        <a:ln w="28575">
          <a:solidFill>
            <a:schemeClr val="accent2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>
            <a:spcBef>
              <a:spcPts val="600"/>
            </a:spcBef>
          </a:pPr>
          <a:r>
            <a:rPr lang="pt-BR" sz="9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Para fins de projeção:</a:t>
          </a:r>
          <a:r>
            <a:rPr lang="pt-BR" sz="900" b="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O</a:t>
          </a:r>
          <a:r>
            <a:rPr lang="pt-BR" sz="9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patamar de dias do final de 2025 pode variar de acordo com negociações comerciais.</a:t>
          </a:r>
          <a:endParaRPr lang="pt-BR" sz="900">
            <a:solidFill>
              <a:schemeClr val="tx1"/>
            </a:solidFill>
            <a:effectLst/>
            <a:latin typeface="Montserrat" panose="00000500000000000000" pitchFamily="2" charset="0"/>
            <a:ea typeface="+mn-ea"/>
            <a:cs typeface="+mn-cs"/>
          </a:endParaRPr>
        </a:p>
      </xdr:txBody>
    </xdr:sp>
    <xdr:clientData/>
  </xdr:oneCellAnchor>
  <xdr:oneCellAnchor>
    <xdr:from>
      <xdr:col>11</xdr:col>
      <xdr:colOff>222249</xdr:colOff>
      <xdr:row>12</xdr:row>
      <xdr:rowOff>137583</xdr:rowOff>
    </xdr:from>
    <xdr:ext cx="1460501" cy="804334"/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00000000-0008-0000-1100-000012000000}"/>
            </a:ext>
          </a:extLst>
        </xdr:cNvPr>
        <xdr:cNvSpPr txBox="1"/>
      </xdr:nvSpPr>
      <xdr:spPr>
        <a:xfrm>
          <a:off x="6974416" y="2423583"/>
          <a:ext cx="1460501" cy="804334"/>
        </a:xfrm>
        <a:prstGeom prst="rect">
          <a:avLst/>
        </a:prstGeom>
        <a:noFill/>
        <a:ln w="28575">
          <a:solidFill>
            <a:schemeClr val="accent2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>
            <a:spcBef>
              <a:spcPts val="600"/>
            </a:spcBef>
          </a:pPr>
          <a:r>
            <a:rPr lang="pt-BR" sz="11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Para fins de projeção:</a:t>
          </a:r>
          <a:r>
            <a:rPr lang="pt-BR" sz="1100" b="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</a:t>
          </a:r>
          <a:r>
            <a:rPr lang="pt-BR" sz="11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 depender de algum M&amp;A.</a:t>
          </a:r>
          <a:endParaRPr lang="pt-BR" sz="1100">
            <a:solidFill>
              <a:schemeClr val="tx1"/>
            </a:solidFill>
            <a:effectLst/>
            <a:latin typeface="Montserrat" panose="00000500000000000000" pitchFamily="2" charset="0"/>
            <a:ea typeface="+mn-ea"/>
            <a:cs typeface="+mn-cs"/>
          </a:endParaRPr>
        </a:p>
      </xdr:txBody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6</xdr:row>
      <xdr:rowOff>180975</xdr:rowOff>
    </xdr:from>
    <xdr:to>
      <xdr:col>17</xdr:col>
      <xdr:colOff>539950</xdr:colOff>
      <xdr:row>21</xdr:row>
      <xdr:rowOff>133350</xdr:rowOff>
    </xdr:to>
    <xdr:sp macro="" textlink="">
      <xdr:nvSpPr>
        <xdr:cNvPr id="17" name="Retângulo 16">
          <a:extLst>
            <a:ext uri="{FF2B5EF4-FFF2-40B4-BE49-F238E27FC236}">
              <a16:creationId xmlns:a16="http://schemas.microsoft.com/office/drawing/2014/main" id="{00000000-0008-0000-1200-000011000000}"/>
            </a:ext>
          </a:extLst>
        </xdr:cNvPr>
        <xdr:cNvSpPr/>
      </xdr:nvSpPr>
      <xdr:spPr>
        <a:xfrm>
          <a:off x="7429500" y="1323975"/>
          <a:ext cx="3473650" cy="2857500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 editAs="oneCell">
    <xdr:from>
      <xdr:col>0</xdr:col>
      <xdr:colOff>76200</xdr:colOff>
      <xdr:row>1</xdr:row>
      <xdr:rowOff>28575</xdr:rowOff>
    </xdr:from>
    <xdr:to>
      <xdr:col>2</xdr:col>
      <xdr:colOff>184709</xdr:colOff>
      <xdr:row>2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19075"/>
          <a:ext cx="1327709" cy="342900"/>
        </a:xfrm>
        <a:prstGeom prst="rect">
          <a:avLst/>
        </a:prstGeom>
      </xdr:spPr>
    </xdr:pic>
    <xdr:clientData/>
  </xdr:twoCellAnchor>
  <xdr:twoCellAnchor>
    <xdr:from>
      <xdr:col>2</xdr:col>
      <xdr:colOff>120463</xdr:colOff>
      <xdr:row>1</xdr:row>
      <xdr:rowOff>71718</xdr:rowOff>
    </xdr:from>
    <xdr:to>
      <xdr:col>16</xdr:col>
      <xdr:colOff>233330</xdr:colOff>
      <xdr:row>3</xdr:row>
      <xdr:rowOff>43143</xdr:rowOff>
    </xdr:to>
    <xdr:sp macro="" textlink="">
      <xdr:nvSpPr>
        <xdr:cNvPr id="3" name="Título 1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>
          <a:spLocks/>
        </xdr:cNvSpPr>
      </xdr:nvSpPr>
      <xdr:spPr>
        <a:xfrm>
          <a:off x="1339663" y="262218"/>
          <a:ext cx="8647267" cy="352425"/>
        </a:xfrm>
        <a:prstGeom prst="rect">
          <a:avLst/>
        </a:prstGeom>
      </xdr:spPr>
      <xdr:txBody>
        <a:bodyPr vert="horz" wrap="square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ts val="2500"/>
            </a:lnSpc>
            <a:spcBef>
              <a:spcPts val="0"/>
            </a:spcBef>
            <a:defRPr/>
          </a:pPr>
          <a:r>
            <a:rPr lang="pt-BR" sz="28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Premissas do Balanço Patrimonial</a:t>
          </a:r>
        </a:p>
      </xdr:txBody>
    </xdr:sp>
    <xdr:clientData/>
  </xdr:twoCellAnchor>
  <xdr:twoCellAnchor editAs="oneCell">
    <xdr:from>
      <xdr:col>18</xdr:col>
      <xdr:colOff>515469</xdr:colOff>
      <xdr:row>0</xdr:row>
      <xdr:rowOff>82923</xdr:rowOff>
    </xdr:from>
    <xdr:to>
      <xdr:col>19</xdr:col>
      <xdr:colOff>502580</xdr:colOff>
      <xdr:row>1</xdr:row>
      <xdr:rowOff>142438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88269" y="82923"/>
          <a:ext cx="596711" cy="250015"/>
        </a:xfrm>
        <a:prstGeom prst="rect">
          <a:avLst/>
        </a:prstGeom>
      </xdr:spPr>
    </xdr:pic>
    <xdr:clientData/>
  </xdr:twoCellAnchor>
  <xdr:oneCellAnchor>
    <xdr:from>
      <xdr:col>0</xdr:col>
      <xdr:colOff>285750</xdr:colOff>
      <xdr:row>3</xdr:row>
      <xdr:rowOff>171009</xdr:rowOff>
    </xdr:from>
    <xdr:ext cx="7877734" cy="279885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 txBox="1"/>
      </xdr:nvSpPr>
      <xdr:spPr>
        <a:xfrm>
          <a:off x="285750" y="742509"/>
          <a:ext cx="7877734" cy="279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CAPEX</a:t>
          </a:r>
        </a:p>
      </xdr:txBody>
    </xdr:sp>
    <xdr:clientData/>
  </xdr:oneCellAnchor>
  <xdr:oneCellAnchor>
    <xdr:from>
      <xdr:col>12</xdr:col>
      <xdr:colOff>295275</xdr:colOff>
      <xdr:row>4</xdr:row>
      <xdr:rowOff>19050</xdr:rowOff>
    </xdr:from>
    <xdr:ext cx="4629502" cy="3238500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 txBox="1"/>
      </xdr:nvSpPr>
      <xdr:spPr>
        <a:xfrm>
          <a:off x="7999942" y="781050"/>
          <a:ext cx="4629502" cy="3238500"/>
        </a:xfrm>
        <a:prstGeom prst="rect">
          <a:avLst/>
        </a:prstGeom>
        <a:solidFill>
          <a:schemeClr val="bg1"/>
        </a:solidFill>
        <a:ln>
          <a:solidFill>
            <a:srgbClr val="EA7423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>
            <a:spcBef>
              <a:spcPts val="600"/>
            </a:spcBef>
          </a:pPr>
          <a:r>
            <a:rPr lang="pt-BR" sz="1400" b="1" kern="1200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Imobilizado e investimentos (CAPEX)</a:t>
          </a:r>
        </a:p>
        <a:p>
          <a:pPr>
            <a:spcBef>
              <a:spcPts val="600"/>
            </a:spcBef>
          </a:pP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 empresa é essencialmente asset light em decorrência do modelo de negócio de transporte terceirizado. No entanto, alguns investimentos estratégicos são necessários, como</a:t>
          </a:r>
          <a:r>
            <a:rPr lang="pt-BR" sz="12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pátios para estarmos próximos às montadoras atendidas, assim como benfeitorias em pátios de terceiros para as operações de veículos. Na Logística Integrada, se adquire</a:t>
          </a:r>
          <a:r>
            <a:rPr lang="pt-BR" sz="12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embalagens para a operação de eletrodomésticos e se adquire semi-reboques para o transporte de produtos químicos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. </a:t>
          </a:r>
        </a:p>
        <a:p>
          <a:pPr>
            <a:spcBef>
              <a:spcPts val="600"/>
            </a:spcBef>
          </a:pP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Nos últimos</a:t>
          </a:r>
          <a:r>
            <a:rPr lang="pt-BR" sz="12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exercícios, o CAPEX esteve concentrado principalmente nas categorias destacadas na tabela à esquerda. O CAPEX consolidado representou nos últimos cinco anos entre </a:t>
          </a:r>
          <a:r>
            <a:rPr lang="pt-BR" sz="1200" baseline="0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1,7-4,1%</a:t>
          </a:r>
          <a:r>
            <a:rPr lang="pt-BR" sz="12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do faturamento bruto consolidado.</a:t>
          </a:r>
        </a:p>
      </xdr:txBody>
    </xdr:sp>
    <xdr:clientData/>
  </xdr:oneCellAnchor>
  <xdr:twoCellAnchor editAs="oneCell">
    <xdr:from>
      <xdr:col>18</xdr:col>
      <xdr:colOff>215879</xdr:colOff>
      <xdr:row>0</xdr:row>
      <xdr:rowOff>104334</xdr:rowOff>
    </xdr:from>
    <xdr:to>
      <xdr:col>19</xdr:col>
      <xdr:colOff>9524</xdr:colOff>
      <xdr:row>2</xdr:row>
      <xdr:rowOff>180534</xdr:rowOff>
    </xdr:to>
    <xdr:pic>
      <xdr:nvPicPr>
        <xdr:cNvPr id="7" name="Imagem 6" descr="https://cdn-icons-png.flaticon.com/512/1946/194648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8679" y="104334"/>
          <a:ext cx="40324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104775</xdr:colOff>
      <xdr:row>2</xdr:row>
      <xdr:rowOff>190057</xdr:rowOff>
    </xdr:from>
    <xdr:to>
      <xdr:col>19</xdr:col>
      <xdr:colOff>295275</xdr:colOff>
      <xdr:row>4</xdr:row>
      <xdr:rowOff>85282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SpPr txBox="1"/>
      </xdr:nvSpPr>
      <xdr:spPr>
        <a:xfrm>
          <a:off x="11077575" y="571057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Menu</a:t>
          </a:r>
        </a:p>
      </xdr:txBody>
    </xdr:sp>
    <xdr:clientData/>
  </xdr:twoCellAnchor>
  <xdr:twoCellAnchor editAs="oneCell">
    <xdr:from>
      <xdr:col>18</xdr:col>
      <xdr:colOff>532572</xdr:colOff>
      <xdr:row>21</xdr:row>
      <xdr:rowOff>38100</xdr:rowOff>
    </xdr:from>
    <xdr:to>
      <xdr:col>19</xdr:col>
      <xdr:colOff>228600</xdr:colOff>
      <xdr:row>23</xdr:row>
      <xdr:rowOff>57150</xdr:rowOff>
    </xdr:to>
    <xdr:pic>
      <xdr:nvPicPr>
        <xdr:cNvPr id="13" name="Imagem 12" descr="https://cdn-icons-png.flaticon.com/512/591/591855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5372" y="4038600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589722</xdr:colOff>
      <xdr:row>21</xdr:row>
      <xdr:rowOff>38100</xdr:rowOff>
    </xdr:from>
    <xdr:to>
      <xdr:col>18</xdr:col>
      <xdr:colOff>285750</xdr:colOff>
      <xdr:row>23</xdr:row>
      <xdr:rowOff>57150</xdr:rowOff>
    </xdr:to>
    <xdr:pic>
      <xdr:nvPicPr>
        <xdr:cNvPr id="14" name="Imagem 13" descr="https://cdn-icons-png.flaticon.com/512/591/591855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0952922" y="4038600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409575</xdr:colOff>
      <xdr:row>23</xdr:row>
      <xdr:rowOff>28574</xdr:rowOff>
    </xdr:from>
    <xdr:to>
      <xdr:col>19</xdr:col>
      <xdr:colOff>600075</xdr:colOff>
      <xdr:row>25</xdr:row>
      <xdr:rowOff>38099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00000000-0008-0000-1200-00000F000000}"/>
            </a:ext>
          </a:extLst>
        </xdr:cNvPr>
        <xdr:cNvSpPr txBox="1"/>
      </xdr:nvSpPr>
      <xdr:spPr>
        <a:xfrm>
          <a:off x="11382375" y="4410074"/>
          <a:ext cx="80010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Próximo</a:t>
          </a:r>
        </a:p>
      </xdr:txBody>
    </xdr:sp>
    <xdr:clientData/>
  </xdr:twoCellAnchor>
  <xdr:twoCellAnchor>
    <xdr:from>
      <xdr:col>17</xdr:col>
      <xdr:colOff>218725</xdr:colOff>
      <xdr:row>23</xdr:row>
      <xdr:rowOff>28575</xdr:rowOff>
    </xdr:from>
    <xdr:to>
      <xdr:col>18</xdr:col>
      <xdr:colOff>521055</xdr:colOff>
      <xdr:row>24</xdr:row>
      <xdr:rowOff>162279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SpPr txBox="1"/>
      </xdr:nvSpPr>
      <xdr:spPr>
        <a:xfrm>
          <a:off x="11133669" y="4410075"/>
          <a:ext cx="944386" cy="3242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Anterior</a:t>
          </a:r>
        </a:p>
      </xdr:txBody>
    </xdr:sp>
    <xdr:clientData/>
  </xdr:twoCellAnchor>
  <xdr:oneCellAnchor>
    <xdr:from>
      <xdr:col>5</xdr:col>
      <xdr:colOff>84667</xdr:colOff>
      <xdr:row>13</xdr:row>
      <xdr:rowOff>95250</xdr:rowOff>
    </xdr:from>
    <xdr:ext cx="2335388" cy="1437227"/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SpPr txBox="1"/>
      </xdr:nvSpPr>
      <xdr:spPr>
        <a:xfrm>
          <a:off x="3153834" y="2571750"/>
          <a:ext cx="2335388" cy="1437227"/>
        </a:xfrm>
        <a:prstGeom prst="rect">
          <a:avLst/>
        </a:prstGeom>
        <a:noFill/>
        <a:ln w="28575">
          <a:solidFill>
            <a:schemeClr val="accent2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>
            <a:spcBef>
              <a:spcPts val="600"/>
            </a:spcBef>
          </a:pPr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Para fins de projeção</a:t>
          </a:r>
          <a:r>
            <a:rPr lang="pt-BR" sz="1200" b="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</a:t>
          </a:r>
          <a:r>
            <a:rPr lang="pt-BR" sz="12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O intervalo de 1,7-4,1% da receita bruta é uma indicação do passado mas não pode ser considerado uma garantia de que será cumprido.</a:t>
          </a:r>
          <a:endParaRPr lang="pt-BR" sz="1200">
            <a:solidFill>
              <a:schemeClr val="tx1"/>
            </a:solidFill>
            <a:effectLst/>
            <a:latin typeface="Montserrat" panose="00000500000000000000" pitchFamily="2" charset="0"/>
            <a:ea typeface="+mn-ea"/>
            <a:cs typeface="+mn-cs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28575</xdr:rowOff>
    </xdr:from>
    <xdr:to>
      <xdr:col>2</xdr:col>
      <xdr:colOff>184709</xdr:colOff>
      <xdr:row>2</xdr:row>
      <xdr:rowOff>180975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28600"/>
          <a:ext cx="1327709" cy="342900"/>
        </a:xfrm>
        <a:prstGeom prst="rect">
          <a:avLst/>
        </a:prstGeom>
      </xdr:spPr>
    </xdr:pic>
    <xdr:clientData/>
  </xdr:twoCellAnchor>
  <xdr:twoCellAnchor>
    <xdr:from>
      <xdr:col>2</xdr:col>
      <xdr:colOff>142875</xdr:colOff>
      <xdr:row>1</xdr:row>
      <xdr:rowOff>66675</xdr:rowOff>
    </xdr:from>
    <xdr:to>
      <xdr:col>16</xdr:col>
      <xdr:colOff>255742</xdr:colOff>
      <xdr:row>3</xdr:row>
      <xdr:rowOff>38100</xdr:rowOff>
    </xdr:to>
    <xdr:sp macro="" textlink="">
      <xdr:nvSpPr>
        <xdr:cNvPr id="7" name="Título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/>
        </xdr:cNvSpPr>
      </xdr:nvSpPr>
      <xdr:spPr>
        <a:xfrm>
          <a:off x="1362075" y="266700"/>
          <a:ext cx="8647267" cy="352425"/>
        </a:xfrm>
        <a:prstGeom prst="rect">
          <a:avLst/>
        </a:prstGeom>
      </xdr:spPr>
      <xdr:txBody>
        <a:bodyPr vert="horz" wrap="square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ts val="2500"/>
            </a:lnSpc>
            <a:spcBef>
              <a:spcPts val="0"/>
            </a:spcBef>
            <a:defRPr/>
          </a:pPr>
          <a:r>
            <a:rPr lang="pt-BR" sz="28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Disclaimer</a:t>
          </a:r>
        </a:p>
      </xdr:txBody>
    </xdr:sp>
    <xdr:clientData/>
  </xdr:twoCellAnchor>
  <xdr:oneCellAnchor>
    <xdr:from>
      <xdr:col>0</xdr:col>
      <xdr:colOff>428623</xdr:colOff>
      <xdr:row>3</xdr:row>
      <xdr:rowOff>59951</xdr:rowOff>
    </xdr:from>
    <xdr:ext cx="8863543" cy="2338141"/>
    <xdr:sp macro="" textlink="">
      <xdr:nvSpPr>
        <xdr:cNvPr id="8" name="CaixaDeTexto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28623" y="617340"/>
          <a:ext cx="8863543" cy="2338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6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"</a:t>
          </a:r>
          <a:r>
            <a:rPr lang="pt-BR" sz="1600" i="1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Esse documento não deve ser considerado como uma orientação de como a companhia irá se comportar no futuro, mas somente o padrão de como se comportou no passado para ajudar analistas e investidores (as) a realizar suas projeções.</a:t>
          </a:r>
        </a:p>
        <a:p>
          <a:pPr>
            <a:spcBef>
              <a:spcPts val="600"/>
            </a:spcBef>
          </a:pPr>
          <a:r>
            <a:rPr lang="pt-BR" sz="1600" i="1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O desempenho passado não deve ser considerado uma indicação ou garantia de desempenho futuro e nenhuma representação ou garantia, expressa ou implícita, é feita em relação ao desempenho futuro.</a:t>
          </a:r>
          <a:r>
            <a:rPr lang="pt-BR" sz="16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"</a:t>
          </a:r>
        </a:p>
        <a:p>
          <a:pPr>
            <a:spcBef>
              <a:spcPts val="600"/>
            </a:spcBef>
          </a:pPr>
          <a:r>
            <a:rPr lang="pt-BR" sz="16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O arquivo Série histórica, clicando </a:t>
          </a:r>
          <a:r>
            <a:rPr lang="pt-BR" sz="1600" u="heavy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  <a:hlinkClick xmlns:r="http://schemas.openxmlformats.org/officeDocument/2006/relationships" r:id=""/>
            </a:rPr>
            <a:t>aqui</a:t>
          </a:r>
          <a:r>
            <a:rPr lang="pt-BR" sz="16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, pode servir de base para o </a:t>
          </a:r>
          <a:r>
            <a:rPr lang="pt-BR" sz="1600" i="1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valuation</a:t>
          </a:r>
          <a:r>
            <a:rPr lang="pt-BR" sz="16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.</a:t>
          </a:r>
          <a:endParaRPr lang="pt-BR" sz="1600">
            <a:latin typeface="Montserrat" panose="00000500000000000000" pitchFamily="2" charset="0"/>
          </a:endParaRPr>
        </a:p>
      </xdr:txBody>
    </xdr:sp>
    <xdr:clientData/>
  </xdr:oneCellAnchor>
  <xdr:twoCellAnchor editAs="oneCell">
    <xdr:from>
      <xdr:col>0</xdr:col>
      <xdr:colOff>40821</xdr:colOff>
      <xdr:row>15</xdr:row>
      <xdr:rowOff>82933</xdr:rowOff>
    </xdr:from>
    <xdr:to>
      <xdr:col>19</xdr:col>
      <xdr:colOff>84749</xdr:colOff>
      <xdr:row>24</xdr:row>
      <xdr:rowOff>163287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-182"/>
        <a:stretch/>
      </xdr:blipFill>
      <xdr:spPr>
        <a:xfrm>
          <a:off x="40821" y="2994862"/>
          <a:ext cx="12154285" cy="1794854"/>
        </a:xfrm>
        <a:prstGeom prst="rect">
          <a:avLst/>
        </a:prstGeom>
      </xdr:spPr>
    </xdr:pic>
    <xdr:clientData/>
  </xdr:twoCellAnchor>
  <xdr:twoCellAnchor>
    <xdr:from>
      <xdr:col>0</xdr:col>
      <xdr:colOff>63953</xdr:colOff>
      <xdr:row>15</xdr:row>
      <xdr:rowOff>87085</xdr:rowOff>
    </xdr:from>
    <xdr:to>
      <xdr:col>19</xdr:col>
      <xdr:colOff>581025</xdr:colOff>
      <xdr:row>24</xdr:row>
      <xdr:rowOff>168985</xdr:rowOff>
    </xdr:to>
    <xdr:sp macro="" textlink="">
      <xdr:nvSpPr>
        <xdr:cNvPr id="14" name="Retângulo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63953" y="2982685"/>
          <a:ext cx="12099472" cy="1796400"/>
        </a:xfrm>
        <a:prstGeom prst="rect">
          <a:avLst/>
        </a:prstGeom>
        <a:solidFill>
          <a:srgbClr val="00205B">
            <a:alpha val="27843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120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Montserrat Medium" pitchFamily="2" charset="77"/>
          </a:endParaRPr>
        </a:p>
      </xdr:txBody>
    </xdr:sp>
    <xdr:clientData/>
  </xdr:twoCellAnchor>
  <xdr:twoCellAnchor editAs="oneCell">
    <xdr:from>
      <xdr:col>18</xdr:col>
      <xdr:colOff>484947</xdr:colOff>
      <xdr:row>21</xdr:row>
      <xdr:rowOff>9525</xdr:rowOff>
    </xdr:from>
    <xdr:to>
      <xdr:col>18</xdr:col>
      <xdr:colOff>822325</xdr:colOff>
      <xdr:row>23</xdr:row>
      <xdr:rowOff>28575</xdr:rowOff>
    </xdr:to>
    <xdr:pic>
      <xdr:nvPicPr>
        <xdr:cNvPr id="12" name="Imagem 11" descr="https://cdn-icons-png.flaticon.com/512/591/591855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7747" y="4048125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542097</xdr:colOff>
      <xdr:row>21</xdr:row>
      <xdr:rowOff>9525</xdr:rowOff>
    </xdr:from>
    <xdr:to>
      <xdr:col>18</xdr:col>
      <xdr:colOff>238125</xdr:colOff>
      <xdr:row>23</xdr:row>
      <xdr:rowOff>28575</xdr:rowOff>
    </xdr:to>
    <xdr:pic>
      <xdr:nvPicPr>
        <xdr:cNvPr id="15" name="Imagem 14" descr="https://cdn-icons-png.flaticon.com/512/591/591855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0905297" y="4048125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361950</xdr:colOff>
      <xdr:row>22</xdr:row>
      <xdr:rowOff>190499</xdr:rowOff>
    </xdr:from>
    <xdr:to>
      <xdr:col>19</xdr:col>
      <xdr:colOff>552450</xdr:colOff>
      <xdr:row>24</xdr:row>
      <xdr:rowOff>85724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1334750" y="4419599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Próximo</a:t>
          </a:r>
        </a:p>
      </xdr:txBody>
    </xdr:sp>
    <xdr:clientData/>
  </xdr:twoCellAnchor>
  <xdr:twoCellAnchor>
    <xdr:from>
      <xdr:col>17</xdr:col>
      <xdr:colOff>218723</xdr:colOff>
      <xdr:row>23</xdr:row>
      <xdr:rowOff>704</xdr:rowOff>
    </xdr:from>
    <xdr:to>
      <xdr:col>18</xdr:col>
      <xdr:colOff>438150</xdr:colOff>
      <xdr:row>24</xdr:row>
      <xdr:rowOff>49389</xdr:rowOff>
    </xdr:to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11133667" y="4262260"/>
          <a:ext cx="861483" cy="2321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Anterior</a:t>
          </a:r>
        </a:p>
      </xdr:txBody>
    </xdr:sp>
    <xdr:clientData/>
  </xdr:twoCellAnchor>
  <xdr:twoCellAnchor editAs="oneCell">
    <xdr:from>
      <xdr:col>18</xdr:col>
      <xdr:colOff>253979</xdr:colOff>
      <xdr:row>1</xdr:row>
      <xdr:rowOff>57150</xdr:rowOff>
    </xdr:from>
    <xdr:to>
      <xdr:col>18</xdr:col>
      <xdr:colOff>688974</xdr:colOff>
      <xdr:row>3</xdr:row>
      <xdr:rowOff>133350</xdr:rowOff>
    </xdr:to>
    <xdr:pic>
      <xdr:nvPicPr>
        <xdr:cNvPr id="18" name="Imagem 17" descr="https://cdn-icons-png.flaticon.com/512/1946/194648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6779" y="257175"/>
          <a:ext cx="40324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142875</xdr:colOff>
      <xdr:row>3</xdr:row>
      <xdr:rowOff>142873</xdr:rowOff>
    </xdr:from>
    <xdr:to>
      <xdr:col>19</xdr:col>
      <xdr:colOff>333375</xdr:colOff>
      <xdr:row>5</xdr:row>
      <xdr:rowOff>38098</xdr:rowOff>
    </xdr:to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1115675" y="723898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Menu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28575</xdr:rowOff>
    </xdr:from>
    <xdr:to>
      <xdr:col>2</xdr:col>
      <xdr:colOff>184709</xdr:colOff>
      <xdr:row>2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19075"/>
          <a:ext cx="1327709" cy="342900"/>
        </a:xfrm>
        <a:prstGeom prst="rect">
          <a:avLst/>
        </a:prstGeom>
      </xdr:spPr>
    </xdr:pic>
    <xdr:clientData/>
  </xdr:twoCellAnchor>
  <xdr:twoCellAnchor>
    <xdr:from>
      <xdr:col>2</xdr:col>
      <xdr:colOff>120463</xdr:colOff>
      <xdr:row>1</xdr:row>
      <xdr:rowOff>71718</xdr:rowOff>
    </xdr:from>
    <xdr:to>
      <xdr:col>16</xdr:col>
      <xdr:colOff>233330</xdr:colOff>
      <xdr:row>3</xdr:row>
      <xdr:rowOff>43143</xdr:rowOff>
    </xdr:to>
    <xdr:sp macro="" textlink="">
      <xdr:nvSpPr>
        <xdr:cNvPr id="3" name="Título 1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>
          <a:spLocks/>
        </xdr:cNvSpPr>
      </xdr:nvSpPr>
      <xdr:spPr>
        <a:xfrm>
          <a:off x="1339663" y="262218"/>
          <a:ext cx="8647267" cy="352425"/>
        </a:xfrm>
        <a:prstGeom prst="rect">
          <a:avLst/>
        </a:prstGeom>
      </xdr:spPr>
      <xdr:txBody>
        <a:bodyPr vert="horz" wrap="square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ts val="2500"/>
            </a:lnSpc>
            <a:spcBef>
              <a:spcPts val="0"/>
            </a:spcBef>
            <a:defRPr/>
          </a:pPr>
          <a:r>
            <a:rPr lang="pt-BR" sz="28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Premissas do Balanço Patrimonial</a:t>
          </a:r>
        </a:p>
      </xdr:txBody>
    </xdr:sp>
    <xdr:clientData/>
  </xdr:twoCellAnchor>
  <xdr:twoCellAnchor editAs="oneCell">
    <xdr:from>
      <xdr:col>18</xdr:col>
      <xdr:colOff>515469</xdr:colOff>
      <xdr:row>0</xdr:row>
      <xdr:rowOff>82923</xdr:rowOff>
    </xdr:from>
    <xdr:to>
      <xdr:col>19</xdr:col>
      <xdr:colOff>502580</xdr:colOff>
      <xdr:row>1</xdr:row>
      <xdr:rowOff>142438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88269" y="82923"/>
          <a:ext cx="596711" cy="250015"/>
        </a:xfrm>
        <a:prstGeom prst="rect">
          <a:avLst/>
        </a:prstGeom>
      </xdr:spPr>
    </xdr:pic>
    <xdr:clientData/>
  </xdr:twoCellAnchor>
  <xdr:oneCellAnchor>
    <xdr:from>
      <xdr:col>0</xdr:col>
      <xdr:colOff>285750</xdr:colOff>
      <xdr:row>3</xdr:row>
      <xdr:rowOff>171009</xdr:rowOff>
    </xdr:from>
    <xdr:ext cx="7877734" cy="1107034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285750" y="742509"/>
          <a:ext cx="7877734" cy="110703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Free cash flow to firm </a:t>
          </a:r>
        </a:p>
        <a:p>
          <a:pPr>
            <a:spcBef>
              <a:spcPts val="600"/>
            </a:spcBef>
          </a:pP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O </a:t>
          </a:r>
          <a:r>
            <a:rPr lang="pt-BR" sz="1200" b="1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fluxo de caixa livre 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da empresa tem sido positivo em função do controle de custo realizado nos anos de crise e, adicionalmente, pela liberação de capital de giro nos anos com a queda da receita. A queda em 2021 ocorreu em função de uma negociação comercial que impactou</a:t>
          </a:r>
          <a:r>
            <a:rPr lang="pt-BR" sz="12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o capital de giro da Companhia e que foi solucionado em 2022.</a:t>
          </a:r>
          <a:endParaRPr lang="pt-BR" sz="1200">
            <a:solidFill>
              <a:schemeClr val="tx1"/>
            </a:solidFill>
            <a:effectLst/>
            <a:latin typeface="Montserrat" panose="00000500000000000000" pitchFamily="2" charset="0"/>
            <a:ea typeface="+mn-ea"/>
            <a:cs typeface="+mn-cs"/>
          </a:endParaRPr>
        </a:p>
      </xdr:txBody>
    </xdr:sp>
    <xdr:clientData/>
  </xdr:oneCellAnchor>
  <xdr:twoCellAnchor editAs="oneCell">
    <xdr:from>
      <xdr:col>14</xdr:col>
      <xdr:colOff>371960</xdr:colOff>
      <xdr:row>6</xdr:row>
      <xdr:rowOff>107053</xdr:rowOff>
    </xdr:from>
    <xdr:to>
      <xdr:col>19</xdr:col>
      <xdr:colOff>600075</xdr:colOff>
      <xdr:row>18</xdr:row>
      <xdr:rowOff>144974</xdr:rowOff>
    </xdr:to>
    <xdr:pic>
      <xdr:nvPicPr>
        <xdr:cNvPr id="7" name="Imagem 6" descr="Uma imagem contendo caminhão, transporte, mesa, grande&#10;&#10;Descrição gerada automaticamente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8906360" y="1250053"/>
          <a:ext cx="3276115" cy="2323921"/>
        </a:xfrm>
        <a:prstGeom prst="rect">
          <a:avLst/>
        </a:prstGeom>
      </xdr:spPr>
    </xdr:pic>
    <xdr:clientData/>
  </xdr:twoCellAnchor>
  <xdr:twoCellAnchor>
    <xdr:from>
      <xdr:col>12</xdr:col>
      <xdr:colOff>282516</xdr:colOff>
      <xdr:row>16</xdr:row>
      <xdr:rowOff>104775</xdr:rowOff>
    </xdr:from>
    <xdr:to>
      <xdr:col>17</xdr:col>
      <xdr:colOff>343921</xdr:colOff>
      <xdr:row>24</xdr:row>
      <xdr:rowOff>104775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GrpSpPr/>
      </xdr:nvGrpSpPr>
      <xdr:grpSpPr>
        <a:xfrm>
          <a:off x="7987183" y="3152775"/>
          <a:ext cx="3271682" cy="1524000"/>
          <a:chOff x="3049304" y="9578501"/>
          <a:chExt cx="3254795" cy="1595259"/>
        </a:xfrm>
      </xdr:grpSpPr>
      <xdr:pic>
        <xdr:nvPicPr>
          <xdr:cNvPr id="9" name="Picture 5">
            <a:extLst>
              <a:ext uri="{FF2B5EF4-FFF2-40B4-BE49-F238E27FC236}">
                <a16:creationId xmlns:a16="http://schemas.microsoft.com/office/drawing/2014/main" id="{00000000-0008-0000-13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 bwMode="auto">
          <a:xfrm>
            <a:off x="3049304" y="9578501"/>
            <a:ext cx="1620449" cy="1152894"/>
          </a:xfrm>
          <a:prstGeom prst="rect">
            <a:avLst/>
          </a:prstGeom>
          <a:noFill/>
        </xdr:spPr>
      </xdr:pic>
      <xdr:pic>
        <xdr:nvPicPr>
          <xdr:cNvPr id="10" name="Picture 1">
            <a:extLst>
              <a:ext uri="{FF2B5EF4-FFF2-40B4-BE49-F238E27FC236}">
                <a16:creationId xmlns:a16="http://schemas.microsoft.com/office/drawing/2014/main" id="{00000000-0008-0000-13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 bwMode="auto">
          <a:xfrm>
            <a:off x="3993952" y="9724041"/>
            <a:ext cx="1347322" cy="1220469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pic>
        <xdr:nvPicPr>
          <xdr:cNvPr id="11" name="Picture 14" descr="Modelo 410 com Deslizador Plástico">
            <a:extLst>
              <a:ext uri="{FF2B5EF4-FFF2-40B4-BE49-F238E27FC236}">
                <a16:creationId xmlns:a16="http://schemas.microsoft.com/office/drawing/2014/main" id="{00000000-0008-0000-1300-00000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/>
          <a:stretch>
            <a:fillRect/>
          </a:stretch>
        </xdr:blipFill>
        <xdr:spPr bwMode="auto">
          <a:xfrm>
            <a:off x="5061534" y="10145148"/>
            <a:ext cx="1242565" cy="1028612"/>
          </a:xfrm>
          <a:prstGeom prst="rect">
            <a:avLst/>
          </a:prstGeom>
          <a:noFill/>
        </xdr:spPr>
      </xdr:pic>
    </xdr:grpSp>
    <xdr:clientData/>
  </xdr:twoCellAnchor>
  <xdr:twoCellAnchor editAs="oneCell">
    <xdr:from>
      <xdr:col>18</xdr:col>
      <xdr:colOff>330179</xdr:colOff>
      <xdr:row>0</xdr:row>
      <xdr:rowOff>152400</xdr:rowOff>
    </xdr:from>
    <xdr:to>
      <xdr:col>19</xdr:col>
      <xdr:colOff>123824</xdr:colOff>
      <xdr:row>3</xdr:row>
      <xdr:rowOff>38100</xdr:rowOff>
    </xdr:to>
    <xdr:pic>
      <xdr:nvPicPr>
        <xdr:cNvPr id="12" name="Imagem 11" descr="https://cdn-icons-png.flaticon.com/512/1946/1946488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2979" y="152400"/>
          <a:ext cx="40324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219075</xdr:colOff>
      <xdr:row>3</xdr:row>
      <xdr:rowOff>47623</xdr:rowOff>
    </xdr:from>
    <xdr:to>
      <xdr:col>19</xdr:col>
      <xdr:colOff>409575</xdr:colOff>
      <xdr:row>4</xdr:row>
      <xdr:rowOff>133348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SpPr txBox="1"/>
      </xdr:nvSpPr>
      <xdr:spPr>
        <a:xfrm>
          <a:off x="11191875" y="619123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Menu</a:t>
          </a:r>
        </a:p>
      </xdr:txBody>
    </xdr:sp>
    <xdr:clientData/>
  </xdr:twoCellAnchor>
  <xdr:twoCellAnchor editAs="oneCell">
    <xdr:from>
      <xdr:col>18</xdr:col>
      <xdr:colOff>389697</xdr:colOff>
      <xdr:row>20</xdr:row>
      <xdr:rowOff>85725</xdr:rowOff>
    </xdr:from>
    <xdr:to>
      <xdr:col>19</xdr:col>
      <xdr:colOff>85725</xdr:colOff>
      <xdr:row>22</xdr:row>
      <xdr:rowOff>104775</xdr:rowOff>
    </xdr:to>
    <xdr:pic>
      <xdr:nvPicPr>
        <xdr:cNvPr id="14" name="Imagem 13" descr="https://cdn-icons-png.flaticon.com/512/591/591855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2497" y="3895725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446847</xdr:colOff>
      <xdr:row>20</xdr:row>
      <xdr:rowOff>85725</xdr:rowOff>
    </xdr:from>
    <xdr:to>
      <xdr:col>18</xdr:col>
      <xdr:colOff>142875</xdr:colOff>
      <xdr:row>22</xdr:row>
      <xdr:rowOff>104775</xdr:rowOff>
    </xdr:to>
    <xdr:pic>
      <xdr:nvPicPr>
        <xdr:cNvPr id="15" name="Imagem 14" descr="https://cdn-icons-png.flaticon.com/512/591/591855.pn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0810047" y="3895725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266700</xdr:colOff>
      <xdr:row>22</xdr:row>
      <xdr:rowOff>76199</xdr:rowOff>
    </xdr:from>
    <xdr:to>
      <xdr:col>19</xdr:col>
      <xdr:colOff>457200</xdr:colOff>
      <xdr:row>23</xdr:row>
      <xdr:rowOff>161924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1300-000010000000}"/>
            </a:ext>
          </a:extLst>
        </xdr:cNvPr>
        <xdr:cNvSpPr txBox="1"/>
      </xdr:nvSpPr>
      <xdr:spPr>
        <a:xfrm>
          <a:off x="11239500" y="4267199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Próximo</a:t>
          </a:r>
        </a:p>
      </xdr:txBody>
    </xdr:sp>
    <xdr:clientData/>
  </xdr:twoCellAnchor>
  <xdr:twoCellAnchor>
    <xdr:from>
      <xdr:col>17</xdr:col>
      <xdr:colOff>91723</xdr:colOff>
      <xdr:row>22</xdr:row>
      <xdr:rowOff>76199</xdr:rowOff>
    </xdr:from>
    <xdr:to>
      <xdr:col>18</xdr:col>
      <xdr:colOff>342900</xdr:colOff>
      <xdr:row>23</xdr:row>
      <xdr:rowOff>162278</xdr:rowOff>
    </xdr:to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00000000-0008-0000-1300-000011000000}"/>
            </a:ext>
          </a:extLst>
        </xdr:cNvPr>
        <xdr:cNvSpPr txBox="1"/>
      </xdr:nvSpPr>
      <xdr:spPr>
        <a:xfrm>
          <a:off x="11006667" y="4267199"/>
          <a:ext cx="893233" cy="2765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Anterior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542925</xdr:colOff>
      <xdr:row>6</xdr:row>
      <xdr:rowOff>57150</xdr:rowOff>
    </xdr:from>
    <xdr:to>
      <xdr:col>18</xdr:col>
      <xdr:colOff>358975</xdr:colOff>
      <xdr:row>18</xdr:row>
      <xdr:rowOff>180975</xdr:rowOff>
    </xdr:to>
    <xdr:sp macro="" textlink="">
      <xdr:nvSpPr>
        <xdr:cNvPr id="13" name="Retângulo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SpPr/>
      </xdr:nvSpPr>
      <xdr:spPr>
        <a:xfrm>
          <a:off x="8420100" y="1200150"/>
          <a:ext cx="3473650" cy="2409825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 editAs="oneCell">
    <xdr:from>
      <xdr:col>0</xdr:col>
      <xdr:colOff>76200</xdr:colOff>
      <xdr:row>1</xdr:row>
      <xdr:rowOff>28575</xdr:rowOff>
    </xdr:from>
    <xdr:to>
      <xdr:col>2</xdr:col>
      <xdr:colOff>184709</xdr:colOff>
      <xdr:row>2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19075"/>
          <a:ext cx="1327709" cy="342900"/>
        </a:xfrm>
        <a:prstGeom prst="rect">
          <a:avLst/>
        </a:prstGeom>
      </xdr:spPr>
    </xdr:pic>
    <xdr:clientData/>
  </xdr:twoCellAnchor>
  <xdr:twoCellAnchor>
    <xdr:from>
      <xdr:col>2</xdr:col>
      <xdr:colOff>120463</xdr:colOff>
      <xdr:row>1</xdr:row>
      <xdr:rowOff>71718</xdr:rowOff>
    </xdr:from>
    <xdr:to>
      <xdr:col>16</xdr:col>
      <xdr:colOff>233330</xdr:colOff>
      <xdr:row>3</xdr:row>
      <xdr:rowOff>43143</xdr:rowOff>
    </xdr:to>
    <xdr:sp macro="" textlink="">
      <xdr:nvSpPr>
        <xdr:cNvPr id="3" name="Título 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>
          <a:spLocks/>
        </xdr:cNvSpPr>
      </xdr:nvSpPr>
      <xdr:spPr>
        <a:xfrm>
          <a:off x="1339663" y="262218"/>
          <a:ext cx="8647267" cy="352425"/>
        </a:xfrm>
        <a:prstGeom prst="rect">
          <a:avLst/>
        </a:prstGeom>
      </xdr:spPr>
      <xdr:txBody>
        <a:bodyPr vert="horz" wrap="square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ts val="2500"/>
            </a:lnSpc>
            <a:spcBef>
              <a:spcPts val="0"/>
            </a:spcBef>
            <a:defRPr/>
          </a:pPr>
          <a:r>
            <a:rPr lang="pt-BR" sz="28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Dividendos/JSCP</a:t>
          </a:r>
        </a:p>
      </xdr:txBody>
    </xdr:sp>
    <xdr:clientData/>
  </xdr:twoCellAnchor>
  <xdr:twoCellAnchor editAs="oneCell">
    <xdr:from>
      <xdr:col>18</xdr:col>
      <xdr:colOff>515469</xdr:colOff>
      <xdr:row>0</xdr:row>
      <xdr:rowOff>82923</xdr:rowOff>
    </xdr:from>
    <xdr:to>
      <xdr:col>19</xdr:col>
      <xdr:colOff>502580</xdr:colOff>
      <xdr:row>1</xdr:row>
      <xdr:rowOff>142438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88269" y="82923"/>
          <a:ext cx="596711" cy="250015"/>
        </a:xfrm>
        <a:prstGeom prst="rect">
          <a:avLst/>
        </a:prstGeom>
      </xdr:spPr>
    </xdr:pic>
    <xdr:clientData/>
  </xdr:twoCellAnchor>
  <xdr:oneCellAnchor>
    <xdr:from>
      <xdr:col>0</xdr:col>
      <xdr:colOff>285750</xdr:colOff>
      <xdr:row>3</xdr:row>
      <xdr:rowOff>171009</xdr:rowOff>
    </xdr:from>
    <xdr:ext cx="7877734" cy="279885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 txBox="1"/>
      </xdr:nvSpPr>
      <xdr:spPr>
        <a:xfrm>
          <a:off x="285750" y="742509"/>
          <a:ext cx="7877734" cy="279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Histórico de proventos </a:t>
          </a:r>
          <a:r>
            <a:rPr lang="pt-BR" sz="1200" b="1" baseline="0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(R$ mil)</a:t>
          </a:r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</a:t>
          </a:r>
        </a:p>
      </xdr:txBody>
    </xdr:sp>
    <xdr:clientData/>
  </xdr:oneCellAnchor>
  <xdr:oneCellAnchor>
    <xdr:from>
      <xdr:col>13</xdr:col>
      <xdr:colOff>133350</xdr:colOff>
      <xdr:row>4</xdr:row>
      <xdr:rowOff>171450</xdr:rowOff>
    </xdr:from>
    <xdr:ext cx="3676649" cy="2457449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 txBox="1"/>
      </xdr:nvSpPr>
      <xdr:spPr>
        <a:xfrm>
          <a:off x="8620125" y="933450"/>
          <a:ext cx="3676649" cy="2457449"/>
        </a:xfrm>
        <a:prstGeom prst="rect">
          <a:avLst/>
        </a:prstGeom>
        <a:solidFill>
          <a:schemeClr val="bg1"/>
        </a:solidFill>
        <a:ln>
          <a:solidFill>
            <a:srgbClr val="ED77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>
            <a:spcBef>
              <a:spcPts val="600"/>
            </a:spcBef>
          </a:pP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 empresa tem uma política indicativa de distribuir pelo menos </a:t>
          </a:r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50%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do lucro líquido do exercício com duas antecipações em agosto e novembro. A tabela ao lado mostra o histórico da distribuição de proventos. (Número de 2025 considera dividendos complementares a serem aprovados em AGO de 2025).</a:t>
          </a:r>
        </a:p>
      </xdr:txBody>
    </xdr:sp>
    <xdr:clientData/>
  </xdr:oneCellAnchor>
  <xdr:twoCellAnchor editAs="oneCell">
    <xdr:from>
      <xdr:col>18</xdr:col>
      <xdr:colOff>320654</xdr:colOff>
      <xdr:row>0</xdr:row>
      <xdr:rowOff>142434</xdr:rowOff>
    </xdr:from>
    <xdr:to>
      <xdr:col>19</xdr:col>
      <xdr:colOff>114299</xdr:colOff>
      <xdr:row>3</xdr:row>
      <xdr:rowOff>28134</xdr:rowOff>
    </xdr:to>
    <xdr:pic>
      <xdr:nvPicPr>
        <xdr:cNvPr id="7" name="Imagem 6" descr="https://cdn-icons-png.flaticon.com/512/1946/194648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5429" y="142434"/>
          <a:ext cx="40324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209550</xdr:colOff>
      <xdr:row>3</xdr:row>
      <xdr:rowOff>37657</xdr:rowOff>
    </xdr:from>
    <xdr:to>
      <xdr:col>19</xdr:col>
      <xdr:colOff>400050</xdr:colOff>
      <xdr:row>4</xdr:row>
      <xdr:rowOff>123382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SpPr txBox="1"/>
      </xdr:nvSpPr>
      <xdr:spPr>
        <a:xfrm>
          <a:off x="11744325" y="609157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Menu</a:t>
          </a:r>
        </a:p>
      </xdr:txBody>
    </xdr:sp>
    <xdr:clientData/>
  </xdr:twoCellAnchor>
  <xdr:twoCellAnchor editAs="oneCell">
    <xdr:from>
      <xdr:col>18</xdr:col>
      <xdr:colOff>218247</xdr:colOff>
      <xdr:row>20</xdr:row>
      <xdr:rowOff>57150</xdr:rowOff>
    </xdr:from>
    <xdr:to>
      <xdr:col>18</xdr:col>
      <xdr:colOff>523875</xdr:colOff>
      <xdr:row>22</xdr:row>
      <xdr:rowOff>76200</xdr:rowOff>
    </xdr:to>
    <xdr:pic>
      <xdr:nvPicPr>
        <xdr:cNvPr id="9" name="Imagem 8" descr="https://cdn-icons-png.flaticon.com/512/591/591855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53022" y="4105275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275397</xdr:colOff>
      <xdr:row>20</xdr:row>
      <xdr:rowOff>57150</xdr:rowOff>
    </xdr:from>
    <xdr:to>
      <xdr:col>17</xdr:col>
      <xdr:colOff>581025</xdr:colOff>
      <xdr:row>22</xdr:row>
      <xdr:rowOff>76200</xdr:rowOff>
    </xdr:to>
    <xdr:pic>
      <xdr:nvPicPr>
        <xdr:cNvPr id="10" name="Imagem 9" descr="https://cdn-icons-png.flaticon.com/512/591/591855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1200572" y="4105275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95250</xdr:colOff>
      <xdr:row>22</xdr:row>
      <xdr:rowOff>47624</xdr:rowOff>
    </xdr:from>
    <xdr:to>
      <xdr:col>19</xdr:col>
      <xdr:colOff>285750</xdr:colOff>
      <xdr:row>23</xdr:row>
      <xdr:rowOff>133349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SpPr txBox="1"/>
      </xdr:nvSpPr>
      <xdr:spPr>
        <a:xfrm>
          <a:off x="11630025" y="4476749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Próximo</a:t>
          </a:r>
        </a:p>
      </xdr:txBody>
    </xdr:sp>
    <xdr:clientData/>
  </xdr:twoCellAnchor>
  <xdr:twoCellAnchor>
    <xdr:from>
      <xdr:col>16</xdr:col>
      <xdr:colOff>590550</xdr:colOff>
      <xdr:row>22</xdr:row>
      <xdr:rowOff>47624</xdr:rowOff>
    </xdr:from>
    <xdr:to>
      <xdr:col>18</xdr:col>
      <xdr:colOff>171450</xdr:colOff>
      <xdr:row>23</xdr:row>
      <xdr:rowOff>133349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SpPr txBox="1"/>
      </xdr:nvSpPr>
      <xdr:spPr>
        <a:xfrm>
          <a:off x="10906125" y="4476749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Anterior</a:t>
          </a:r>
        </a:p>
      </xdr:txBody>
    </xdr:sp>
    <xdr:clientData/>
  </xdr:twoCellAnchor>
  <xdr:twoCellAnchor editAs="oneCell">
    <xdr:from>
      <xdr:col>13</xdr:col>
      <xdr:colOff>238124</xdr:colOff>
      <xdr:row>13</xdr:row>
      <xdr:rowOff>9523</xdr:rowOff>
    </xdr:from>
    <xdr:to>
      <xdr:col>14</xdr:col>
      <xdr:colOff>515999</xdr:colOff>
      <xdr:row>17</xdr:row>
      <xdr:rowOff>134998</xdr:rowOff>
    </xdr:to>
    <xdr:pic>
      <xdr:nvPicPr>
        <xdr:cNvPr id="14" name="Imagem 13" descr="https://cdn-icons-png.flaticon.com/512/4256/4256832.png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899" y="2486023"/>
          <a:ext cx="887475" cy="887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529166</xdr:colOff>
      <xdr:row>13</xdr:row>
      <xdr:rowOff>10583</xdr:rowOff>
    </xdr:from>
    <xdr:ext cx="1905001" cy="1612195"/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SpPr txBox="1"/>
      </xdr:nvSpPr>
      <xdr:spPr>
        <a:xfrm>
          <a:off x="6208888" y="2663472"/>
          <a:ext cx="1905001" cy="1612195"/>
        </a:xfrm>
        <a:prstGeom prst="rect">
          <a:avLst/>
        </a:prstGeom>
        <a:noFill/>
        <a:ln w="28575">
          <a:solidFill>
            <a:schemeClr val="accent2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>
            <a:spcBef>
              <a:spcPts val="600"/>
            </a:spcBef>
          </a:pPr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Para fins de projeção</a:t>
          </a:r>
          <a:r>
            <a:rPr lang="pt-BR" sz="1200" b="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Não há como sugerir nenhum padrão de payout futuro para a empresa, exceto pela política indicativa</a:t>
          </a:r>
          <a:r>
            <a:rPr lang="pt-BR" sz="12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.</a:t>
          </a:r>
          <a:endParaRPr lang="pt-BR" sz="1200">
            <a:solidFill>
              <a:schemeClr val="tx1"/>
            </a:solidFill>
            <a:effectLst/>
            <a:latin typeface="Montserrat" panose="00000500000000000000" pitchFamily="2" charset="0"/>
            <a:ea typeface="+mn-ea"/>
            <a:cs typeface="+mn-cs"/>
          </a:endParaRPr>
        </a:p>
      </xdr:txBody>
    </xdr:sp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301604</xdr:colOff>
      <xdr:row>1</xdr:row>
      <xdr:rowOff>19050</xdr:rowOff>
    </xdr:from>
    <xdr:to>
      <xdr:col>19</xdr:col>
      <xdr:colOff>95249</xdr:colOff>
      <xdr:row>3</xdr:row>
      <xdr:rowOff>95250</xdr:rowOff>
    </xdr:to>
    <xdr:pic>
      <xdr:nvPicPr>
        <xdr:cNvPr id="3" name="Imagem 2" descr="https://cdn-icons-png.flaticon.com/512/1946/1946488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36379" y="209550"/>
          <a:ext cx="40324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190500</xdr:colOff>
      <xdr:row>3</xdr:row>
      <xdr:rowOff>104773</xdr:rowOff>
    </xdr:from>
    <xdr:to>
      <xdr:col>19</xdr:col>
      <xdr:colOff>381000</xdr:colOff>
      <xdr:row>4</xdr:row>
      <xdr:rowOff>190498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 txBox="1"/>
      </xdr:nvSpPr>
      <xdr:spPr>
        <a:xfrm>
          <a:off x="11725275" y="676273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Menu</a:t>
          </a:r>
        </a:p>
      </xdr:txBody>
    </xdr:sp>
    <xdr:clientData/>
  </xdr:twoCellAnchor>
  <xdr:twoCellAnchor editAs="oneCell">
    <xdr:from>
      <xdr:col>18</xdr:col>
      <xdr:colOff>237297</xdr:colOff>
      <xdr:row>19</xdr:row>
      <xdr:rowOff>47625</xdr:rowOff>
    </xdr:from>
    <xdr:to>
      <xdr:col>18</xdr:col>
      <xdr:colOff>542925</xdr:colOff>
      <xdr:row>21</xdr:row>
      <xdr:rowOff>66675</xdr:rowOff>
    </xdr:to>
    <xdr:pic>
      <xdr:nvPicPr>
        <xdr:cNvPr id="6" name="Imagem 5" descr="https://cdn-icons-png.flaticon.com/512/591/591855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1772072" y="3905250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552450</xdr:colOff>
      <xdr:row>21</xdr:row>
      <xdr:rowOff>38099</xdr:rowOff>
    </xdr:from>
    <xdr:to>
      <xdr:col>19</xdr:col>
      <xdr:colOff>133350</xdr:colOff>
      <xdr:row>22</xdr:row>
      <xdr:rowOff>123824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SpPr txBox="1"/>
      </xdr:nvSpPr>
      <xdr:spPr>
        <a:xfrm>
          <a:off x="11477625" y="4276724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Anterior</a:t>
          </a: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12</xdr:col>
      <xdr:colOff>306918</xdr:colOff>
      <xdr:row>25</xdr:row>
      <xdr:rowOff>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2489B63-4F89-4CCC-21B6-BF3B90E9D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0"/>
          <a:ext cx="8223250" cy="4762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323851</xdr:colOff>
      <xdr:row>0</xdr:row>
      <xdr:rowOff>38100</xdr:rowOff>
    </xdr:from>
    <xdr:to>
      <xdr:col>19</xdr:col>
      <xdr:colOff>581025</xdr:colOff>
      <xdr:row>24</xdr:row>
      <xdr:rowOff>180660</xdr:rowOff>
    </xdr:to>
    <xdr:sp macro="" textlink="">
      <xdr:nvSpPr>
        <xdr:cNvPr id="17" name="Retângulo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8248651" y="38100"/>
          <a:ext cx="3914774" cy="4724085"/>
        </a:xfrm>
        <a:prstGeom prst="rect">
          <a:avLst/>
        </a:prstGeom>
        <a:solidFill>
          <a:srgbClr val="EA742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120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Montserrat Medium" pitchFamily="2" charset="77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76200</xdr:colOff>
      <xdr:row>1</xdr:row>
      <xdr:rowOff>28575</xdr:rowOff>
    </xdr:from>
    <xdr:to>
      <xdr:col>2</xdr:col>
      <xdr:colOff>184709</xdr:colOff>
      <xdr:row>2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28600"/>
          <a:ext cx="1327709" cy="342900"/>
        </a:xfrm>
        <a:prstGeom prst="rect">
          <a:avLst/>
        </a:prstGeom>
      </xdr:spPr>
    </xdr:pic>
    <xdr:clientData/>
  </xdr:twoCellAnchor>
  <xdr:twoCellAnchor>
    <xdr:from>
      <xdr:col>2</xdr:col>
      <xdr:colOff>142875</xdr:colOff>
      <xdr:row>1</xdr:row>
      <xdr:rowOff>66675</xdr:rowOff>
    </xdr:from>
    <xdr:to>
      <xdr:col>16</xdr:col>
      <xdr:colOff>255742</xdr:colOff>
      <xdr:row>3</xdr:row>
      <xdr:rowOff>38100</xdr:rowOff>
    </xdr:to>
    <xdr:sp macro="" textlink="">
      <xdr:nvSpPr>
        <xdr:cNvPr id="3" name="Título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/>
        </xdr:cNvSpPr>
      </xdr:nvSpPr>
      <xdr:spPr>
        <a:xfrm>
          <a:off x="1362075" y="266700"/>
          <a:ext cx="8647267" cy="352425"/>
        </a:xfrm>
        <a:prstGeom prst="rect">
          <a:avLst/>
        </a:prstGeom>
      </xdr:spPr>
      <xdr:txBody>
        <a:bodyPr vert="horz" wrap="square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ts val="2500"/>
            </a:lnSpc>
            <a:spcBef>
              <a:spcPts val="0"/>
            </a:spcBef>
            <a:defRPr/>
          </a:pPr>
          <a:r>
            <a:rPr lang="pt-BR" sz="28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Sumário</a:t>
          </a:r>
        </a:p>
      </xdr:txBody>
    </xdr:sp>
    <xdr:clientData/>
  </xdr:twoCellAnchor>
  <xdr:twoCellAnchor editAs="oneCell">
    <xdr:from>
      <xdr:col>8</xdr:col>
      <xdr:colOff>533400</xdr:colOff>
      <xdr:row>5</xdr:row>
      <xdr:rowOff>28575</xdr:rowOff>
    </xdr:from>
    <xdr:to>
      <xdr:col>19</xdr:col>
      <xdr:colOff>569730</xdr:colOff>
      <xdr:row>24</xdr:row>
      <xdr:rowOff>180975</xdr:rowOff>
    </xdr:to>
    <xdr:pic>
      <xdr:nvPicPr>
        <xdr:cNvPr id="16" name="Imagem 15" descr="Caminhão de lixo&#10;&#10;Descrição gerada automaticamente com confiança média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410200" y="990600"/>
          <a:ext cx="6741930" cy="3771900"/>
        </a:xfrm>
        <a:prstGeom prst="rect">
          <a:avLst/>
        </a:prstGeom>
      </xdr:spPr>
    </xdr:pic>
    <xdr:clientData/>
  </xdr:twoCellAnchor>
  <xdr:twoCellAnchor editAs="oneCell">
    <xdr:from>
      <xdr:col>18</xdr:col>
      <xdr:colOff>581025</xdr:colOff>
      <xdr:row>0</xdr:row>
      <xdr:rowOff>95250</xdr:rowOff>
    </xdr:from>
    <xdr:to>
      <xdr:col>19</xdr:col>
      <xdr:colOff>559603</xdr:colOff>
      <xdr:row>1</xdr:row>
      <xdr:rowOff>145950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553825" y="95250"/>
          <a:ext cx="588178" cy="241200"/>
        </a:xfrm>
        <a:prstGeom prst="rect">
          <a:avLst/>
        </a:prstGeom>
      </xdr:spPr>
    </xdr:pic>
    <xdr:clientData/>
  </xdr:twoCellAnchor>
  <xdr:twoCellAnchor editAs="oneCell">
    <xdr:from>
      <xdr:col>18</xdr:col>
      <xdr:colOff>484947</xdr:colOff>
      <xdr:row>21</xdr:row>
      <xdr:rowOff>104775</xdr:rowOff>
    </xdr:from>
    <xdr:to>
      <xdr:col>19</xdr:col>
      <xdr:colOff>180975</xdr:colOff>
      <xdr:row>23</xdr:row>
      <xdr:rowOff>123825</xdr:rowOff>
    </xdr:to>
    <xdr:pic>
      <xdr:nvPicPr>
        <xdr:cNvPr id="10" name="Imagem 9" descr="https://cdn-icons-png.flaticon.com/512/591/591855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7747" y="4114800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542097</xdr:colOff>
      <xdr:row>21</xdr:row>
      <xdr:rowOff>104775</xdr:rowOff>
    </xdr:from>
    <xdr:to>
      <xdr:col>18</xdr:col>
      <xdr:colOff>238125</xdr:colOff>
      <xdr:row>23</xdr:row>
      <xdr:rowOff>123825</xdr:rowOff>
    </xdr:to>
    <xdr:pic>
      <xdr:nvPicPr>
        <xdr:cNvPr id="11" name="Imagem 10" descr="https://cdn-icons-png.flaticon.com/512/591/591855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0905297" y="4114800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361950</xdr:colOff>
      <xdr:row>23</xdr:row>
      <xdr:rowOff>95249</xdr:rowOff>
    </xdr:from>
    <xdr:to>
      <xdr:col>19</xdr:col>
      <xdr:colOff>552450</xdr:colOff>
      <xdr:row>24</xdr:row>
      <xdr:rowOff>180974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11334750" y="4486274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Próximo</a:t>
          </a:r>
        </a:p>
      </xdr:txBody>
    </xdr:sp>
    <xdr:clientData/>
  </xdr:twoCellAnchor>
  <xdr:twoCellAnchor>
    <xdr:from>
      <xdr:col>17</xdr:col>
      <xdr:colOff>218723</xdr:colOff>
      <xdr:row>23</xdr:row>
      <xdr:rowOff>91722</xdr:rowOff>
    </xdr:from>
    <xdr:to>
      <xdr:col>18</xdr:col>
      <xdr:colOff>438150</xdr:colOff>
      <xdr:row>24</xdr:row>
      <xdr:rowOff>180974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1133667" y="4473222"/>
          <a:ext cx="861483" cy="2797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Anterior</a:t>
          </a:r>
        </a:p>
      </xdr:txBody>
    </xdr:sp>
    <xdr:clientData/>
  </xdr:twoCellAnchor>
  <xdr:twoCellAnchor editAs="oneCell">
    <xdr:from>
      <xdr:col>18</xdr:col>
      <xdr:colOff>120629</xdr:colOff>
      <xdr:row>0</xdr:row>
      <xdr:rowOff>152400</xdr:rowOff>
    </xdr:from>
    <xdr:to>
      <xdr:col>18</xdr:col>
      <xdr:colOff>523874</xdr:colOff>
      <xdr:row>3</xdr:row>
      <xdr:rowOff>38100</xdr:rowOff>
    </xdr:to>
    <xdr:pic>
      <xdr:nvPicPr>
        <xdr:cNvPr id="14" name="Imagem 13" descr="https://cdn-icons-png.flaticon.com/512/1946/1946488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3429" y="152400"/>
          <a:ext cx="40324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22412</xdr:colOff>
      <xdr:row>0</xdr:row>
      <xdr:rowOff>49306</xdr:rowOff>
    </xdr:from>
    <xdr:to>
      <xdr:col>19</xdr:col>
      <xdr:colOff>587187</xdr:colOff>
      <xdr:row>24</xdr:row>
      <xdr:rowOff>168088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9776012" y="49306"/>
          <a:ext cx="2393575" cy="4700307"/>
        </a:xfrm>
        <a:prstGeom prst="rect">
          <a:avLst/>
        </a:prstGeom>
        <a:solidFill>
          <a:srgbClr val="76717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120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Montserrat Medium" pitchFamily="2" charset="77"/>
          </a:endParaRPr>
        </a:p>
      </xdr:txBody>
    </xdr:sp>
    <xdr:clientData/>
  </xdr:twoCellAnchor>
  <xdr:twoCellAnchor editAs="oneCell">
    <xdr:from>
      <xdr:col>0</xdr:col>
      <xdr:colOff>76200</xdr:colOff>
      <xdr:row>1</xdr:row>
      <xdr:rowOff>28575</xdr:rowOff>
    </xdr:from>
    <xdr:to>
      <xdr:col>2</xdr:col>
      <xdr:colOff>184709</xdr:colOff>
      <xdr:row>2</xdr:row>
      <xdr:rowOff>180975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28600"/>
          <a:ext cx="1327709" cy="342900"/>
        </a:xfrm>
        <a:prstGeom prst="rect">
          <a:avLst/>
        </a:prstGeom>
      </xdr:spPr>
    </xdr:pic>
    <xdr:clientData/>
  </xdr:twoCellAnchor>
  <xdr:twoCellAnchor>
    <xdr:from>
      <xdr:col>2</xdr:col>
      <xdr:colOff>142875</xdr:colOff>
      <xdr:row>1</xdr:row>
      <xdr:rowOff>66675</xdr:rowOff>
    </xdr:from>
    <xdr:to>
      <xdr:col>16</xdr:col>
      <xdr:colOff>255742</xdr:colOff>
      <xdr:row>3</xdr:row>
      <xdr:rowOff>38100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/>
        </xdr:cNvSpPr>
      </xdr:nvSpPr>
      <xdr:spPr>
        <a:xfrm>
          <a:off x="1362075" y="266700"/>
          <a:ext cx="8647267" cy="352425"/>
        </a:xfrm>
        <a:prstGeom prst="rect">
          <a:avLst/>
        </a:prstGeom>
      </xdr:spPr>
      <xdr:txBody>
        <a:bodyPr vert="horz" wrap="square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ts val="2500"/>
            </a:lnSpc>
            <a:spcBef>
              <a:spcPts val="0"/>
            </a:spcBef>
            <a:defRPr/>
          </a:pPr>
          <a:r>
            <a:rPr lang="pt-BR" sz="28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Sobre a Tegma</a:t>
          </a:r>
        </a:p>
      </xdr:txBody>
    </xdr:sp>
    <xdr:clientData/>
  </xdr:twoCellAnchor>
  <xdr:twoCellAnchor editAs="oneCell">
    <xdr:from>
      <xdr:col>13</xdr:col>
      <xdr:colOff>78442</xdr:colOff>
      <xdr:row>4</xdr:row>
      <xdr:rowOff>66677</xdr:rowOff>
    </xdr:from>
    <xdr:to>
      <xdr:col>18</xdr:col>
      <xdr:colOff>591762</xdr:colOff>
      <xdr:row>19</xdr:row>
      <xdr:rowOff>24781</xdr:rowOff>
    </xdr:to>
    <xdr:pic>
      <xdr:nvPicPr>
        <xdr:cNvPr id="7" name="Imagem 6" descr="Uma imagem contendo biblioteca, cena, armazém, quarto&#10;&#10;Descrição gerada automaticamente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-1"/>
        <a:stretch/>
      </xdr:blipFill>
      <xdr:spPr>
        <a:xfrm>
          <a:off x="7944971" y="839883"/>
          <a:ext cx="3538909" cy="2815604"/>
        </a:xfrm>
        <a:prstGeom prst="rect">
          <a:avLst/>
        </a:prstGeom>
      </xdr:spPr>
    </xdr:pic>
    <xdr:clientData/>
  </xdr:twoCellAnchor>
  <xdr:twoCellAnchor editAs="oneCell">
    <xdr:from>
      <xdr:col>18</xdr:col>
      <xdr:colOff>515469</xdr:colOff>
      <xdr:row>0</xdr:row>
      <xdr:rowOff>82923</xdr:rowOff>
    </xdr:from>
    <xdr:to>
      <xdr:col>19</xdr:col>
      <xdr:colOff>502580</xdr:colOff>
      <xdr:row>1</xdr:row>
      <xdr:rowOff>142438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07587" y="82923"/>
          <a:ext cx="592228" cy="251696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</xdr:row>
      <xdr:rowOff>93233</xdr:rowOff>
    </xdr:from>
    <xdr:ext cx="8226778" cy="3886641"/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0" y="664733"/>
          <a:ext cx="8226778" cy="38866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 Tegma é uma operadora logística com atuação em todo o Brasil em serviços de transporte, armazenagem e gestão de cadeia de suprimentos para diversos setores da economia nacional.</a:t>
          </a:r>
        </a:p>
        <a:p>
          <a:pPr>
            <a:spcBef>
              <a:spcPts val="600"/>
            </a:spcBef>
          </a:pP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 empresa é dividida em duas divisões, a logística automotiva (que atualmente consiste na </a:t>
          </a:r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logística de veículos novos e usados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) e na logística integrada. A logística de veículos é a operação principal da empresa, fundada em 1969 e consiste na logística de veículos zero-quilômetro desde as montadoras ou portos até concessionárias ou portos (veículos produzidos nacionalmente, </a:t>
          </a:r>
          <a:r>
            <a:rPr lang="pt-BR" sz="12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importados</a:t>
          </a:r>
          <a:r>
            <a:rPr lang="pt-BR" sz="12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e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exportação), incluindo não somente o transporte, mas gestão de pátios, armazenagem, rastreamento e adequação para a venda (PDI – Pre delivery inspection). A logística de veículos</a:t>
          </a:r>
          <a:r>
            <a:rPr lang="pt-BR" sz="12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emplacados e motos consiste na subsidiária Fastline, e opera para locadoras, leiloeiros, financeiras e produtoras de motos, realizando a logística entre lojas e concessionárias e entre a fábrica e seus clientes.</a:t>
          </a:r>
          <a:endParaRPr lang="pt-BR" sz="1200">
            <a:solidFill>
              <a:schemeClr val="tx1"/>
            </a:solidFill>
            <a:effectLst/>
            <a:latin typeface="Montserrat" panose="00000500000000000000" pitchFamily="2" charset="0"/>
            <a:ea typeface="+mn-ea"/>
            <a:cs typeface="+mn-cs"/>
          </a:endParaRPr>
        </a:p>
        <a:p>
          <a:pPr>
            <a:spcBef>
              <a:spcPts val="600"/>
            </a:spcBef>
          </a:pP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 logística integrada é dividida em duas operações: a logística de granéis consiste no serviço de administração de insumos entre fornecedores e as linhas de produção de fábricas químicas (principalmente fábricas de sabão em pó e vidreiras) e na Logística de embalagens, que consiste na gestão de embalagens para manuseio de peças para a </a:t>
          </a:r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fabricantes de eletrodomésticos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. Adicionalmente,</a:t>
          </a:r>
          <a:r>
            <a:rPr lang="pt-BR" sz="12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o 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serviço de armazenagem consiste na oferta de gestão de estoques, etiquetagem e montagem de kits para empresas de bens de consumo como as do ramo alimentícios e e-commerce.</a:t>
          </a:r>
        </a:p>
        <a:p>
          <a:pPr>
            <a:spcBef>
              <a:spcPts val="600"/>
            </a:spcBef>
          </a:pP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 empresa tem uma estratégia de negócio essencialmente </a:t>
          </a:r>
          <a:r>
            <a:rPr lang="pt-BR" sz="1200" b="1" i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asset light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, ou seja, pouco intensiva em capital, em razão de boa parte da frota utilizada para o transporte ser terceirizada e de seus armazéns e pátios serem majoritariamente alugados.</a:t>
          </a:r>
        </a:p>
      </xdr:txBody>
    </xdr:sp>
    <xdr:clientData/>
  </xdr:oneCellAnchor>
  <xdr:twoCellAnchor editAs="oneCell">
    <xdr:from>
      <xdr:col>18</xdr:col>
      <xdr:colOff>437322</xdr:colOff>
      <xdr:row>21</xdr:row>
      <xdr:rowOff>38100</xdr:rowOff>
    </xdr:from>
    <xdr:to>
      <xdr:col>19</xdr:col>
      <xdr:colOff>133350</xdr:colOff>
      <xdr:row>23</xdr:row>
      <xdr:rowOff>57150</xdr:rowOff>
    </xdr:to>
    <xdr:pic>
      <xdr:nvPicPr>
        <xdr:cNvPr id="17" name="Imagem 16" descr="https://cdn-icons-png.flaticon.com/512/591/591855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0122" y="4048125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494472</xdr:colOff>
      <xdr:row>21</xdr:row>
      <xdr:rowOff>38100</xdr:rowOff>
    </xdr:from>
    <xdr:to>
      <xdr:col>18</xdr:col>
      <xdr:colOff>190500</xdr:colOff>
      <xdr:row>23</xdr:row>
      <xdr:rowOff>57150</xdr:rowOff>
    </xdr:to>
    <xdr:pic>
      <xdr:nvPicPr>
        <xdr:cNvPr id="18" name="Imagem 17" descr="https://cdn-icons-png.flaticon.com/512/591/591855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0857672" y="4048125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314325</xdr:colOff>
      <xdr:row>23</xdr:row>
      <xdr:rowOff>28574</xdr:rowOff>
    </xdr:from>
    <xdr:to>
      <xdr:col>19</xdr:col>
      <xdr:colOff>504825</xdr:colOff>
      <xdr:row>24</xdr:row>
      <xdr:rowOff>114299</xdr:rowOff>
    </xdr:to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11287125" y="4419599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Próximo</a:t>
          </a:r>
        </a:p>
      </xdr:txBody>
    </xdr:sp>
    <xdr:clientData/>
  </xdr:twoCellAnchor>
  <xdr:twoCellAnchor>
    <xdr:from>
      <xdr:col>17</xdr:col>
      <xdr:colOff>155223</xdr:colOff>
      <xdr:row>23</xdr:row>
      <xdr:rowOff>35278</xdr:rowOff>
    </xdr:from>
    <xdr:to>
      <xdr:col>18</xdr:col>
      <xdr:colOff>390525</xdr:colOff>
      <xdr:row>24</xdr:row>
      <xdr:rowOff>121355</xdr:rowOff>
    </xdr:to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11070167" y="4416778"/>
          <a:ext cx="877358" cy="2765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Anterior</a:t>
          </a:r>
        </a:p>
      </xdr:txBody>
    </xdr:sp>
    <xdr:clientData/>
  </xdr:twoCellAnchor>
  <xdr:twoCellAnchor editAs="oneCell">
    <xdr:from>
      <xdr:col>13</xdr:col>
      <xdr:colOff>180975</xdr:colOff>
      <xdr:row>18</xdr:row>
      <xdr:rowOff>184878</xdr:rowOff>
    </xdr:from>
    <xdr:to>
      <xdr:col>15</xdr:col>
      <xdr:colOff>523875</xdr:colOff>
      <xdr:row>24</xdr:row>
      <xdr:rowOff>104775</xdr:rowOff>
    </xdr:to>
    <xdr:pic>
      <xdr:nvPicPr>
        <xdr:cNvPr id="13" name="Imagem 12" descr="Imagem em preto e branco com texto preto sobre fundo branco&#10;&#10;Descrição gerada automaticamente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16468"/>
        <a:stretch/>
      </xdr:blipFill>
      <xdr:spPr>
        <a:xfrm>
          <a:off x="8105775" y="3623403"/>
          <a:ext cx="1562100" cy="1062897"/>
        </a:xfrm>
        <a:prstGeom prst="rect">
          <a:avLst/>
        </a:prstGeom>
      </xdr:spPr>
    </xdr:pic>
    <xdr:clientData/>
  </xdr:twoCellAnchor>
  <xdr:twoCellAnchor editAs="oneCell">
    <xdr:from>
      <xdr:col>17</xdr:col>
      <xdr:colOff>604723</xdr:colOff>
      <xdr:row>0</xdr:row>
      <xdr:rowOff>106456</xdr:rowOff>
    </xdr:from>
    <xdr:to>
      <xdr:col>18</xdr:col>
      <xdr:colOff>398368</xdr:colOff>
      <xdr:row>2</xdr:row>
      <xdr:rowOff>182656</xdr:rowOff>
    </xdr:to>
    <xdr:pic>
      <xdr:nvPicPr>
        <xdr:cNvPr id="15" name="Imagem 14" descr="https://cdn-icons-png.flaticon.com/512/1946/194648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7923" y="106456"/>
          <a:ext cx="40324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493619</xdr:colOff>
      <xdr:row>2</xdr:row>
      <xdr:rowOff>182654</xdr:rowOff>
    </xdr:from>
    <xdr:to>
      <xdr:col>19</xdr:col>
      <xdr:colOff>74519</xdr:colOff>
      <xdr:row>4</xdr:row>
      <xdr:rowOff>77879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10856819" y="573179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Menu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28575</xdr:rowOff>
    </xdr:from>
    <xdr:to>
      <xdr:col>2</xdr:col>
      <xdr:colOff>184709</xdr:colOff>
      <xdr:row>2</xdr:row>
      <xdr:rowOff>180975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28600"/>
          <a:ext cx="1327709" cy="342900"/>
        </a:xfrm>
        <a:prstGeom prst="rect">
          <a:avLst/>
        </a:prstGeom>
      </xdr:spPr>
    </xdr:pic>
    <xdr:clientData/>
  </xdr:twoCellAnchor>
  <xdr:twoCellAnchor>
    <xdr:from>
      <xdr:col>2</xdr:col>
      <xdr:colOff>120463</xdr:colOff>
      <xdr:row>1</xdr:row>
      <xdr:rowOff>71718</xdr:rowOff>
    </xdr:from>
    <xdr:to>
      <xdr:col>16</xdr:col>
      <xdr:colOff>233330</xdr:colOff>
      <xdr:row>3</xdr:row>
      <xdr:rowOff>43143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/>
        </xdr:cNvSpPr>
      </xdr:nvSpPr>
      <xdr:spPr>
        <a:xfrm>
          <a:off x="1330698" y="273424"/>
          <a:ext cx="8584514" cy="352425"/>
        </a:xfrm>
        <a:prstGeom prst="rect">
          <a:avLst/>
        </a:prstGeom>
      </xdr:spPr>
      <xdr:txBody>
        <a:bodyPr vert="horz" wrap="square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ts val="2500"/>
            </a:lnSpc>
            <a:spcBef>
              <a:spcPts val="0"/>
            </a:spcBef>
            <a:defRPr/>
          </a:pPr>
          <a:r>
            <a:rPr lang="pt-BR" sz="28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Premissas do Resultado | </a:t>
          </a:r>
        </a:p>
        <a:p>
          <a:pPr lvl="0" algn="l">
            <a:lnSpc>
              <a:spcPts val="1000"/>
            </a:lnSpc>
            <a:spcBef>
              <a:spcPts val="0"/>
            </a:spcBef>
            <a:defRPr/>
          </a:pPr>
          <a:r>
            <a:rPr lang="pt-BR" sz="14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Resultados da Divisão Automotiva</a:t>
          </a:r>
          <a:endParaRPr lang="pt-BR" sz="2800" b="1">
            <a:solidFill>
              <a:srgbClr val="EA7423"/>
            </a:solidFill>
            <a:latin typeface="Montserrat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18</xdr:col>
      <xdr:colOff>515469</xdr:colOff>
      <xdr:row>0</xdr:row>
      <xdr:rowOff>82923</xdr:rowOff>
    </xdr:from>
    <xdr:to>
      <xdr:col>19</xdr:col>
      <xdr:colOff>502580</xdr:colOff>
      <xdr:row>1</xdr:row>
      <xdr:rowOff>142438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88269" y="82923"/>
          <a:ext cx="596711" cy="250015"/>
        </a:xfrm>
        <a:prstGeom prst="rect">
          <a:avLst/>
        </a:prstGeom>
      </xdr:spPr>
    </xdr:pic>
    <xdr:clientData/>
  </xdr:twoCellAnchor>
  <xdr:oneCellAnchor>
    <xdr:from>
      <xdr:col>0</xdr:col>
      <xdr:colOff>222516</xdr:colOff>
      <xdr:row>4</xdr:row>
      <xdr:rowOff>114460</xdr:rowOff>
    </xdr:from>
    <xdr:ext cx="6825983" cy="3310009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222516" y="876460"/>
          <a:ext cx="6825983" cy="3310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4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 receita da Operação de Logística de Veículos depende principalmente do serviço de transporte de veículos</a:t>
          </a:r>
          <a:r>
            <a:rPr lang="pt-BR" sz="14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novos</a:t>
          </a:r>
          <a:r>
            <a:rPr lang="pt-BR" sz="14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, mas também do transporte de veículos usados, de gestão de pátios, armazenagem, PDI (</a:t>
          </a:r>
          <a:r>
            <a:rPr lang="pt-BR" sz="1400" i="1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Pre delivery inspection</a:t>
          </a:r>
          <a:r>
            <a:rPr lang="pt-BR" sz="14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)¹ e de transferências de veículos entre montadoras e pátios. </a:t>
          </a:r>
        </a:p>
        <a:p>
          <a:pPr>
            <a:spcBef>
              <a:spcPts val="600"/>
            </a:spcBef>
          </a:pPr>
          <a:r>
            <a:rPr lang="pt-BR" sz="14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 </a:t>
          </a:r>
          <a:r>
            <a:rPr lang="pt-BR" sz="1400" b="1" u="sng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receita de transporte de veículos novos</a:t>
          </a:r>
          <a:r>
            <a:rPr lang="pt-BR" sz="1400" b="1" u="sng" baseline="0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</a:t>
          </a:r>
          <a:r>
            <a:rPr lang="pt-BR" sz="14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(que é a grande parcela da receita da divisão), advém de uma tarifa cobrada por </a:t>
          </a:r>
          <a:r>
            <a:rPr lang="pt-BR" sz="1400" b="1" u="sng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quilômetro percorrido </a:t>
          </a:r>
          <a:r>
            <a:rPr lang="pt-BR" sz="14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por </a:t>
          </a:r>
          <a:r>
            <a:rPr lang="pt-BR" sz="1400" b="1" u="sng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cada veículo transportado </a:t>
          </a:r>
          <a:r>
            <a:rPr lang="pt-BR" sz="14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e as receitas de PDI,</a:t>
          </a:r>
          <a:r>
            <a:rPr lang="pt-BR" sz="14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logística de veículos usados e</a:t>
          </a:r>
          <a:r>
            <a:rPr lang="pt-BR" sz="14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administração de pátios dependem da demanda dos clientes pelos serviços.</a:t>
          </a:r>
        </a:p>
        <a:p>
          <a:pPr>
            <a:spcBef>
              <a:spcPts val="600"/>
            </a:spcBef>
          </a:pPr>
          <a:r>
            <a:rPr lang="pt-BR" sz="14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Como a receita de transporte da operação de Logística de Veículos Novos corresponde à grande maioria da receita da divisão e as outras operações não têm parâmetros mensuráveis de sua receita, a sugestão é projetar somente a receita</a:t>
          </a:r>
          <a:r>
            <a:rPr lang="pt-BR" sz="14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de logística de veículos novos, conforme detalhado ao lado.</a:t>
          </a:r>
          <a:endParaRPr lang="pt-BR" sz="1400">
            <a:solidFill>
              <a:schemeClr val="tx1"/>
            </a:solidFill>
            <a:effectLst/>
            <a:latin typeface="Montserrat" panose="00000500000000000000" pitchFamily="2" charset="0"/>
            <a:ea typeface="+mn-ea"/>
            <a:cs typeface="+mn-cs"/>
          </a:endParaRPr>
        </a:p>
      </xdr:txBody>
    </xdr:sp>
    <xdr:clientData/>
  </xdr:oneCellAnchor>
  <xdr:twoCellAnchor editAs="oneCell">
    <xdr:from>
      <xdr:col>16384</xdr:col>
      <xdr:colOff>298480</xdr:colOff>
      <xdr:row>0</xdr:row>
      <xdr:rowOff>170661</xdr:rowOff>
    </xdr:from>
    <xdr:to>
      <xdr:col>16384</xdr:col>
      <xdr:colOff>604958</xdr:colOff>
      <xdr:row>2</xdr:row>
      <xdr:rowOff>41357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528580" y="170661"/>
          <a:ext cx="592228" cy="251696"/>
        </a:xfrm>
        <a:prstGeom prst="rect">
          <a:avLst/>
        </a:prstGeom>
      </xdr:spPr>
    </xdr:pic>
    <xdr:clientData/>
  </xdr:twoCellAnchor>
  <xdr:oneCellAnchor>
    <xdr:from>
      <xdr:col>0</xdr:col>
      <xdr:colOff>224880</xdr:colOff>
      <xdr:row>21</xdr:row>
      <xdr:rowOff>88788</xdr:rowOff>
    </xdr:from>
    <xdr:ext cx="5637440" cy="342530"/>
    <xdr:sp macro="" textlink="">
      <xdr:nvSpPr>
        <xdr:cNvPr id="23" name="CaixaDeTexto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/>
      </xdr:nvSpPr>
      <xdr:spPr>
        <a:xfrm>
          <a:off x="224880" y="4089288"/>
          <a:ext cx="5637440" cy="3425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8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¹ Inspeção, preparação, instalação de componentes e tropicalização de veículos, que recebem etiquetas de instruções e manuais em português, além de todos os itens e acessórios exigidos pela legislação brasileira.</a:t>
          </a:r>
        </a:p>
      </xdr:txBody>
    </xdr:sp>
    <xdr:clientData/>
  </xdr:oneCellAnchor>
  <xdr:twoCellAnchor editAs="oneCell">
    <xdr:from>
      <xdr:col>16</xdr:col>
      <xdr:colOff>112055</xdr:colOff>
      <xdr:row>0</xdr:row>
      <xdr:rowOff>33619</xdr:rowOff>
    </xdr:from>
    <xdr:to>
      <xdr:col>19</xdr:col>
      <xdr:colOff>571496</xdr:colOff>
      <xdr:row>1048576</xdr:row>
      <xdr:rowOff>19050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51552"/>
        <a:stretch/>
      </xdr:blipFill>
      <xdr:spPr>
        <a:xfrm>
          <a:off x="9793937" y="33619"/>
          <a:ext cx="2274794" cy="4751293"/>
        </a:xfrm>
        <a:prstGeom prst="rect">
          <a:avLst/>
        </a:prstGeom>
      </xdr:spPr>
    </xdr:pic>
    <xdr:clientData/>
  </xdr:twoCellAnchor>
  <xdr:twoCellAnchor>
    <xdr:from>
      <xdr:col>15</xdr:col>
      <xdr:colOff>392206</xdr:colOff>
      <xdr:row>0</xdr:row>
      <xdr:rowOff>0</xdr:rowOff>
    </xdr:from>
    <xdr:to>
      <xdr:col>19</xdr:col>
      <xdr:colOff>593910</xdr:colOff>
      <xdr:row>25</xdr:row>
      <xdr:rowOff>0</xdr:rowOff>
    </xdr:to>
    <xdr:grpSp>
      <xdr:nvGrpSpPr>
        <xdr:cNvPr id="28" name="Agrupar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GrpSpPr/>
      </xdr:nvGrpSpPr>
      <xdr:grpSpPr>
        <a:xfrm>
          <a:off x="10023039" y="0"/>
          <a:ext cx="2769927" cy="4762500"/>
          <a:chOff x="5507735" y="2613621"/>
          <a:chExt cx="905725" cy="1632502"/>
        </a:xfrm>
      </xdr:grpSpPr>
      <xdr:sp macro="" textlink="">
        <xdr:nvSpPr>
          <xdr:cNvPr id="29" name="Forma Livre: Forma 34">
            <a:extLst>
              <a:ext uri="{FF2B5EF4-FFF2-40B4-BE49-F238E27FC236}">
                <a16:creationId xmlns:a16="http://schemas.microsoft.com/office/drawing/2014/main" id="{00000000-0008-0000-0400-00001D000000}"/>
              </a:ext>
            </a:extLst>
          </xdr:cNvPr>
          <xdr:cNvSpPr/>
        </xdr:nvSpPr>
        <xdr:spPr>
          <a:xfrm>
            <a:off x="5507735" y="2613621"/>
            <a:ext cx="905725" cy="1569167"/>
          </a:xfrm>
          <a:custGeom>
            <a:avLst/>
            <a:gdLst>
              <a:gd name="connsiteX0" fmla="*/ 13463 w 1105698"/>
              <a:gd name="connsiteY0" fmla="*/ 1356408 h 1569167"/>
              <a:gd name="connsiteX1" fmla="*/ 132135 w 1105698"/>
              <a:gd name="connsiteY1" fmla="*/ 1569168 h 1569167"/>
              <a:gd name="connsiteX2" fmla="*/ 160663 w 1105698"/>
              <a:gd name="connsiteY2" fmla="*/ 833361 h 1569167"/>
              <a:gd name="connsiteX3" fmla="*/ 716999 w 1105698"/>
              <a:gd name="connsiteY3" fmla="*/ 223399 h 1569167"/>
              <a:gd name="connsiteX4" fmla="*/ 850349 w 1105698"/>
              <a:gd name="connsiteY4" fmla="*/ 384715 h 1569167"/>
              <a:gd name="connsiteX5" fmla="*/ 1104495 w 1105698"/>
              <a:gd name="connsiteY5" fmla="*/ 384191 h 1569167"/>
              <a:gd name="connsiteX6" fmla="*/ 817202 w 1105698"/>
              <a:gd name="connsiteY6" fmla="*/ 0 h 1569167"/>
              <a:gd name="connsiteX7" fmla="*/ 173359 w 1105698"/>
              <a:gd name="connsiteY7" fmla="*/ 553088 h 1569167"/>
              <a:gd name="connsiteX8" fmla="*/ 13463 w 1105698"/>
              <a:gd name="connsiteY8" fmla="*/ 1356408 h 156916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1105698" h="1569167">
                <a:moveTo>
                  <a:pt x="13463" y="1356408"/>
                </a:moveTo>
                <a:cubicBezTo>
                  <a:pt x="35075" y="1474546"/>
                  <a:pt x="84005" y="1550013"/>
                  <a:pt x="132135" y="1569168"/>
                </a:cubicBezTo>
                <a:cubicBezTo>
                  <a:pt x="-329" y="1367247"/>
                  <a:pt x="75947" y="1042168"/>
                  <a:pt x="160663" y="833361"/>
                </a:cubicBezTo>
                <a:cubicBezTo>
                  <a:pt x="242444" y="631822"/>
                  <a:pt x="478359" y="244583"/>
                  <a:pt x="716999" y="223399"/>
                </a:cubicBezTo>
                <a:cubicBezTo>
                  <a:pt x="832432" y="217999"/>
                  <a:pt x="846777" y="293037"/>
                  <a:pt x="850349" y="384715"/>
                </a:cubicBezTo>
                <a:lnTo>
                  <a:pt x="1104495" y="384191"/>
                </a:lnTo>
                <a:cubicBezTo>
                  <a:pt x="1119240" y="225752"/>
                  <a:pt x="997101" y="-19"/>
                  <a:pt x="817202" y="0"/>
                </a:cubicBezTo>
                <a:cubicBezTo>
                  <a:pt x="524461" y="29"/>
                  <a:pt x="309176" y="313392"/>
                  <a:pt x="173359" y="553088"/>
                </a:cubicBezTo>
                <a:cubicBezTo>
                  <a:pt x="-30057" y="968016"/>
                  <a:pt x="-8149" y="1238269"/>
                  <a:pt x="13463" y="1356408"/>
                </a:cubicBezTo>
              </a:path>
            </a:pathLst>
          </a:custGeom>
          <a:solidFill>
            <a:srgbClr val="FFFFFF">
              <a:alpha val="36000"/>
            </a:srgbClr>
          </a:solidFill>
          <a:ln>
            <a:noFill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277200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5544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8316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1088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1386002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1663202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1940403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2217603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>
              <a:latin typeface="Montserrat Medium" pitchFamily="2" charset="77"/>
            </a:endParaRPr>
          </a:p>
        </xdr:txBody>
      </xdr:sp>
      <xdr:sp macro="" textlink="">
        <xdr:nvSpPr>
          <xdr:cNvPr id="30" name="Forma Livre: Forma 35">
            <a:extLst>
              <a:ext uri="{FF2B5EF4-FFF2-40B4-BE49-F238E27FC236}">
                <a16:creationId xmlns:a16="http://schemas.microsoft.com/office/drawing/2014/main" id="{00000000-0008-0000-0400-00001E000000}"/>
              </a:ext>
            </a:extLst>
          </xdr:cNvPr>
          <xdr:cNvSpPr/>
        </xdr:nvSpPr>
        <xdr:spPr>
          <a:xfrm>
            <a:off x="5716749" y="3161194"/>
            <a:ext cx="689802" cy="1084929"/>
          </a:xfrm>
          <a:custGeom>
            <a:avLst/>
            <a:gdLst>
              <a:gd name="connsiteX0" fmla="*/ 524446 w 826817"/>
              <a:gd name="connsiteY0" fmla="*/ 758504 h 1084929"/>
              <a:gd name="connsiteX1" fmla="*/ 826541 w 826817"/>
              <a:gd name="connsiteY1" fmla="*/ 9011 h 1084929"/>
              <a:gd name="connsiteX2" fmla="*/ 826817 w 826817"/>
              <a:gd name="connsiteY2" fmla="*/ 933 h 1084929"/>
              <a:gd name="connsiteX3" fmla="*/ 359168 w 826817"/>
              <a:gd name="connsiteY3" fmla="*/ 0 h 1084929"/>
              <a:gd name="connsiteX4" fmla="*/ 332851 w 826817"/>
              <a:gd name="connsiteY4" fmla="*/ 176098 h 1084929"/>
              <a:gd name="connsiteX5" fmla="*/ 485803 w 826817"/>
              <a:gd name="connsiteY5" fmla="*/ 139427 h 1084929"/>
              <a:gd name="connsiteX6" fmla="*/ 547040 w 826817"/>
              <a:gd name="connsiteY6" fmla="*/ 268938 h 1084929"/>
              <a:gd name="connsiteX7" fmla="*/ 234324 w 826817"/>
              <a:gd name="connsiteY7" fmla="*/ 958691 h 1084929"/>
              <a:gd name="connsiteX8" fmla="*/ 247 w 826817"/>
              <a:gd name="connsiteY8" fmla="*/ 1082307 h 1084929"/>
              <a:gd name="connsiteX9" fmla="*/ 524446 w 826817"/>
              <a:gd name="connsiteY9" fmla="*/ 758504 h 108492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826817" h="1084929">
                <a:moveTo>
                  <a:pt x="524446" y="758504"/>
                </a:moveTo>
                <a:cubicBezTo>
                  <a:pt x="667207" y="561232"/>
                  <a:pt x="815340" y="257461"/>
                  <a:pt x="826541" y="9011"/>
                </a:cubicBezTo>
                <a:cubicBezTo>
                  <a:pt x="826694" y="5753"/>
                  <a:pt x="826694" y="3267"/>
                  <a:pt x="826817" y="933"/>
                </a:cubicBezTo>
                <a:cubicBezTo>
                  <a:pt x="671112" y="1867"/>
                  <a:pt x="510749" y="476"/>
                  <a:pt x="359168" y="0"/>
                </a:cubicBezTo>
                <a:cubicBezTo>
                  <a:pt x="350882" y="59865"/>
                  <a:pt x="340842" y="116148"/>
                  <a:pt x="332851" y="176098"/>
                </a:cubicBezTo>
                <a:cubicBezTo>
                  <a:pt x="344471" y="177451"/>
                  <a:pt x="413585" y="128664"/>
                  <a:pt x="485803" y="139427"/>
                </a:cubicBezTo>
                <a:cubicBezTo>
                  <a:pt x="548106" y="148723"/>
                  <a:pt x="546878" y="226171"/>
                  <a:pt x="547040" y="268938"/>
                </a:cubicBezTo>
                <a:cubicBezTo>
                  <a:pt x="528847" y="632050"/>
                  <a:pt x="351567" y="862289"/>
                  <a:pt x="234324" y="958691"/>
                </a:cubicBezTo>
                <a:cubicBezTo>
                  <a:pt x="117100" y="1055084"/>
                  <a:pt x="-6268" y="1081297"/>
                  <a:pt x="247" y="1082307"/>
                </a:cubicBezTo>
                <a:cubicBezTo>
                  <a:pt x="177327" y="1109539"/>
                  <a:pt x="408022" y="919372"/>
                  <a:pt x="524446" y="758504"/>
                </a:cubicBezTo>
              </a:path>
            </a:pathLst>
          </a:custGeom>
          <a:solidFill>
            <a:srgbClr val="FFFFFF">
              <a:alpha val="36000"/>
            </a:srgbClr>
          </a:solidFill>
          <a:ln>
            <a:noFill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277200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5544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8316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1088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1386002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1663202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1940403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2217603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>
              <a:latin typeface="Montserrat Medium" pitchFamily="2" charset="77"/>
            </a:endParaRPr>
          </a:p>
        </xdr:txBody>
      </xdr:sp>
    </xdr:grpSp>
    <xdr:clientData/>
  </xdr:twoCellAnchor>
  <xdr:twoCellAnchor>
    <xdr:from>
      <xdr:col>11</xdr:col>
      <xdr:colOff>437031</xdr:colOff>
      <xdr:row>0</xdr:row>
      <xdr:rowOff>47225</xdr:rowOff>
    </xdr:from>
    <xdr:to>
      <xdr:col>16</xdr:col>
      <xdr:colOff>108857</xdr:colOff>
      <xdr:row>24</xdr:row>
      <xdr:rowOff>181695</xdr:rowOff>
    </xdr:to>
    <xdr:sp macro="" textlink="">
      <xdr:nvSpPr>
        <xdr:cNvPr id="26" name="Retângulo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/>
      </xdr:nvSpPr>
      <xdr:spPr>
        <a:xfrm>
          <a:off x="7172567" y="47225"/>
          <a:ext cx="2733433" cy="4720077"/>
        </a:xfrm>
        <a:prstGeom prst="rect">
          <a:avLst/>
        </a:prstGeom>
        <a:solidFill>
          <a:srgbClr val="EA742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120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Montserrat Medium" pitchFamily="2" charset="77"/>
            <a:ea typeface="+mn-ea"/>
            <a:cs typeface="+mn-cs"/>
          </a:endParaRPr>
        </a:p>
      </xdr:txBody>
    </xdr:sp>
    <xdr:clientData/>
  </xdr:twoCellAnchor>
  <xdr:oneCellAnchor>
    <xdr:from>
      <xdr:col>11</xdr:col>
      <xdr:colOff>461842</xdr:colOff>
      <xdr:row>1</xdr:row>
      <xdr:rowOff>127267</xdr:rowOff>
    </xdr:from>
    <xdr:ext cx="2689412" cy="1499449"/>
    <xdr:sp macro="" textlink="">
      <xdr:nvSpPr>
        <xdr:cNvPr id="31" name="CaixaDeTexto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/>
      </xdr:nvSpPr>
      <xdr:spPr>
        <a:xfrm>
          <a:off x="7167442" y="327292"/>
          <a:ext cx="2689412" cy="14994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>
            <a:spcBef>
              <a:spcPts val="600"/>
            </a:spcBef>
          </a:pPr>
          <a:r>
            <a:rPr lang="pt-BR" sz="1800" i="1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Como calcular a receita de transporte da operação de Logística de Veículos Novos?</a:t>
          </a:r>
        </a:p>
      </xdr:txBody>
    </xdr:sp>
    <xdr:clientData/>
  </xdr:oneCellAnchor>
  <xdr:oneCellAnchor>
    <xdr:from>
      <xdr:col>11</xdr:col>
      <xdr:colOff>438151</xdr:colOff>
      <xdr:row>10</xdr:row>
      <xdr:rowOff>168649</xdr:rowOff>
    </xdr:from>
    <xdr:ext cx="2709902" cy="21652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CaixaDeTexto 23">
              <a:extLst>
                <a:ext uri="{FF2B5EF4-FFF2-40B4-BE49-F238E27FC236}">
                  <a16:creationId xmlns:a16="http://schemas.microsoft.com/office/drawing/2014/main" id="{00000000-0008-0000-0400-000018000000}"/>
                </a:ext>
              </a:extLst>
            </xdr:cNvPr>
            <xdr:cNvSpPr txBox="1"/>
          </xdr:nvSpPr>
          <xdr:spPr>
            <a:xfrm>
              <a:off x="7143751" y="2083174"/>
              <a:ext cx="2709902" cy="21652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800" b="1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(</m:t>
                    </m:r>
                    <m:r>
                      <m:rPr>
                        <m:sty m:val="p"/>
                      </m:rPr>
                      <a:rPr lang="pt-BR" sz="18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Quantidade</m:t>
                    </m:r>
                    <m:r>
                      <a:rPr lang="pt-BR" sz="18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m:rPr>
                        <m:sty m:val="p"/>
                      </m:rPr>
                      <a:rPr lang="pt-BR" sz="18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de</m:t>
                    </m:r>
                    <m:r>
                      <a:rPr lang="pt-BR" sz="18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m:rPr>
                        <m:sty m:val="p"/>
                      </m:rPr>
                      <a:rPr lang="pt-BR" sz="18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ve</m:t>
                    </m:r>
                    <m:r>
                      <a:rPr lang="pt-BR" sz="18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í</m:t>
                    </m:r>
                    <m:r>
                      <a:rPr lang="pt-BR" sz="18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𝑐𝑢𝑙𝑜𝑠</m:t>
                    </m:r>
                    <m:r>
                      <a:rPr lang="pt-BR" sz="18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pt-BR" sz="1800" b="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8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𝑡𝑟𝑎𝑛𝑠𝑝𝑜𝑟𝑡𝑎𝑑𝑜𝑠</m:t>
                    </m:r>
                  </m:oMath>
                </m:oMathPara>
              </a14:m>
              <a:endParaRPr lang="pt-BR" sz="1800" b="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8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𝑥</m:t>
                    </m:r>
                  </m:oMath>
                </m:oMathPara>
              </a14:m>
              <a:endParaRPr lang="pt-BR" sz="1800" b="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pPr algn="ctr"/>
              <a:r>
                <a:rPr lang="pt-BR" sz="1800">
                  <a:latin typeface="Cambria Math" panose="02040503050406030204" pitchFamily="18" charset="0"/>
                  <a:ea typeface="Cambria Math" panose="02040503050406030204" pitchFamily="18" charset="0"/>
                </a:rPr>
                <a:t>Distância média</a:t>
              </a:r>
              <a:r>
                <a:rPr lang="pt-BR" sz="1800" b="1">
                  <a:latin typeface="Cambria Math" panose="02040503050406030204" pitchFamily="18" charset="0"/>
                  <a:ea typeface="Cambria Math" panose="02040503050406030204" pitchFamily="18" charset="0"/>
                </a:rPr>
                <a:t>)</a:t>
              </a:r>
            </a:p>
            <a:p>
              <a:pPr algn="ctr"/>
              <a:r>
                <a:rPr lang="pt-BR" sz="1800">
                  <a:latin typeface="Cambria Math" panose="02040503050406030204" pitchFamily="18" charset="0"/>
                  <a:ea typeface="Cambria Math" panose="02040503050406030204" pitchFamily="18" charset="0"/>
                </a:rPr>
                <a:t>x</a:t>
              </a:r>
            </a:p>
            <a:p>
              <a:pPr algn="ctr"/>
              <a:r>
                <a:rPr lang="pt-BR" sz="1800">
                  <a:latin typeface="Cambria Math" panose="02040503050406030204" pitchFamily="18" charset="0"/>
                  <a:ea typeface="Cambria Math" panose="02040503050406030204" pitchFamily="18" charset="0"/>
                </a:rPr>
                <a:t>Tarifa de transporte</a:t>
              </a:r>
            </a:p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8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pt-BR" sz="180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pPr algn="ctr"/>
              <a:r>
                <a:rPr lang="pt-BR" sz="1800" b="1" u="sng">
                  <a:latin typeface="Cambria Math" panose="02040503050406030204" pitchFamily="18" charset="0"/>
                  <a:ea typeface="Cambria Math" panose="02040503050406030204" pitchFamily="18" charset="0"/>
                </a:rPr>
                <a:t>Receita bruta</a:t>
              </a:r>
            </a:p>
          </xdr:txBody>
        </xdr:sp>
      </mc:Choice>
      <mc:Fallback xmlns="">
        <xdr:sp macro="" textlink="">
          <xdr:nvSpPr>
            <xdr:cNvPr id="24" name="CaixaDeTexto 23"/>
            <xdr:cNvSpPr txBox="1"/>
          </xdr:nvSpPr>
          <xdr:spPr>
            <a:xfrm>
              <a:off x="7143751" y="2083174"/>
              <a:ext cx="2709902" cy="21652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:r>
                <a:rPr lang="pt-BR" sz="1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(</a:t>
              </a:r>
              <a:r>
                <a:rPr lang="pt-BR" sz="1800" i="0">
                  <a:latin typeface="Cambria Math" panose="02040503050406030204" pitchFamily="18" charset="0"/>
                  <a:ea typeface="Cambria Math" panose="02040503050406030204" pitchFamily="18" charset="0"/>
                </a:rPr>
                <a:t>Quantidade</a:t>
              </a:r>
              <a:r>
                <a:rPr lang="pt-BR" sz="18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de veí𝑐𝑢𝑙𝑜𝑠 </a:t>
              </a:r>
              <a:endParaRPr lang="pt-BR" sz="1800" b="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pPr algn="ctr"/>
              <a:r>
                <a:rPr lang="pt-BR" sz="18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𝑡𝑟𝑎𝑛𝑠𝑝𝑜𝑟𝑡𝑎𝑑𝑜𝑠</a:t>
              </a:r>
              <a:endParaRPr lang="pt-BR" sz="1800" b="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pPr algn="ctr"/>
              <a:r>
                <a:rPr lang="pt-BR" sz="18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𝑥</a:t>
              </a:r>
              <a:endParaRPr lang="pt-BR" sz="1800" b="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pPr algn="ctr"/>
              <a:r>
                <a:rPr lang="pt-BR" sz="1800">
                  <a:latin typeface="Cambria Math" panose="02040503050406030204" pitchFamily="18" charset="0"/>
                  <a:ea typeface="Cambria Math" panose="02040503050406030204" pitchFamily="18" charset="0"/>
                </a:rPr>
                <a:t>Distância média</a:t>
              </a:r>
              <a:r>
                <a:rPr lang="pt-BR" sz="1800" b="1">
                  <a:latin typeface="Cambria Math" panose="02040503050406030204" pitchFamily="18" charset="0"/>
                  <a:ea typeface="Cambria Math" panose="02040503050406030204" pitchFamily="18" charset="0"/>
                </a:rPr>
                <a:t>)</a:t>
              </a:r>
            </a:p>
            <a:p>
              <a:pPr algn="ctr"/>
              <a:r>
                <a:rPr lang="pt-BR" sz="1800">
                  <a:latin typeface="Cambria Math" panose="02040503050406030204" pitchFamily="18" charset="0"/>
                  <a:ea typeface="Cambria Math" panose="02040503050406030204" pitchFamily="18" charset="0"/>
                </a:rPr>
                <a:t>x</a:t>
              </a:r>
            </a:p>
            <a:p>
              <a:pPr algn="ctr"/>
              <a:r>
                <a:rPr lang="pt-BR" sz="1800">
                  <a:latin typeface="Cambria Math" panose="02040503050406030204" pitchFamily="18" charset="0"/>
                  <a:ea typeface="Cambria Math" panose="02040503050406030204" pitchFamily="18" charset="0"/>
                </a:rPr>
                <a:t>Tarifa de transporte</a:t>
              </a:r>
            </a:p>
            <a:p>
              <a:pPr algn="ctr"/>
              <a:r>
                <a:rPr lang="pt-BR" sz="1800" i="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endParaRPr lang="pt-BR" sz="180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pPr algn="ctr"/>
              <a:r>
                <a:rPr lang="pt-BR" sz="1800" b="1" u="sng">
                  <a:latin typeface="Cambria Math" panose="02040503050406030204" pitchFamily="18" charset="0"/>
                  <a:ea typeface="Cambria Math" panose="02040503050406030204" pitchFamily="18" charset="0"/>
                </a:rPr>
                <a:t>Receita bruta</a:t>
              </a:r>
            </a:p>
          </xdr:txBody>
        </xdr:sp>
      </mc:Fallback>
    </mc:AlternateContent>
    <xdr:clientData/>
  </xdr:oneCellAnchor>
  <xdr:twoCellAnchor editAs="oneCell">
    <xdr:from>
      <xdr:col>18</xdr:col>
      <xdr:colOff>456372</xdr:colOff>
      <xdr:row>21</xdr:row>
      <xdr:rowOff>28575</xdr:rowOff>
    </xdr:from>
    <xdr:to>
      <xdr:col>19</xdr:col>
      <xdr:colOff>152400</xdr:colOff>
      <xdr:row>23</xdr:row>
      <xdr:rowOff>47625</xdr:rowOff>
    </xdr:to>
    <xdr:pic>
      <xdr:nvPicPr>
        <xdr:cNvPr id="18" name="Imagem 17" descr="https://cdn-icons-png.flaticon.com/512/591/591855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172" y="4038600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513522</xdr:colOff>
      <xdr:row>21</xdr:row>
      <xdr:rowOff>28575</xdr:rowOff>
    </xdr:from>
    <xdr:to>
      <xdr:col>18</xdr:col>
      <xdr:colOff>209550</xdr:colOff>
      <xdr:row>23</xdr:row>
      <xdr:rowOff>47625</xdr:rowOff>
    </xdr:to>
    <xdr:pic>
      <xdr:nvPicPr>
        <xdr:cNvPr id="19" name="Imagem 18" descr="https://cdn-icons-png.flaticon.com/512/591/591855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0876722" y="4038600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333375</xdr:colOff>
      <xdr:row>23</xdr:row>
      <xdr:rowOff>19049</xdr:rowOff>
    </xdr:from>
    <xdr:to>
      <xdr:col>19</xdr:col>
      <xdr:colOff>523875</xdr:colOff>
      <xdr:row>24</xdr:row>
      <xdr:rowOff>104774</xdr:rowOff>
    </xdr:to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/>
      </xdr:nvSpPr>
      <xdr:spPr>
        <a:xfrm>
          <a:off x="11306175" y="4410074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Próximo</a:t>
          </a:r>
        </a:p>
      </xdr:txBody>
    </xdr:sp>
    <xdr:clientData/>
  </xdr:twoCellAnchor>
  <xdr:twoCellAnchor>
    <xdr:from>
      <xdr:col>17</xdr:col>
      <xdr:colOff>176389</xdr:colOff>
      <xdr:row>23</xdr:row>
      <xdr:rowOff>19050</xdr:rowOff>
    </xdr:from>
    <xdr:to>
      <xdr:col>18</xdr:col>
      <xdr:colOff>409575</xdr:colOff>
      <xdr:row>24</xdr:row>
      <xdr:rowOff>84668</xdr:rowOff>
    </xdr:to>
    <xdr:sp macro="" textlink="">
      <xdr:nvSpPr>
        <xdr:cNvPr id="21" name="CaixaDeTexto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/>
      </xdr:nvSpPr>
      <xdr:spPr>
        <a:xfrm>
          <a:off x="11091333" y="4400550"/>
          <a:ext cx="875242" cy="256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Anterior</a:t>
          </a:r>
        </a:p>
      </xdr:txBody>
    </xdr:sp>
    <xdr:clientData/>
  </xdr:twoCellAnchor>
  <xdr:twoCellAnchor editAs="oneCell">
    <xdr:from>
      <xdr:col>9</xdr:col>
      <xdr:colOff>381001</xdr:colOff>
      <xdr:row>18</xdr:row>
      <xdr:rowOff>137584</xdr:rowOff>
    </xdr:from>
    <xdr:to>
      <xdr:col>11</xdr:col>
      <xdr:colOff>362563</xdr:colOff>
      <xdr:row>25</xdr:row>
      <xdr:rowOff>9525</xdr:rowOff>
    </xdr:to>
    <xdr:pic>
      <xdr:nvPicPr>
        <xdr:cNvPr id="27" name="Gráfico 1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grayscl/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6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67401" y="3576109"/>
          <a:ext cx="1200762" cy="1205441"/>
        </a:xfrm>
        <a:prstGeom prst="rect">
          <a:avLst/>
        </a:prstGeom>
      </xdr:spPr>
    </xdr:pic>
    <xdr:clientData/>
  </xdr:twoCellAnchor>
  <xdr:twoCellAnchor editAs="oneCell">
    <xdr:from>
      <xdr:col>18</xdr:col>
      <xdr:colOff>122310</xdr:colOff>
      <xdr:row>0</xdr:row>
      <xdr:rowOff>123825</xdr:rowOff>
    </xdr:from>
    <xdr:to>
      <xdr:col>18</xdr:col>
      <xdr:colOff>525555</xdr:colOff>
      <xdr:row>3</xdr:row>
      <xdr:rowOff>9525</xdr:rowOff>
    </xdr:to>
    <xdr:pic>
      <xdr:nvPicPr>
        <xdr:cNvPr id="32" name="Imagem 31" descr="https://cdn-icons-png.flaticon.com/512/1946/1946488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5110" y="123825"/>
          <a:ext cx="40324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11206</xdr:colOff>
      <xdr:row>3</xdr:row>
      <xdr:rowOff>9523</xdr:rowOff>
    </xdr:from>
    <xdr:to>
      <xdr:col>19</xdr:col>
      <xdr:colOff>201706</xdr:colOff>
      <xdr:row>4</xdr:row>
      <xdr:rowOff>95248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/>
      </xdr:nvSpPr>
      <xdr:spPr>
        <a:xfrm>
          <a:off x="10984006" y="590548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Menu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28575</xdr:rowOff>
    </xdr:from>
    <xdr:to>
      <xdr:col>1</xdr:col>
      <xdr:colOff>79934</xdr:colOff>
      <xdr:row>2</xdr:row>
      <xdr:rowOff>169545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28600"/>
          <a:ext cx="1327709" cy="342900"/>
        </a:xfrm>
        <a:prstGeom prst="rect">
          <a:avLst/>
        </a:prstGeom>
      </xdr:spPr>
    </xdr:pic>
    <xdr:clientData/>
  </xdr:twoCellAnchor>
  <xdr:twoCellAnchor>
    <xdr:from>
      <xdr:col>2</xdr:col>
      <xdr:colOff>120463</xdr:colOff>
      <xdr:row>1</xdr:row>
      <xdr:rowOff>71718</xdr:rowOff>
    </xdr:from>
    <xdr:to>
      <xdr:col>16</xdr:col>
      <xdr:colOff>233330</xdr:colOff>
      <xdr:row>3</xdr:row>
      <xdr:rowOff>43143</xdr:rowOff>
    </xdr:to>
    <xdr:sp macro="" textlink="">
      <xdr:nvSpPr>
        <xdr:cNvPr id="3" name="Título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/>
        </xdr:cNvSpPr>
      </xdr:nvSpPr>
      <xdr:spPr>
        <a:xfrm>
          <a:off x="1339663" y="271743"/>
          <a:ext cx="8647267" cy="352425"/>
        </a:xfrm>
        <a:prstGeom prst="rect">
          <a:avLst/>
        </a:prstGeom>
      </xdr:spPr>
      <xdr:txBody>
        <a:bodyPr vert="horz" wrap="square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ts val="2500"/>
            </a:lnSpc>
            <a:spcBef>
              <a:spcPts val="0"/>
            </a:spcBef>
            <a:defRPr/>
          </a:pPr>
          <a:r>
            <a:rPr lang="pt-BR" sz="28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Premissas do Resultado | </a:t>
          </a:r>
        </a:p>
        <a:p>
          <a:pPr lvl="0" algn="l">
            <a:lnSpc>
              <a:spcPts val="1000"/>
            </a:lnSpc>
            <a:spcBef>
              <a:spcPts val="0"/>
            </a:spcBef>
            <a:defRPr/>
          </a:pPr>
          <a:r>
            <a:rPr lang="pt-BR" sz="14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Resultados da Divisão Automotiva</a:t>
          </a:r>
          <a:endParaRPr lang="pt-BR" sz="2800" b="1">
            <a:solidFill>
              <a:srgbClr val="EA7423"/>
            </a:solidFill>
            <a:latin typeface="Montserrat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18</xdr:col>
      <xdr:colOff>515469</xdr:colOff>
      <xdr:row>0</xdr:row>
      <xdr:rowOff>82923</xdr:rowOff>
    </xdr:from>
    <xdr:to>
      <xdr:col>19</xdr:col>
      <xdr:colOff>512104</xdr:colOff>
      <xdr:row>1</xdr:row>
      <xdr:rowOff>136723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88269" y="82923"/>
          <a:ext cx="596711" cy="250015"/>
        </a:xfrm>
        <a:prstGeom prst="rect">
          <a:avLst/>
        </a:prstGeom>
      </xdr:spPr>
    </xdr:pic>
    <xdr:clientData/>
  </xdr:twoCellAnchor>
  <xdr:oneCellAnchor>
    <xdr:from>
      <xdr:col>0</xdr:col>
      <xdr:colOff>285750</xdr:colOff>
      <xdr:row>3</xdr:row>
      <xdr:rowOff>171009</xdr:rowOff>
    </xdr:from>
    <xdr:ext cx="8591550" cy="1746632"/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/>
      </xdr:nvSpPr>
      <xdr:spPr>
        <a:xfrm>
          <a:off x="285750" y="742509"/>
          <a:ext cx="8591550" cy="17466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Indicador - veículos novos transportados e </a:t>
          </a:r>
          <a:r>
            <a:rPr lang="pt-BR" sz="1200" b="1" i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market share</a:t>
          </a:r>
        </a:p>
        <a:p>
          <a:pPr>
            <a:spcBef>
              <a:spcPts val="600"/>
            </a:spcBef>
          </a:pP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 quantidade de veículos transportados pela Tegma nos últimos cinco anos (2021-2025 )correspondeu a, em média, </a:t>
          </a:r>
          <a:r>
            <a:rPr lang="pt-BR" sz="1200" b="1">
              <a:solidFill>
                <a:schemeClr val="accent2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24%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da quantidade de veículos leves e comerciais leves vendidos</a:t>
          </a:r>
          <a:r>
            <a:rPr lang="pt-BR" sz="12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no Brasil e exportados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. A Tegma transporta veículos para entregas domésticas (produzidos nacionalmente ou importados) e para exportação (que pode</a:t>
          </a:r>
          <a:r>
            <a:rPr lang="pt-BR" sz="12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ser por via rodoviária até países do Mercosul ou até os portos). A Companhia também realiza as entregas de veículos </a:t>
          </a:r>
          <a:r>
            <a:rPr lang="pt-BR" sz="1200" b="1">
              <a:solidFill>
                <a:schemeClr val="accent2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adquiridos pelas locadoras de veículos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, que ganharam bastante representatividade nos últimos anos.</a:t>
          </a:r>
        </a:p>
        <a:p>
          <a:pPr>
            <a:spcBef>
              <a:spcPts val="600"/>
            </a:spcBef>
          </a:pP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O market share do serviço de transporte de veículos zero </a:t>
          </a:r>
          <a:r>
            <a:rPr lang="pt-BR" sz="1200" i="1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km é calculado de acordo </a:t>
          </a: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com a tabela abaixo: </a:t>
          </a:r>
        </a:p>
      </xdr:txBody>
    </xdr:sp>
    <xdr:clientData/>
  </xdr:oneCellAnchor>
  <xdr:oneCellAnchor>
    <xdr:from>
      <xdr:col>0</xdr:col>
      <xdr:colOff>514350</xdr:colOff>
      <xdr:row>21</xdr:row>
      <xdr:rowOff>32368</xdr:rowOff>
    </xdr:from>
    <xdr:ext cx="6800850" cy="201722"/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/>
      </xdr:nvSpPr>
      <xdr:spPr>
        <a:xfrm>
          <a:off x="514350" y="4032868"/>
          <a:ext cx="6800850" cy="2017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spcBef>
              <a:spcPts val="600"/>
            </a:spcBef>
          </a:pPr>
          <a:r>
            <a:rPr lang="pt-BR" sz="7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¹ Fonte: Carta da ANFAVEA - Leves e comerciais leves (https://anfavea.com.br/site/edicoes-em-excel/)</a:t>
          </a:r>
        </a:p>
      </xdr:txBody>
    </xdr:sp>
    <xdr:clientData/>
  </xdr:oneCellAnchor>
  <xdr:twoCellAnchor editAs="oneCell">
    <xdr:from>
      <xdr:col>15</xdr:col>
      <xdr:colOff>26863</xdr:colOff>
      <xdr:row>0</xdr:row>
      <xdr:rowOff>9525</xdr:rowOff>
    </xdr:from>
    <xdr:to>
      <xdr:col>19</xdr:col>
      <xdr:colOff>594359</xdr:colOff>
      <xdr:row>24</xdr:row>
      <xdr:rowOff>167640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70863" y="9525"/>
          <a:ext cx="3011612" cy="4724400"/>
        </a:xfrm>
        <a:prstGeom prst="rect">
          <a:avLst/>
        </a:prstGeom>
      </xdr:spPr>
    </xdr:pic>
    <xdr:clientData/>
  </xdr:twoCellAnchor>
  <xdr:twoCellAnchor editAs="oneCell">
    <xdr:from>
      <xdr:col>18</xdr:col>
      <xdr:colOff>241092</xdr:colOff>
      <xdr:row>0</xdr:row>
      <xdr:rowOff>71718</xdr:rowOff>
    </xdr:from>
    <xdr:to>
      <xdr:col>19</xdr:col>
      <xdr:colOff>34736</xdr:colOff>
      <xdr:row>2</xdr:row>
      <xdr:rowOff>132678</xdr:rowOff>
    </xdr:to>
    <xdr:pic>
      <xdr:nvPicPr>
        <xdr:cNvPr id="11" name="Imagem 10" descr="https://cdn-icons-png.flaticon.com/512/1946/194648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3892" y="71718"/>
          <a:ext cx="40324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129988</xdr:colOff>
      <xdr:row>2</xdr:row>
      <xdr:rowOff>157441</xdr:rowOff>
    </xdr:from>
    <xdr:to>
      <xdr:col>19</xdr:col>
      <xdr:colOff>320488</xdr:colOff>
      <xdr:row>4</xdr:row>
      <xdr:rowOff>52666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/>
      </xdr:nvSpPr>
      <xdr:spPr>
        <a:xfrm>
          <a:off x="11102788" y="538441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Menu</a:t>
          </a:r>
        </a:p>
      </xdr:txBody>
    </xdr:sp>
    <xdr:clientData/>
  </xdr:twoCellAnchor>
  <xdr:twoCellAnchor editAs="oneCell">
    <xdr:from>
      <xdr:col>18</xdr:col>
      <xdr:colOff>351597</xdr:colOff>
      <xdr:row>20</xdr:row>
      <xdr:rowOff>57150</xdr:rowOff>
    </xdr:from>
    <xdr:to>
      <xdr:col>19</xdr:col>
      <xdr:colOff>59054</xdr:colOff>
      <xdr:row>22</xdr:row>
      <xdr:rowOff>76200</xdr:rowOff>
    </xdr:to>
    <xdr:pic>
      <xdr:nvPicPr>
        <xdr:cNvPr id="14" name="Imagem 13" descr="https://cdn-icons-png.flaticon.com/512/591/591855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4397" y="3867150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408747</xdr:colOff>
      <xdr:row>20</xdr:row>
      <xdr:rowOff>57150</xdr:rowOff>
    </xdr:from>
    <xdr:to>
      <xdr:col>18</xdr:col>
      <xdr:colOff>93345</xdr:colOff>
      <xdr:row>22</xdr:row>
      <xdr:rowOff>76200</xdr:rowOff>
    </xdr:to>
    <xdr:pic>
      <xdr:nvPicPr>
        <xdr:cNvPr id="15" name="Imagem 14" descr="https://cdn-icons-png.flaticon.com/512/591/591855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0771947" y="3867150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228600</xdr:colOff>
      <xdr:row>22</xdr:row>
      <xdr:rowOff>47624</xdr:rowOff>
    </xdr:from>
    <xdr:to>
      <xdr:col>19</xdr:col>
      <xdr:colOff>419100</xdr:colOff>
      <xdr:row>23</xdr:row>
      <xdr:rowOff>133349</xdr:rowOff>
    </xdr:to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/>
      </xdr:nvSpPr>
      <xdr:spPr>
        <a:xfrm>
          <a:off x="11201400" y="4238624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Próximo</a:t>
          </a:r>
        </a:p>
      </xdr:txBody>
    </xdr:sp>
    <xdr:clientData/>
  </xdr:twoCellAnchor>
  <xdr:twoCellAnchor>
    <xdr:from>
      <xdr:col>17</xdr:col>
      <xdr:colOff>0</xdr:colOff>
      <xdr:row>22</xdr:row>
      <xdr:rowOff>47624</xdr:rowOff>
    </xdr:from>
    <xdr:to>
      <xdr:col>18</xdr:col>
      <xdr:colOff>304800</xdr:colOff>
      <xdr:row>23</xdr:row>
      <xdr:rowOff>98777</xdr:rowOff>
    </xdr:to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/>
      </xdr:nvSpPr>
      <xdr:spPr>
        <a:xfrm>
          <a:off x="11027833" y="4238624"/>
          <a:ext cx="946856" cy="241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Anterior</a:t>
          </a:r>
        </a:p>
      </xdr:txBody>
    </xdr:sp>
    <xdr:clientData/>
  </xdr:twoCellAnchor>
  <xdr:oneCellAnchor>
    <xdr:from>
      <xdr:col>11</xdr:col>
      <xdr:colOff>222250</xdr:colOff>
      <xdr:row>12</xdr:row>
      <xdr:rowOff>162278</xdr:rowOff>
    </xdr:from>
    <xdr:ext cx="2091972" cy="2017889"/>
    <xdr:sp macro="" textlink="">
      <xdr:nvSpPr>
        <xdr:cNvPr id="21" name="CaixaDeTexto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/>
      </xdr:nvSpPr>
      <xdr:spPr>
        <a:xfrm>
          <a:off x="7397750" y="2448278"/>
          <a:ext cx="2091972" cy="2017889"/>
        </a:xfrm>
        <a:prstGeom prst="rect">
          <a:avLst/>
        </a:prstGeom>
        <a:noFill/>
        <a:ln w="28575">
          <a:solidFill>
            <a:schemeClr val="accent2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>
            <a:spcBef>
              <a:spcPts val="600"/>
            </a:spcBef>
          </a:pPr>
          <a:r>
            <a:rPr lang="pt-BR" sz="11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Para fins de projeção</a:t>
          </a:r>
          <a:r>
            <a:rPr lang="pt-BR" sz="1100" b="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</a:t>
          </a:r>
          <a:r>
            <a:rPr lang="pt-BR" sz="11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As associações dos produtores e distribuidores de veículos, ANFAVEA e FENABRAVE, divulgam anualmente suas projeções públicas para o ano subsequente. Essa pode ser uma forma de se projetar as vendas para o ano seguinte.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28575</xdr:rowOff>
    </xdr:from>
    <xdr:to>
      <xdr:col>2</xdr:col>
      <xdr:colOff>175184</xdr:colOff>
      <xdr:row>2</xdr:row>
      <xdr:rowOff>169545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19075"/>
          <a:ext cx="1327709" cy="342900"/>
        </a:xfrm>
        <a:prstGeom prst="rect">
          <a:avLst/>
        </a:prstGeom>
      </xdr:spPr>
    </xdr:pic>
    <xdr:clientData/>
  </xdr:twoCellAnchor>
  <xdr:twoCellAnchor>
    <xdr:from>
      <xdr:col>2</xdr:col>
      <xdr:colOff>120463</xdr:colOff>
      <xdr:row>1</xdr:row>
      <xdr:rowOff>71718</xdr:rowOff>
    </xdr:from>
    <xdr:to>
      <xdr:col>16</xdr:col>
      <xdr:colOff>233330</xdr:colOff>
      <xdr:row>3</xdr:row>
      <xdr:rowOff>43143</xdr:rowOff>
    </xdr:to>
    <xdr:sp macro="" textlink="">
      <xdr:nvSpPr>
        <xdr:cNvPr id="3" name="Título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/>
        </xdr:cNvSpPr>
      </xdr:nvSpPr>
      <xdr:spPr>
        <a:xfrm>
          <a:off x="1339663" y="262218"/>
          <a:ext cx="8647267" cy="352425"/>
        </a:xfrm>
        <a:prstGeom prst="rect">
          <a:avLst/>
        </a:prstGeom>
      </xdr:spPr>
      <xdr:txBody>
        <a:bodyPr vert="horz" wrap="square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ts val="2500"/>
            </a:lnSpc>
            <a:spcBef>
              <a:spcPts val="0"/>
            </a:spcBef>
            <a:defRPr/>
          </a:pPr>
          <a:r>
            <a:rPr lang="pt-BR" sz="28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Premissas do Resultado | </a:t>
          </a:r>
        </a:p>
        <a:p>
          <a:pPr lvl="0" algn="l">
            <a:lnSpc>
              <a:spcPts val="1000"/>
            </a:lnSpc>
            <a:spcBef>
              <a:spcPts val="0"/>
            </a:spcBef>
            <a:defRPr/>
          </a:pPr>
          <a:r>
            <a:rPr lang="pt-BR" sz="14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Resultados da Divisão Automotiva</a:t>
          </a:r>
          <a:endParaRPr lang="pt-BR" sz="2800" b="1">
            <a:solidFill>
              <a:srgbClr val="EA7423"/>
            </a:solidFill>
            <a:latin typeface="Montserrat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18</xdr:col>
      <xdr:colOff>515469</xdr:colOff>
      <xdr:row>0</xdr:row>
      <xdr:rowOff>82923</xdr:rowOff>
    </xdr:from>
    <xdr:to>
      <xdr:col>19</xdr:col>
      <xdr:colOff>512105</xdr:colOff>
      <xdr:row>1</xdr:row>
      <xdr:rowOff>136723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88269" y="82923"/>
          <a:ext cx="596711" cy="250015"/>
        </a:xfrm>
        <a:prstGeom prst="rect">
          <a:avLst/>
        </a:prstGeom>
      </xdr:spPr>
    </xdr:pic>
    <xdr:clientData/>
  </xdr:twoCellAnchor>
  <xdr:oneCellAnchor>
    <xdr:from>
      <xdr:col>0</xdr:col>
      <xdr:colOff>285750</xdr:colOff>
      <xdr:row>3</xdr:row>
      <xdr:rowOff>142786</xdr:rowOff>
    </xdr:from>
    <xdr:ext cx="7814028" cy="2820548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285750" y="714286"/>
          <a:ext cx="7814028" cy="28205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t-BR" sz="14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Indicador - Distância média</a:t>
          </a:r>
        </a:p>
        <a:p>
          <a:pPr>
            <a:spcBef>
              <a:spcPts val="600"/>
            </a:spcBef>
          </a:pPr>
          <a:r>
            <a:rPr lang="pt-BR" sz="14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 distância média é um indicador divulgado nos resultados e reflete o raio de distribuição das nossas entregas. Ela é calculada pela divisão da quantidade total de quilômetros percorridos por todos os veículos (ex: um caminhão com dez</a:t>
          </a:r>
          <a:r>
            <a:rPr lang="pt-BR" sz="14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veículos que percorra 1.000 km e entregue todos veículos no mesmo destino, contribuirá com 10.000 km na distância total) </a:t>
          </a:r>
          <a:r>
            <a:rPr lang="pt-BR" sz="14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pela quantidade de veículos transportados. A variação desse indicador reflete a participação das vendas de veículos nas regiões atendidas pela Tegma em todo o país.</a:t>
          </a:r>
          <a:r>
            <a:rPr lang="pt-BR" sz="14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Como a grande parcela dos veículos tanto produzidos como importados pelo Brasil é pela região Sudeste,  quanto maior a </a:t>
          </a:r>
          <a:br>
            <a:rPr lang="pt-BR" sz="14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</a:br>
          <a:r>
            <a:rPr lang="pt-BR" sz="14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participação das vendas fora do Sudeste, maior é a distância média da </a:t>
          </a:r>
          <a:br>
            <a:rPr lang="pt-BR" sz="14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</a:br>
          <a:r>
            <a:rPr lang="pt-BR" sz="14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Tegma</a:t>
          </a:r>
          <a:r>
            <a:rPr lang="pt-BR" sz="14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. O histórico desse indicador é mostrado na tabela abaixo.</a:t>
          </a:r>
        </a:p>
      </xdr:txBody>
    </xdr:sp>
    <xdr:clientData/>
  </xdr:oneCellAnchor>
  <xdr:twoCellAnchor editAs="oneCell">
    <xdr:from>
      <xdr:col>15</xdr:col>
      <xdr:colOff>266700</xdr:colOff>
      <xdr:row>0</xdr:row>
      <xdr:rowOff>5060</xdr:rowOff>
    </xdr:from>
    <xdr:to>
      <xdr:col>19</xdr:col>
      <xdr:colOff>592949</xdr:colOff>
      <xdr:row>24</xdr:row>
      <xdr:rowOff>174223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59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10700" y="5060"/>
          <a:ext cx="2774174" cy="4741163"/>
        </a:xfrm>
        <a:prstGeom prst="rect">
          <a:avLst/>
        </a:prstGeom>
      </xdr:spPr>
    </xdr:pic>
    <xdr:clientData/>
  </xdr:twoCellAnchor>
  <xdr:twoCellAnchor editAs="oneCell">
    <xdr:from>
      <xdr:col>18</xdr:col>
      <xdr:colOff>446847</xdr:colOff>
      <xdr:row>20</xdr:row>
      <xdr:rowOff>171450</xdr:rowOff>
    </xdr:from>
    <xdr:to>
      <xdr:col>19</xdr:col>
      <xdr:colOff>131445</xdr:colOff>
      <xdr:row>23</xdr:row>
      <xdr:rowOff>0</xdr:rowOff>
    </xdr:to>
    <xdr:pic>
      <xdr:nvPicPr>
        <xdr:cNvPr id="14" name="Imagem 13" descr="https://cdn-icons-png.flaticon.com/512/591/591855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9647" y="3981450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503997</xdr:colOff>
      <xdr:row>20</xdr:row>
      <xdr:rowOff>171450</xdr:rowOff>
    </xdr:from>
    <xdr:to>
      <xdr:col>18</xdr:col>
      <xdr:colOff>205740</xdr:colOff>
      <xdr:row>23</xdr:row>
      <xdr:rowOff>0</xdr:rowOff>
    </xdr:to>
    <xdr:pic>
      <xdr:nvPicPr>
        <xdr:cNvPr id="15" name="Imagem 14" descr="https://cdn-icons-png.flaticon.com/512/591/591855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0867197" y="3981450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323850</xdr:colOff>
      <xdr:row>22</xdr:row>
      <xdr:rowOff>161924</xdr:rowOff>
    </xdr:from>
    <xdr:to>
      <xdr:col>19</xdr:col>
      <xdr:colOff>514350</xdr:colOff>
      <xdr:row>24</xdr:row>
      <xdr:rowOff>57149</xdr:rowOff>
    </xdr:to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11296650" y="4352924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Próximo</a:t>
          </a:r>
        </a:p>
      </xdr:txBody>
    </xdr:sp>
    <xdr:clientData/>
  </xdr:twoCellAnchor>
  <xdr:twoCellAnchor>
    <xdr:from>
      <xdr:col>15</xdr:col>
      <xdr:colOff>76200</xdr:colOff>
      <xdr:row>0</xdr:row>
      <xdr:rowOff>0</xdr:rowOff>
    </xdr:from>
    <xdr:to>
      <xdr:col>19</xdr:col>
      <xdr:colOff>514350</xdr:colOff>
      <xdr:row>24</xdr:row>
      <xdr:rowOff>84964</xdr:rowOff>
    </xdr:to>
    <xdr:sp macro="" textlink="">
      <xdr:nvSpPr>
        <xdr:cNvPr id="17" name="Freeform 5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>
          <a:spLocks noChangeAspect="1" noEditPoints="1"/>
        </xdr:cNvSpPr>
      </xdr:nvSpPr>
      <xdr:spPr bwMode="auto">
        <a:xfrm>
          <a:off x="9220200" y="0"/>
          <a:ext cx="2876550" cy="4656964"/>
        </a:xfrm>
        <a:custGeom>
          <a:avLst/>
          <a:gdLst>
            <a:gd name="T0" fmla="*/ 1616 w 2204"/>
            <a:gd name="T1" fmla="*/ 0 h 3230"/>
            <a:gd name="T2" fmla="*/ 152 w 2204"/>
            <a:gd name="T3" fmla="*/ 1615 h 3230"/>
            <a:gd name="T4" fmla="*/ 101 w 2204"/>
            <a:gd name="T5" fmla="*/ 2810 h 3230"/>
            <a:gd name="T6" fmla="*/ 88 w 2204"/>
            <a:gd name="T7" fmla="*/ 2560 h 3230"/>
            <a:gd name="T8" fmla="*/ 88 w 2204"/>
            <a:gd name="T9" fmla="*/ 2558 h 3230"/>
            <a:gd name="T10" fmla="*/ 276 w 2204"/>
            <a:gd name="T11" fmla="*/ 1674 h 3230"/>
            <a:gd name="T12" fmla="*/ 1482 w 2204"/>
            <a:gd name="T13" fmla="*/ 371 h 3230"/>
            <a:gd name="T14" fmla="*/ 1784 w 2204"/>
            <a:gd name="T15" fmla="*/ 755 h 3230"/>
            <a:gd name="T16" fmla="*/ 2204 w 2204"/>
            <a:gd name="T17" fmla="*/ 755 h 3230"/>
            <a:gd name="T18" fmla="*/ 1616 w 2204"/>
            <a:gd name="T19" fmla="*/ 0 h 3230"/>
            <a:gd name="T20" fmla="*/ 1269 w 2204"/>
            <a:gd name="T21" fmla="*/ 1077 h 3230"/>
            <a:gd name="T22" fmla="*/ 2200 w 2204"/>
            <a:gd name="T23" fmla="*/ 1078 h 3230"/>
            <a:gd name="T24" fmla="*/ 2089 w 2204"/>
            <a:gd name="T25" fmla="*/ 1615 h 3230"/>
            <a:gd name="T26" fmla="*/ 625 w 2204"/>
            <a:gd name="T27" fmla="*/ 3230 h 3230"/>
            <a:gd name="T28" fmla="*/ 520 w 2204"/>
            <a:gd name="T29" fmla="*/ 3220 h 3230"/>
            <a:gd name="T30" fmla="*/ 521 w 2204"/>
            <a:gd name="T31" fmla="*/ 3220 h 3230"/>
            <a:gd name="T32" fmla="*/ 544 w 2204"/>
            <a:gd name="T33" fmla="*/ 3218 h 3230"/>
            <a:gd name="T34" fmla="*/ 545 w 2204"/>
            <a:gd name="T35" fmla="*/ 3218 h 3230"/>
            <a:gd name="T36" fmla="*/ 567 w 2204"/>
            <a:gd name="T37" fmla="*/ 3216 h 3230"/>
            <a:gd name="T38" fmla="*/ 569 w 2204"/>
            <a:gd name="T39" fmla="*/ 3215 h 3230"/>
            <a:gd name="T40" fmla="*/ 591 w 2204"/>
            <a:gd name="T41" fmla="*/ 3212 h 3230"/>
            <a:gd name="T42" fmla="*/ 593 w 2204"/>
            <a:gd name="T43" fmla="*/ 3212 h 3230"/>
            <a:gd name="T44" fmla="*/ 615 w 2204"/>
            <a:gd name="T45" fmla="*/ 3207 h 3230"/>
            <a:gd name="T46" fmla="*/ 616 w 2204"/>
            <a:gd name="T47" fmla="*/ 3207 h 3230"/>
            <a:gd name="T48" fmla="*/ 640 w 2204"/>
            <a:gd name="T49" fmla="*/ 3201 h 3230"/>
            <a:gd name="T50" fmla="*/ 640 w 2204"/>
            <a:gd name="T51" fmla="*/ 3201 h 3230"/>
            <a:gd name="T52" fmla="*/ 782 w 2204"/>
            <a:gd name="T53" fmla="*/ 3147 h 3230"/>
            <a:gd name="T54" fmla="*/ 890 w 2204"/>
            <a:gd name="T55" fmla="*/ 3084 h 3230"/>
            <a:gd name="T56" fmla="*/ 1664 w 2204"/>
            <a:gd name="T57" fmla="*/ 1804 h 3230"/>
            <a:gd name="T58" fmla="*/ 1224 w 2204"/>
            <a:gd name="T59" fmla="*/ 1340 h 3230"/>
            <a:gd name="T60" fmla="*/ 1269 w 2204"/>
            <a:gd name="T61" fmla="*/ 1077 h 323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</a:cxnLst>
          <a:rect l="0" t="0" r="r" b="b"/>
          <a:pathLst>
            <a:path w="2204" h="3230">
              <a:moveTo>
                <a:pt x="1616" y="0"/>
              </a:moveTo>
              <a:cubicBezTo>
                <a:pt x="1082" y="0"/>
                <a:pt x="425" y="726"/>
                <a:pt x="152" y="1615"/>
              </a:cubicBezTo>
              <a:cubicBezTo>
                <a:pt x="9" y="2082"/>
                <a:pt x="0" y="2515"/>
                <a:pt x="101" y="2810"/>
              </a:cubicBezTo>
              <a:cubicBezTo>
                <a:pt x="91" y="2737"/>
                <a:pt x="86" y="2646"/>
                <a:pt x="88" y="2560"/>
              </a:cubicBezTo>
              <a:cubicBezTo>
                <a:pt x="88" y="2559"/>
                <a:pt x="88" y="2558"/>
                <a:pt x="88" y="2558"/>
              </a:cubicBezTo>
              <a:cubicBezTo>
                <a:pt x="97" y="2254"/>
                <a:pt x="170" y="1955"/>
                <a:pt x="276" y="1674"/>
              </a:cubicBezTo>
              <a:cubicBezTo>
                <a:pt x="584" y="873"/>
                <a:pt x="1095" y="391"/>
                <a:pt x="1482" y="371"/>
              </a:cubicBezTo>
              <a:cubicBezTo>
                <a:pt x="1691" y="360"/>
                <a:pt x="1792" y="495"/>
                <a:pt x="1784" y="755"/>
              </a:cubicBezTo>
              <a:cubicBezTo>
                <a:pt x="2204" y="755"/>
                <a:pt x="2204" y="755"/>
                <a:pt x="2204" y="755"/>
              </a:cubicBezTo>
              <a:cubicBezTo>
                <a:pt x="2170" y="302"/>
                <a:pt x="1960" y="0"/>
                <a:pt x="1616" y="0"/>
              </a:cubicBezTo>
              <a:moveTo>
                <a:pt x="1269" y="1077"/>
              </a:moveTo>
              <a:cubicBezTo>
                <a:pt x="2200" y="1078"/>
                <a:pt x="2200" y="1078"/>
                <a:pt x="2200" y="1078"/>
              </a:cubicBezTo>
              <a:cubicBezTo>
                <a:pt x="2183" y="1242"/>
                <a:pt x="2145" y="1433"/>
                <a:pt x="2089" y="1615"/>
              </a:cubicBezTo>
              <a:cubicBezTo>
                <a:pt x="1816" y="2505"/>
                <a:pt x="1159" y="3230"/>
                <a:pt x="625" y="3230"/>
              </a:cubicBezTo>
              <a:cubicBezTo>
                <a:pt x="589" y="3230"/>
                <a:pt x="554" y="3226"/>
                <a:pt x="520" y="3220"/>
              </a:cubicBezTo>
              <a:cubicBezTo>
                <a:pt x="521" y="3220"/>
                <a:pt x="521" y="3220"/>
                <a:pt x="521" y="3220"/>
              </a:cubicBezTo>
              <a:cubicBezTo>
                <a:pt x="529" y="3219"/>
                <a:pt x="536" y="3219"/>
                <a:pt x="544" y="3218"/>
              </a:cubicBezTo>
              <a:cubicBezTo>
                <a:pt x="544" y="3218"/>
                <a:pt x="544" y="3218"/>
                <a:pt x="545" y="3218"/>
              </a:cubicBezTo>
              <a:cubicBezTo>
                <a:pt x="552" y="3217"/>
                <a:pt x="560" y="3217"/>
                <a:pt x="567" y="3216"/>
              </a:cubicBezTo>
              <a:cubicBezTo>
                <a:pt x="568" y="3215"/>
                <a:pt x="568" y="3215"/>
                <a:pt x="569" y="3215"/>
              </a:cubicBezTo>
              <a:cubicBezTo>
                <a:pt x="576" y="3214"/>
                <a:pt x="584" y="3213"/>
                <a:pt x="591" y="3212"/>
              </a:cubicBezTo>
              <a:cubicBezTo>
                <a:pt x="592" y="3212"/>
                <a:pt x="592" y="3212"/>
                <a:pt x="593" y="3212"/>
              </a:cubicBezTo>
              <a:cubicBezTo>
                <a:pt x="600" y="3210"/>
                <a:pt x="608" y="3209"/>
                <a:pt x="615" y="3207"/>
              </a:cubicBezTo>
              <a:cubicBezTo>
                <a:pt x="616" y="3207"/>
                <a:pt x="616" y="3207"/>
                <a:pt x="616" y="3207"/>
              </a:cubicBezTo>
              <a:cubicBezTo>
                <a:pt x="624" y="3205"/>
                <a:pt x="632" y="3203"/>
                <a:pt x="640" y="3201"/>
              </a:cubicBezTo>
              <a:cubicBezTo>
                <a:pt x="640" y="3201"/>
                <a:pt x="640" y="3201"/>
                <a:pt x="640" y="3201"/>
              </a:cubicBezTo>
              <a:cubicBezTo>
                <a:pt x="688" y="3188"/>
                <a:pt x="738" y="3170"/>
                <a:pt x="782" y="3147"/>
              </a:cubicBezTo>
              <a:cubicBezTo>
                <a:pt x="814" y="3130"/>
                <a:pt x="859" y="3103"/>
                <a:pt x="890" y="3084"/>
              </a:cubicBezTo>
              <a:cubicBezTo>
                <a:pt x="1342" y="2773"/>
                <a:pt x="1526" y="2350"/>
                <a:pt x="1664" y="1804"/>
              </a:cubicBezTo>
              <a:cubicBezTo>
                <a:pt x="1733" y="1329"/>
                <a:pt x="1707" y="1111"/>
                <a:pt x="1224" y="1340"/>
              </a:cubicBezTo>
              <a:lnTo>
                <a:pt x="1269" y="1077"/>
              </a:lnTo>
              <a:close/>
            </a:path>
          </a:pathLst>
        </a:custGeom>
        <a:solidFill>
          <a:srgbClr val="FFFFFF">
            <a:alpha val="36000"/>
          </a:srgbClr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>
    <xdr:from>
      <xdr:col>17</xdr:col>
      <xdr:colOff>162280</xdr:colOff>
      <xdr:row>22</xdr:row>
      <xdr:rowOff>161924</xdr:rowOff>
    </xdr:from>
    <xdr:to>
      <xdr:col>18</xdr:col>
      <xdr:colOff>421218</xdr:colOff>
      <xdr:row>24</xdr:row>
      <xdr:rowOff>21167</xdr:rowOff>
    </xdr:to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/>
      </xdr:nvSpPr>
      <xdr:spPr>
        <a:xfrm>
          <a:off x="11077224" y="4352924"/>
          <a:ext cx="900994" cy="2402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Anterior</a:t>
          </a:r>
        </a:p>
      </xdr:txBody>
    </xdr:sp>
    <xdr:clientData/>
  </xdr:twoCellAnchor>
  <xdr:twoCellAnchor editAs="oneCell">
    <xdr:from>
      <xdr:col>18</xdr:col>
      <xdr:colOff>301604</xdr:colOff>
      <xdr:row>0</xdr:row>
      <xdr:rowOff>104775</xdr:rowOff>
    </xdr:from>
    <xdr:to>
      <xdr:col>19</xdr:col>
      <xdr:colOff>95249</xdr:colOff>
      <xdr:row>2</xdr:row>
      <xdr:rowOff>169545</xdr:rowOff>
    </xdr:to>
    <xdr:pic>
      <xdr:nvPicPr>
        <xdr:cNvPr id="12" name="Imagem 11" descr="https://cdn-icons-png.flaticon.com/512/1946/1946488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4404" y="104775"/>
          <a:ext cx="40324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190500</xdr:colOff>
      <xdr:row>2</xdr:row>
      <xdr:rowOff>190498</xdr:rowOff>
    </xdr:from>
    <xdr:to>
      <xdr:col>19</xdr:col>
      <xdr:colOff>381000</xdr:colOff>
      <xdr:row>4</xdr:row>
      <xdr:rowOff>85723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11163300" y="571498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Menu</a:t>
          </a:r>
        </a:p>
      </xdr:txBody>
    </xdr:sp>
    <xdr:clientData/>
  </xdr:twoCellAnchor>
  <xdr:oneCellAnchor>
    <xdr:from>
      <xdr:col>12</xdr:col>
      <xdr:colOff>116417</xdr:colOff>
      <xdr:row>14</xdr:row>
      <xdr:rowOff>38804</xdr:rowOff>
    </xdr:from>
    <xdr:ext cx="1922638" cy="1929695"/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/>
      </xdr:nvSpPr>
      <xdr:spPr>
        <a:xfrm>
          <a:off x="7482417" y="2705804"/>
          <a:ext cx="1922638" cy="1929695"/>
        </a:xfrm>
        <a:prstGeom prst="rect">
          <a:avLst/>
        </a:prstGeom>
        <a:noFill/>
        <a:ln w="28575">
          <a:solidFill>
            <a:schemeClr val="accent2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>
            <a:spcBef>
              <a:spcPts val="600"/>
            </a:spcBef>
          </a:pPr>
          <a:r>
            <a:rPr lang="pt-BR" sz="13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Para fins de projeção</a:t>
          </a:r>
          <a:r>
            <a:rPr lang="pt-BR" sz="1300" b="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</a:t>
          </a:r>
          <a:r>
            <a:rPr lang="pt-BR" sz="13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Não existe premissas suficientes para se conseguir projetar a km média do futuro. O passado é a única forma de se se ter um parâmetro.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28575</xdr:rowOff>
    </xdr:from>
    <xdr:to>
      <xdr:col>2</xdr:col>
      <xdr:colOff>171374</xdr:colOff>
      <xdr:row>2</xdr:row>
      <xdr:rowOff>173355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19075"/>
          <a:ext cx="1327709" cy="342900"/>
        </a:xfrm>
        <a:prstGeom prst="rect">
          <a:avLst/>
        </a:prstGeom>
      </xdr:spPr>
    </xdr:pic>
    <xdr:clientData/>
  </xdr:twoCellAnchor>
  <xdr:twoCellAnchor>
    <xdr:from>
      <xdr:col>2</xdr:col>
      <xdr:colOff>120463</xdr:colOff>
      <xdr:row>1</xdr:row>
      <xdr:rowOff>71718</xdr:rowOff>
    </xdr:from>
    <xdr:to>
      <xdr:col>16</xdr:col>
      <xdr:colOff>233330</xdr:colOff>
      <xdr:row>3</xdr:row>
      <xdr:rowOff>43143</xdr:rowOff>
    </xdr:to>
    <xdr:sp macro="" textlink="">
      <xdr:nvSpPr>
        <xdr:cNvPr id="3" name="Título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/>
        </xdr:cNvSpPr>
      </xdr:nvSpPr>
      <xdr:spPr>
        <a:xfrm>
          <a:off x="1339663" y="262218"/>
          <a:ext cx="8647267" cy="352425"/>
        </a:xfrm>
        <a:prstGeom prst="rect">
          <a:avLst/>
        </a:prstGeom>
      </xdr:spPr>
      <xdr:txBody>
        <a:bodyPr vert="horz" wrap="square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ts val="2500"/>
            </a:lnSpc>
            <a:spcBef>
              <a:spcPts val="0"/>
            </a:spcBef>
            <a:defRPr/>
          </a:pPr>
          <a:r>
            <a:rPr lang="pt-BR" sz="28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Premissas do Resultado | </a:t>
          </a:r>
        </a:p>
        <a:p>
          <a:pPr lvl="0" algn="l">
            <a:lnSpc>
              <a:spcPts val="1000"/>
            </a:lnSpc>
            <a:spcBef>
              <a:spcPts val="0"/>
            </a:spcBef>
            <a:defRPr/>
          </a:pPr>
          <a:r>
            <a:rPr lang="pt-BR" sz="14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Resultados da Divisão Automotiva</a:t>
          </a:r>
          <a:endParaRPr lang="pt-BR" sz="2800" b="1">
            <a:solidFill>
              <a:srgbClr val="EA7423"/>
            </a:solidFill>
            <a:latin typeface="Montserrat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18</xdr:col>
      <xdr:colOff>515469</xdr:colOff>
      <xdr:row>0</xdr:row>
      <xdr:rowOff>82923</xdr:rowOff>
    </xdr:from>
    <xdr:to>
      <xdr:col>19</xdr:col>
      <xdr:colOff>515915</xdr:colOff>
      <xdr:row>1</xdr:row>
      <xdr:rowOff>132913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88269" y="82923"/>
          <a:ext cx="596711" cy="250015"/>
        </a:xfrm>
        <a:prstGeom prst="rect">
          <a:avLst/>
        </a:prstGeom>
      </xdr:spPr>
    </xdr:pic>
    <xdr:clientData/>
  </xdr:twoCellAnchor>
  <xdr:oneCellAnchor>
    <xdr:from>
      <xdr:col>0</xdr:col>
      <xdr:colOff>285750</xdr:colOff>
      <xdr:row>3</xdr:row>
      <xdr:rowOff>171009</xdr:rowOff>
    </xdr:from>
    <xdr:ext cx="7877734" cy="1107034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285750" y="742509"/>
          <a:ext cx="7877734" cy="110703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Indicador - receita por km/veículo </a:t>
          </a:r>
        </a:p>
        <a:p>
          <a:pPr>
            <a:spcBef>
              <a:spcPts val="600"/>
            </a:spcBef>
          </a:pPr>
          <a:r>
            <a:rPr lang="pt-BR" sz="12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Apesar de se tratar de uma aproximação, quando se divide a receita bruta da operação de logística de veículos pela quilometragem total percorrida naquele período, é possível se estimar a tarifa que é cobrada das clientes por veículo por quilômetro percorrido. A tarifa é reajustada anualmente por inflação logística negociada com os clientes.</a:t>
          </a:r>
        </a:p>
      </xdr:txBody>
    </xdr:sp>
    <xdr:clientData/>
  </xdr:oneCellAnchor>
  <xdr:oneCellAnchor>
    <xdr:from>
      <xdr:col>0</xdr:col>
      <xdr:colOff>285750</xdr:colOff>
      <xdr:row>19</xdr:row>
      <xdr:rowOff>74700</xdr:rowOff>
    </xdr:from>
    <xdr:ext cx="6858000" cy="279885"/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285750" y="3694200"/>
          <a:ext cx="6858000" cy="279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spcBef>
              <a:spcPts val="600"/>
            </a:spcBef>
          </a:pPr>
          <a:endParaRPr lang="pt-BR" sz="1200">
            <a:solidFill>
              <a:schemeClr val="tx1"/>
            </a:solidFill>
            <a:effectLst/>
            <a:latin typeface="Montserrat" panose="00000500000000000000" pitchFamily="2" charset="0"/>
            <a:ea typeface="+mn-ea"/>
            <a:cs typeface="+mn-cs"/>
          </a:endParaRPr>
        </a:p>
      </xdr:txBody>
    </xdr:sp>
    <xdr:clientData/>
  </xdr:oneCellAnchor>
  <xdr:twoCellAnchor editAs="oneCell">
    <xdr:from>
      <xdr:col>15</xdr:col>
      <xdr:colOff>285750</xdr:colOff>
      <xdr:row>0</xdr:row>
      <xdr:rowOff>28022</xdr:rowOff>
    </xdr:from>
    <xdr:to>
      <xdr:col>19</xdr:col>
      <xdr:colOff>590604</xdr:colOff>
      <xdr:row>24</xdr:row>
      <xdr:rowOff>169080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19038" b="12078"/>
        <a:stretch/>
      </xdr:blipFill>
      <xdr:spPr>
        <a:xfrm>
          <a:off x="9429750" y="28022"/>
          <a:ext cx="2733729" cy="4709248"/>
        </a:xfrm>
        <a:prstGeom prst="rect">
          <a:avLst/>
        </a:prstGeom>
      </xdr:spPr>
    </xdr:pic>
    <xdr:clientData/>
  </xdr:twoCellAnchor>
  <xdr:twoCellAnchor>
    <xdr:from>
      <xdr:col>15</xdr:col>
      <xdr:colOff>296954</xdr:colOff>
      <xdr:row>0</xdr:row>
      <xdr:rowOff>10759</xdr:rowOff>
    </xdr:from>
    <xdr:to>
      <xdr:col>19</xdr:col>
      <xdr:colOff>600075</xdr:colOff>
      <xdr:row>24</xdr:row>
      <xdr:rowOff>180975</xdr:rowOff>
    </xdr:to>
    <xdr:sp macro="" textlink="">
      <xdr:nvSpPr>
        <xdr:cNvPr id="14" name="Retângulo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>
        <a:xfrm>
          <a:off x="9440954" y="10759"/>
          <a:ext cx="2741521" cy="4742216"/>
        </a:xfrm>
        <a:prstGeom prst="rect">
          <a:avLst/>
        </a:prstGeom>
        <a:solidFill>
          <a:schemeClr val="tx1">
            <a:alpha val="27843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120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Montserrat Medium" pitchFamily="2" charset="77"/>
          </a:endParaRPr>
        </a:p>
      </xdr:txBody>
    </xdr:sp>
    <xdr:clientData/>
  </xdr:twoCellAnchor>
  <xdr:twoCellAnchor>
    <xdr:from>
      <xdr:col>15</xdr:col>
      <xdr:colOff>38100</xdr:colOff>
      <xdr:row>0</xdr:row>
      <xdr:rowOff>72138</xdr:rowOff>
    </xdr:from>
    <xdr:to>
      <xdr:col>19</xdr:col>
      <xdr:colOff>476250</xdr:colOff>
      <xdr:row>24</xdr:row>
      <xdr:rowOff>157102</xdr:rowOff>
    </xdr:to>
    <xdr:sp macro="" textlink="">
      <xdr:nvSpPr>
        <xdr:cNvPr id="15" name="Freeform 5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>
          <a:spLocks noChangeAspect="1" noEditPoints="1"/>
        </xdr:cNvSpPr>
      </xdr:nvSpPr>
      <xdr:spPr bwMode="auto">
        <a:xfrm>
          <a:off x="9182100" y="72138"/>
          <a:ext cx="2876550" cy="4656964"/>
        </a:xfrm>
        <a:custGeom>
          <a:avLst/>
          <a:gdLst>
            <a:gd name="T0" fmla="*/ 1616 w 2204"/>
            <a:gd name="T1" fmla="*/ 0 h 3230"/>
            <a:gd name="T2" fmla="*/ 152 w 2204"/>
            <a:gd name="T3" fmla="*/ 1615 h 3230"/>
            <a:gd name="T4" fmla="*/ 101 w 2204"/>
            <a:gd name="T5" fmla="*/ 2810 h 3230"/>
            <a:gd name="T6" fmla="*/ 88 w 2204"/>
            <a:gd name="T7" fmla="*/ 2560 h 3230"/>
            <a:gd name="T8" fmla="*/ 88 w 2204"/>
            <a:gd name="T9" fmla="*/ 2558 h 3230"/>
            <a:gd name="T10" fmla="*/ 276 w 2204"/>
            <a:gd name="T11" fmla="*/ 1674 h 3230"/>
            <a:gd name="T12" fmla="*/ 1482 w 2204"/>
            <a:gd name="T13" fmla="*/ 371 h 3230"/>
            <a:gd name="T14" fmla="*/ 1784 w 2204"/>
            <a:gd name="T15" fmla="*/ 755 h 3230"/>
            <a:gd name="T16" fmla="*/ 2204 w 2204"/>
            <a:gd name="T17" fmla="*/ 755 h 3230"/>
            <a:gd name="T18" fmla="*/ 1616 w 2204"/>
            <a:gd name="T19" fmla="*/ 0 h 3230"/>
            <a:gd name="T20" fmla="*/ 1269 w 2204"/>
            <a:gd name="T21" fmla="*/ 1077 h 3230"/>
            <a:gd name="T22" fmla="*/ 2200 w 2204"/>
            <a:gd name="T23" fmla="*/ 1078 h 3230"/>
            <a:gd name="T24" fmla="*/ 2089 w 2204"/>
            <a:gd name="T25" fmla="*/ 1615 h 3230"/>
            <a:gd name="T26" fmla="*/ 625 w 2204"/>
            <a:gd name="T27" fmla="*/ 3230 h 3230"/>
            <a:gd name="T28" fmla="*/ 520 w 2204"/>
            <a:gd name="T29" fmla="*/ 3220 h 3230"/>
            <a:gd name="T30" fmla="*/ 521 w 2204"/>
            <a:gd name="T31" fmla="*/ 3220 h 3230"/>
            <a:gd name="T32" fmla="*/ 544 w 2204"/>
            <a:gd name="T33" fmla="*/ 3218 h 3230"/>
            <a:gd name="T34" fmla="*/ 545 w 2204"/>
            <a:gd name="T35" fmla="*/ 3218 h 3230"/>
            <a:gd name="T36" fmla="*/ 567 w 2204"/>
            <a:gd name="T37" fmla="*/ 3216 h 3230"/>
            <a:gd name="T38" fmla="*/ 569 w 2204"/>
            <a:gd name="T39" fmla="*/ 3215 h 3230"/>
            <a:gd name="T40" fmla="*/ 591 w 2204"/>
            <a:gd name="T41" fmla="*/ 3212 h 3230"/>
            <a:gd name="T42" fmla="*/ 593 w 2204"/>
            <a:gd name="T43" fmla="*/ 3212 h 3230"/>
            <a:gd name="T44" fmla="*/ 615 w 2204"/>
            <a:gd name="T45" fmla="*/ 3207 h 3230"/>
            <a:gd name="T46" fmla="*/ 616 w 2204"/>
            <a:gd name="T47" fmla="*/ 3207 h 3230"/>
            <a:gd name="T48" fmla="*/ 640 w 2204"/>
            <a:gd name="T49" fmla="*/ 3201 h 3230"/>
            <a:gd name="T50" fmla="*/ 640 w 2204"/>
            <a:gd name="T51" fmla="*/ 3201 h 3230"/>
            <a:gd name="T52" fmla="*/ 782 w 2204"/>
            <a:gd name="T53" fmla="*/ 3147 h 3230"/>
            <a:gd name="T54" fmla="*/ 890 w 2204"/>
            <a:gd name="T55" fmla="*/ 3084 h 3230"/>
            <a:gd name="T56" fmla="*/ 1664 w 2204"/>
            <a:gd name="T57" fmla="*/ 1804 h 3230"/>
            <a:gd name="T58" fmla="*/ 1224 w 2204"/>
            <a:gd name="T59" fmla="*/ 1340 h 3230"/>
            <a:gd name="T60" fmla="*/ 1269 w 2204"/>
            <a:gd name="T61" fmla="*/ 1077 h 323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</a:cxnLst>
          <a:rect l="0" t="0" r="r" b="b"/>
          <a:pathLst>
            <a:path w="2204" h="3230">
              <a:moveTo>
                <a:pt x="1616" y="0"/>
              </a:moveTo>
              <a:cubicBezTo>
                <a:pt x="1082" y="0"/>
                <a:pt x="425" y="726"/>
                <a:pt x="152" y="1615"/>
              </a:cubicBezTo>
              <a:cubicBezTo>
                <a:pt x="9" y="2082"/>
                <a:pt x="0" y="2515"/>
                <a:pt x="101" y="2810"/>
              </a:cubicBezTo>
              <a:cubicBezTo>
                <a:pt x="91" y="2737"/>
                <a:pt x="86" y="2646"/>
                <a:pt x="88" y="2560"/>
              </a:cubicBezTo>
              <a:cubicBezTo>
                <a:pt x="88" y="2559"/>
                <a:pt x="88" y="2558"/>
                <a:pt x="88" y="2558"/>
              </a:cubicBezTo>
              <a:cubicBezTo>
                <a:pt x="97" y="2254"/>
                <a:pt x="170" y="1955"/>
                <a:pt x="276" y="1674"/>
              </a:cubicBezTo>
              <a:cubicBezTo>
                <a:pt x="584" y="873"/>
                <a:pt x="1095" y="391"/>
                <a:pt x="1482" y="371"/>
              </a:cubicBezTo>
              <a:cubicBezTo>
                <a:pt x="1691" y="360"/>
                <a:pt x="1792" y="495"/>
                <a:pt x="1784" y="755"/>
              </a:cubicBezTo>
              <a:cubicBezTo>
                <a:pt x="2204" y="755"/>
                <a:pt x="2204" y="755"/>
                <a:pt x="2204" y="755"/>
              </a:cubicBezTo>
              <a:cubicBezTo>
                <a:pt x="2170" y="302"/>
                <a:pt x="1960" y="0"/>
                <a:pt x="1616" y="0"/>
              </a:cubicBezTo>
              <a:moveTo>
                <a:pt x="1269" y="1077"/>
              </a:moveTo>
              <a:cubicBezTo>
                <a:pt x="2200" y="1078"/>
                <a:pt x="2200" y="1078"/>
                <a:pt x="2200" y="1078"/>
              </a:cubicBezTo>
              <a:cubicBezTo>
                <a:pt x="2183" y="1242"/>
                <a:pt x="2145" y="1433"/>
                <a:pt x="2089" y="1615"/>
              </a:cubicBezTo>
              <a:cubicBezTo>
                <a:pt x="1816" y="2505"/>
                <a:pt x="1159" y="3230"/>
                <a:pt x="625" y="3230"/>
              </a:cubicBezTo>
              <a:cubicBezTo>
                <a:pt x="589" y="3230"/>
                <a:pt x="554" y="3226"/>
                <a:pt x="520" y="3220"/>
              </a:cubicBezTo>
              <a:cubicBezTo>
                <a:pt x="521" y="3220"/>
                <a:pt x="521" y="3220"/>
                <a:pt x="521" y="3220"/>
              </a:cubicBezTo>
              <a:cubicBezTo>
                <a:pt x="529" y="3219"/>
                <a:pt x="536" y="3219"/>
                <a:pt x="544" y="3218"/>
              </a:cubicBezTo>
              <a:cubicBezTo>
                <a:pt x="544" y="3218"/>
                <a:pt x="544" y="3218"/>
                <a:pt x="545" y="3218"/>
              </a:cubicBezTo>
              <a:cubicBezTo>
                <a:pt x="552" y="3217"/>
                <a:pt x="560" y="3217"/>
                <a:pt x="567" y="3216"/>
              </a:cubicBezTo>
              <a:cubicBezTo>
                <a:pt x="568" y="3215"/>
                <a:pt x="568" y="3215"/>
                <a:pt x="569" y="3215"/>
              </a:cubicBezTo>
              <a:cubicBezTo>
                <a:pt x="576" y="3214"/>
                <a:pt x="584" y="3213"/>
                <a:pt x="591" y="3212"/>
              </a:cubicBezTo>
              <a:cubicBezTo>
                <a:pt x="592" y="3212"/>
                <a:pt x="592" y="3212"/>
                <a:pt x="593" y="3212"/>
              </a:cubicBezTo>
              <a:cubicBezTo>
                <a:pt x="600" y="3210"/>
                <a:pt x="608" y="3209"/>
                <a:pt x="615" y="3207"/>
              </a:cubicBezTo>
              <a:cubicBezTo>
                <a:pt x="616" y="3207"/>
                <a:pt x="616" y="3207"/>
                <a:pt x="616" y="3207"/>
              </a:cubicBezTo>
              <a:cubicBezTo>
                <a:pt x="624" y="3205"/>
                <a:pt x="632" y="3203"/>
                <a:pt x="640" y="3201"/>
              </a:cubicBezTo>
              <a:cubicBezTo>
                <a:pt x="640" y="3201"/>
                <a:pt x="640" y="3201"/>
                <a:pt x="640" y="3201"/>
              </a:cubicBezTo>
              <a:cubicBezTo>
                <a:pt x="688" y="3188"/>
                <a:pt x="738" y="3170"/>
                <a:pt x="782" y="3147"/>
              </a:cubicBezTo>
              <a:cubicBezTo>
                <a:pt x="814" y="3130"/>
                <a:pt x="859" y="3103"/>
                <a:pt x="890" y="3084"/>
              </a:cubicBezTo>
              <a:cubicBezTo>
                <a:pt x="1342" y="2773"/>
                <a:pt x="1526" y="2350"/>
                <a:pt x="1664" y="1804"/>
              </a:cubicBezTo>
              <a:cubicBezTo>
                <a:pt x="1733" y="1329"/>
                <a:pt x="1707" y="1111"/>
                <a:pt x="1224" y="1340"/>
              </a:cubicBezTo>
              <a:lnTo>
                <a:pt x="1269" y="1077"/>
              </a:lnTo>
              <a:close/>
            </a:path>
          </a:pathLst>
        </a:custGeom>
        <a:solidFill>
          <a:srgbClr val="FFFFFF">
            <a:alpha val="36000"/>
          </a:srgbClr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18</xdr:col>
      <xdr:colOff>511154</xdr:colOff>
      <xdr:row>0</xdr:row>
      <xdr:rowOff>123825</xdr:rowOff>
    </xdr:from>
    <xdr:to>
      <xdr:col>19</xdr:col>
      <xdr:colOff>304799</xdr:colOff>
      <xdr:row>3</xdr:row>
      <xdr:rowOff>19050</xdr:rowOff>
    </xdr:to>
    <xdr:pic>
      <xdr:nvPicPr>
        <xdr:cNvPr id="16" name="Imagem 15" descr="https://cdn-icons-png.flaticon.com/512/1946/194648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3954" y="123825"/>
          <a:ext cx="40324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400050</xdr:colOff>
      <xdr:row>3</xdr:row>
      <xdr:rowOff>19048</xdr:rowOff>
    </xdr:from>
    <xdr:to>
      <xdr:col>19</xdr:col>
      <xdr:colOff>590550</xdr:colOff>
      <xdr:row>4</xdr:row>
      <xdr:rowOff>104773</xdr:rowOff>
    </xdr:to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/>
      </xdr:nvSpPr>
      <xdr:spPr>
        <a:xfrm>
          <a:off x="11372850" y="590548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Menu</a:t>
          </a:r>
        </a:p>
      </xdr:txBody>
    </xdr:sp>
    <xdr:clientData/>
  </xdr:twoCellAnchor>
  <xdr:twoCellAnchor editAs="oneCell">
    <xdr:from>
      <xdr:col>18</xdr:col>
      <xdr:colOff>380172</xdr:colOff>
      <xdr:row>20</xdr:row>
      <xdr:rowOff>133350</xdr:rowOff>
    </xdr:from>
    <xdr:to>
      <xdr:col>19</xdr:col>
      <xdr:colOff>76200</xdr:colOff>
      <xdr:row>22</xdr:row>
      <xdr:rowOff>152400</xdr:rowOff>
    </xdr:to>
    <xdr:pic>
      <xdr:nvPicPr>
        <xdr:cNvPr id="18" name="Imagem 17" descr="https://cdn-icons-png.flaticon.com/512/591/591855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2972" y="3943350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437322</xdr:colOff>
      <xdr:row>20</xdr:row>
      <xdr:rowOff>133350</xdr:rowOff>
    </xdr:from>
    <xdr:to>
      <xdr:col>18</xdr:col>
      <xdr:colOff>129540</xdr:colOff>
      <xdr:row>22</xdr:row>
      <xdr:rowOff>152400</xdr:rowOff>
    </xdr:to>
    <xdr:pic>
      <xdr:nvPicPr>
        <xdr:cNvPr id="19" name="Imagem 18" descr="https://cdn-icons-png.flaticon.com/512/591/591855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0800522" y="3943350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257175</xdr:colOff>
      <xdr:row>22</xdr:row>
      <xdr:rowOff>123824</xdr:rowOff>
    </xdr:from>
    <xdr:to>
      <xdr:col>19</xdr:col>
      <xdr:colOff>447675</xdr:colOff>
      <xdr:row>24</xdr:row>
      <xdr:rowOff>19049</xdr:rowOff>
    </xdr:to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/>
      </xdr:nvSpPr>
      <xdr:spPr>
        <a:xfrm>
          <a:off x="11229975" y="4314824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Próximo</a:t>
          </a:r>
        </a:p>
      </xdr:txBody>
    </xdr:sp>
    <xdr:clientData/>
  </xdr:twoCellAnchor>
  <xdr:twoCellAnchor>
    <xdr:from>
      <xdr:col>17</xdr:col>
      <xdr:colOff>84667</xdr:colOff>
      <xdr:row>22</xdr:row>
      <xdr:rowOff>123824</xdr:rowOff>
    </xdr:from>
    <xdr:to>
      <xdr:col>18</xdr:col>
      <xdr:colOff>333375</xdr:colOff>
      <xdr:row>24</xdr:row>
      <xdr:rowOff>21167</xdr:rowOff>
    </xdr:to>
    <xdr:sp macro="" textlink="">
      <xdr:nvSpPr>
        <xdr:cNvPr id="21" name="CaixaDeTexto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/>
      </xdr:nvSpPr>
      <xdr:spPr>
        <a:xfrm>
          <a:off x="10999611" y="4314824"/>
          <a:ext cx="890764" cy="278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Anterior</a:t>
          </a:r>
        </a:p>
      </xdr:txBody>
    </xdr:sp>
    <xdr:clientData/>
  </xdr:twoCellAnchor>
  <xdr:oneCellAnchor>
    <xdr:from>
      <xdr:col>0</xdr:col>
      <xdr:colOff>211666</xdr:colOff>
      <xdr:row>9</xdr:row>
      <xdr:rowOff>139254</xdr:rowOff>
    </xdr:from>
    <xdr:ext cx="8008056" cy="1003746"/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/>
      </xdr:nvSpPr>
      <xdr:spPr>
        <a:xfrm>
          <a:off x="211666" y="1853754"/>
          <a:ext cx="8008056" cy="10037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>
            <a:spcBef>
              <a:spcPts val="600"/>
            </a:spcBef>
          </a:pPr>
          <a:r>
            <a:rPr lang="pt-BR" sz="1200" b="1">
              <a:solidFill>
                <a:srgbClr val="FF0000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Obs.: A receita do segmento de logística de veículos divulgada inclui os outros serviços que não somente o de transporte, que podem variar com uma outra dinâmica. Portanto, a estimativa não é 100% precisa, mas como grande parte da receita provém do </a:t>
          </a:r>
          <a:br>
            <a:rPr lang="pt-BR" sz="1200" b="1">
              <a:solidFill>
                <a:srgbClr val="FF0000"/>
              </a:solidFill>
              <a:effectLst/>
              <a:latin typeface="Montserrat" panose="00000500000000000000" pitchFamily="2" charset="0"/>
              <a:ea typeface="+mn-ea"/>
              <a:cs typeface="+mn-cs"/>
            </a:rPr>
          </a:br>
          <a:r>
            <a:rPr lang="pt-BR" sz="1200" b="1">
              <a:solidFill>
                <a:srgbClr val="FF0000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transporte, ela deve ser bem próxima. </a:t>
          </a:r>
        </a:p>
      </xdr:txBody>
    </xdr:sp>
    <xdr:clientData/>
  </xdr:oneCellAnchor>
  <xdr:oneCellAnchor>
    <xdr:from>
      <xdr:col>1</xdr:col>
      <xdr:colOff>42334</xdr:colOff>
      <xdr:row>19</xdr:row>
      <xdr:rowOff>63500</xdr:rowOff>
    </xdr:from>
    <xdr:ext cx="8117417" cy="962828"/>
    <xdr:sp macro="" textlink="">
      <xdr:nvSpPr>
        <xdr:cNvPr id="23" name="CaixaDeTexto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/>
      </xdr:nvSpPr>
      <xdr:spPr>
        <a:xfrm>
          <a:off x="656167" y="3683000"/>
          <a:ext cx="8117417" cy="962828"/>
        </a:xfrm>
        <a:prstGeom prst="rect">
          <a:avLst/>
        </a:prstGeom>
        <a:noFill/>
        <a:ln w="28575">
          <a:solidFill>
            <a:schemeClr val="accent2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>
            <a:spcBef>
              <a:spcPts val="600"/>
            </a:spcBef>
          </a:pPr>
          <a:r>
            <a:rPr lang="pt-BR" sz="12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Para fins de projeção</a:t>
          </a:r>
          <a:r>
            <a:rPr lang="pt-BR" sz="1200" b="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</a:t>
          </a:r>
          <a:r>
            <a:rPr lang="pt-BR" sz="1200" baseline="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Uma maneira de projetar a receita da operação de logística de veículos seria 1: projetar a quantidade de veículos transportados; 2: estimar a km média; 3: estimar a tarifa de transporte (que depende da inflação de logística e de negociações comerciais); 4: multiplicar a distância total (veículos transportados x km média).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28575</xdr:rowOff>
    </xdr:from>
    <xdr:to>
      <xdr:col>2</xdr:col>
      <xdr:colOff>184709</xdr:colOff>
      <xdr:row>2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19075"/>
          <a:ext cx="1327709" cy="342900"/>
        </a:xfrm>
        <a:prstGeom prst="rect">
          <a:avLst/>
        </a:prstGeom>
      </xdr:spPr>
    </xdr:pic>
    <xdr:clientData/>
  </xdr:twoCellAnchor>
  <xdr:twoCellAnchor>
    <xdr:from>
      <xdr:col>2</xdr:col>
      <xdr:colOff>120463</xdr:colOff>
      <xdr:row>1</xdr:row>
      <xdr:rowOff>71718</xdr:rowOff>
    </xdr:from>
    <xdr:to>
      <xdr:col>16</xdr:col>
      <xdr:colOff>233330</xdr:colOff>
      <xdr:row>3</xdr:row>
      <xdr:rowOff>43143</xdr:rowOff>
    </xdr:to>
    <xdr:sp macro="" textlink="">
      <xdr:nvSpPr>
        <xdr:cNvPr id="3" name="Título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/>
        </xdr:cNvSpPr>
      </xdr:nvSpPr>
      <xdr:spPr>
        <a:xfrm>
          <a:off x="1339663" y="262218"/>
          <a:ext cx="8647267" cy="352425"/>
        </a:xfrm>
        <a:prstGeom prst="rect">
          <a:avLst/>
        </a:prstGeom>
      </xdr:spPr>
      <xdr:txBody>
        <a:bodyPr vert="horz" wrap="square" anchor="ctr"/>
        <a:lstStyle>
          <a:defPPr>
            <a:defRPr lang="pt-BR"/>
          </a:defPPr>
          <a:lvl1pPr marL="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277200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544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316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108801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3860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663202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19404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217603" algn="l" defTabSz="554401" rtl="0" eaLnBrk="1" latinLnBrk="0" hangingPunct="1">
            <a:defRPr sz="1091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ts val="2500"/>
            </a:lnSpc>
            <a:spcBef>
              <a:spcPts val="0"/>
            </a:spcBef>
            <a:defRPr/>
          </a:pPr>
          <a:r>
            <a:rPr lang="pt-BR" sz="28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Premissas do Resultado | </a:t>
          </a:r>
        </a:p>
        <a:p>
          <a:pPr lvl="0" algn="l">
            <a:lnSpc>
              <a:spcPts val="1000"/>
            </a:lnSpc>
            <a:spcBef>
              <a:spcPts val="0"/>
            </a:spcBef>
            <a:defRPr/>
          </a:pPr>
          <a:r>
            <a:rPr lang="pt-BR" sz="1400" b="1">
              <a:solidFill>
                <a:srgbClr val="EA7423"/>
              </a:solidFill>
              <a:latin typeface="Montserrat"/>
              <a:ea typeface="Verdana" panose="020B0604030504040204" pitchFamily="34" charset="0"/>
              <a:cs typeface="Arial" panose="020B0604020202020204" pitchFamily="34" charset="0"/>
            </a:rPr>
            <a:t>Resultados da Divisão Automotiva</a:t>
          </a:r>
          <a:endParaRPr lang="pt-BR" sz="2800" b="1">
            <a:solidFill>
              <a:srgbClr val="EA7423"/>
            </a:solidFill>
            <a:latin typeface="Montserrat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18</xdr:col>
      <xdr:colOff>515469</xdr:colOff>
      <xdr:row>0</xdr:row>
      <xdr:rowOff>82923</xdr:rowOff>
    </xdr:from>
    <xdr:to>
      <xdr:col>19</xdr:col>
      <xdr:colOff>502580</xdr:colOff>
      <xdr:row>1</xdr:row>
      <xdr:rowOff>142438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88269" y="82923"/>
          <a:ext cx="596711" cy="250015"/>
        </a:xfrm>
        <a:prstGeom prst="rect">
          <a:avLst/>
        </a:prstGeom>
      </xdr:spPr>
    </xdr:pic>
    <xdr:clientData/>
  </xdr:twoCellAnchor>
  <xdr:oneCellAnchor>
    <xdr:from>
      <xdr:col>0</xdr:col>
      <xdr:colOff>243417</xdr:colOff>
      <xdr:row>3</xdr:row>
      <xdr:rowOff>65174</xdr:rowOff>
    </xdr:from>
    <xdr:ext cx="9609666" cy="4125825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243417" y="636674"/>
          <a:ext cx="9609666" cy="41258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t-BR" sz="1300" b="1">
              <a:solidFill>
                <a:srgbClr val="EA7423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Custos dos serviços prestados </a:t>
          </a:r>
        </a:p>
        <a:p>
          <a:pPr>
            <a:spcBef>
              <a:spcPts val="600"/>
            </a:spcBef>
          </a:pPr>
          <a:r>
            <a:rPr lang="pt-BR" sz="13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Os </a:t>
          </a:r>
          <a:r>
            <a:rPr lang="pt-BR" sz="1300" b="1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custos dos serviços prestados</a:t>
          </a:r>
          <a:r>
            <a:rPr lang="pt-BR" sz="13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da divisão correspondem majoritariamente ao frete que a Tegma paga aos caminhoneiros terceirizados, responsáveis pela entrega final dos veículos até as concessionárias ou até os portos. </a:t>
          </a:r>
        </a:p>
        <a:p>
          <a:pPr>
            <a:spcBef>
              <a:spcPts val="600"/>
            </a:spcBef>
          </a:pPr>
          <a:r>
            <a:rPr lang="pt-BR" sz="13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Os custos variáveis correspondem a fretes, combustíveis, créditos de PIS/Cofins e outros custos variáveis. Os custos variáveis nos últimos 5 anos corresponderam a em média </a:t>
          </a:r>
          <a:r>
            <a:rPr kumimoji="0" lang="pt-BR" sz="1300" b="1" i="0" u="none" strike="noStrike" kern="0" cap="none" spc="0" normalizeH="0" baseline="0">
              <a:ln>
                <a:noFill/>
              </a:ln>
              <a:solidFill>
                <a:srgbClr val="EA7423"/>
              </a:solidFill>
              <a:effectLst/>
              <a:uLnTx/>
              <a:uFillTx/>
              <a:latin typeface="Montserrat" panose="00000500000000000000" pitchFamily="2" charset="0"/>
              <a:ea typeface="+mn-ea"/>
              <a:cs typeface="+mn-cs"/>
            </a:rPr>
            <a:t>64,2% da receita Líquida</a:t>
          </a:r>
          <a:r>
            <a:rPr lang="pt-BR" sz="13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.</a:t>
          </a:r>
        </a:p>
        <a:p>
          <a:pPr>
            <a:spcBef>
              <a:spcPts val="600"/>
            </a:spcBef>
          </a:pPr>
          <a:r>
            <a:rPr lang="pt-BR" sz="13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Os custos fixos correspondem a custos com pessoal operacional (principalmente dos responsáveis por fazer o manuseio dos veículos nos pátios de consolidação), depreciação e outros custos como manutenção da frota própria, vigilância, seguros, combustíveis (usados pela frota própria, que representa cerca de 7% da frota total), entre outros. Os custos fixos nos últimos 5 anos corresponderam a em média </a:t>
          </a:r>
          <a:r>
            <a:rPr kumimoji="0" lang="pt-BR" sz="1300" b="1" i="0" u="none" strike="noStrike" kern="0" cap="none" spc="0" normalizeH="0" baseline="0">
              <a:ln>
                <a:noFill/>
              </a:ln>
              <a:solidFill>
                <a:srgbClr val="EA7423"/>
              </a:solidFill>
              <a:effectLst/>
              <a:uLnTx/>
              <a:uFillTx/>
              <a:latin typeface="Montserrat" panose="00000500000000000000" pitchFamily="2" charset="0"/>
              <a:ea typeface="+mn-ea"/>
              <a:cs typeface="+mn-cs"/>
            </a:rPr>
            <a:t>13,4% da receita Líquida</a:t>
          </a:r>
          <a:r>
            <a:rPr lang="pt-BR" sz="13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.</a:t>
          </a:r>
        </a:p>
        <a:p>
          <a:pPr>
            <a:spcBef>
              <a:spcPts val="600"/>
            </a:spcBef>
          </a:pPr>
          <a:r>
            <a:rPr kumimoji="0" lang="pt-BR" sz="1300" b="1" i="0" u="none" strike="noStrike" kern="0" cap="none" spc="0" normalizeH="0" baseline="0" noProof="0">
              <a:ln>
                <a:noFill/>
              </a:ln>
              <a:solidFill>
                <a:srgbClr val="EA7423"/>
              </a:solidFill>
              <a:effectLst/>
              <a:uLnTx/>
              <a:uFillTx/>
              <a:latin typeface="Montserrat" panose="00000500000000000000" pitchFamily="2" charset="0"/>
              <a:ea typeface="+mn-ea"/>
              <a:cs typeface="+mn-cs"/>
            </a:rPr>
            <a:t>Despesas</a:t>
          </a:r>
          <a:endParaRPr lang="pt-BR" sz="1300">
            <a:solidFill>
              <a:srgbClr val="EA7423"/>
            </a:solidFill>
            <a:effectLst/>
            <a:latin typeface="Montserrat" panose="00000500000000000000" pitchFamily="2" charset="0"/>
            <a:ea typeface="+mn-ea"/>
            <a:cs typeface="+mn-cs"/>
          </a:endParaRPr>
        </a:p>
        <a:p>
          <a:pPr>
            <a:spcBef>
              <a:spcPts val="600"/>
            </a:spcBef>
          </a:pPr>
          <a:r>
            <a:rPr lang="pt-BR" sz="13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As </a:t>
          </a:r>
          <a:r>
            <a:rPr lang="pt-BR" sz="1300" b="1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despesas</a:t>
          </a:r>
          <a:r>
            <a:rPr lang="pt-BR" sz="13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da divisão incluem despesas gerais e administrativas e outras receitas e despesas.</a:t>
          </a:r>
        </a:p>
        <a:p>
          <a:pPr>
            <a:spcBef>
              <a:spcPts val="600"/>
            </a:spcBef>
          </a:pPr>
          <a:r>
            <a:rPr kumimoji="0" lang="pt-BR" sz="1300" b="1" i="0" u="none" strike="noStrike" kern="0" cap="none" spc="0" normalizeH="0" baseline="0" noProof="0">
              <a:ln>
                <a:noFill/>
              </a:ln>
              <a:solidFill>
                <a:srgbClr val="EA7423"/>
              </a:solidFill>
              <a:effectLst/>
              <a:uLnTx/>
              <a:uFillTx/>
              <a:latin typeface="Montserrat" panose="00000500000000000000" pitchFamily="2" charset="0"/>
              <a:ea typeface="+mn-ea"/>
              <a:cs typeface="+mn-cs"/>
            </a:rPr>
            <a:t>Depreciação/amortização</a:t>
          </a:r>
          <a:endParaRPr lang="pt-BR" sz="1300">
            <a:solidFill>
              <a:srgbClr val="EA7423"/>
            </a:solidFill>
            <a:effectLst/>
            <a:latin typeface="Montserrat" panose="00000500000000000000" pitchFamily="2" charset="0"/>
            <a:ea typeface="+mn-ea"/>
            <a:cs typeface="+mn-cs"/>
          </a:endParaRPr>
        </a:p>
        <a:p>
          <a:pPr>
            <a:spcBef>
              <a:spcPts val="600"/>
            </a:spcBef>
          </a:pPr>
          <a:r>
            <a:rPr lang="pt-BR" sz="13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 </a:t>
          </a:r>
          <a:r>
            <a:rPr lang="pt-BR" sz="1300" b="1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depreciação/amortização</a:t>
          </a:r>
          <a:r>
            <a:rPr lang="pt-BR" sz="1300">
              <a:solidFill>
                <a:schemeClr val="tx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da divisão reflete principalmente a depreciação das benfeitorias em terrenos e equipamentos de transporte próprios, além da amortização do direito de uso dos imóveis alugados.</a:t>
          </a:r>
        </a:p>
      </xdr:txBody>
    </xdr:sp>
    <xdr:clientData/>
  </xdr:oneCellAnchor>
  <xdr:twoCellAnchor editAs="oneCell">
    <xdr:from>
      <xdr:col>15</xdr:col>
      <xdr:colOff>600075</xdr:colOff>
      <xdr:row>0</xdr:row>
      <xdr:rowOff>19050</xdr:rowOff>
    </xdr:from>
    <xdr:to>
      <xdr:col>19</xdr:col>
      <xdr:colOff>571500</xdr:colOff>
      <xdr:row>24</xdr:row>
      <xdr:rowOff>152400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45002"/>
        <a:stretch/>
      </xdr:blipFill>
      <xdr:spPr>
        <a:xfrm>
          <a:off x="9744075" y="19050"/>
          <a:ext cx="2409825" cy="4705350"/>
        </a:xfrm>
        <a:prstGeom prst="rect">
          <a:avLst/>
        </a:prstGeom>
      </xdr:spPr>
    </xdr:pic>
    <xdr:clientData/>
  </xdr:twoCellAnchor>
  <xdr:twoCellAnchor>
    <xdr:from>
      <xdr:col>15</xdr:col>
      <xdr:colOff>333375</xdr:colOff>
      <xdr:row>0</xdr:row>
      <xdr:rowOff>0</xdr:rowOff>
    </xdr:from>
    <xdr:to>
      <xdr:col>19</xdr:col>
      <xdr:colOff>535079</xdr:colOff>
      <xdr:row>25</xdr:row>
      <xdr:rowOff>0</xdr:rowOff>
    </xdr:to>
    <xdr:grpSp>
      <xdr:nvGrpSpPr>
        <xdr:cNvPr id="17" name="Agrupar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GrpSpPr/>
      </xdr:nvGrpSpPr>
      <xdr:grpSpPr>
        <a:xfrm>
          <a:off x="9964208" y="0"/>
          <a:ext cx="2769927" cy="4762500"/>
          <a:chOff x="5507735" y="2613621"/>
          <a:chExt cx="905725" cy="1632502"/>
        </a:xfrm>
      </xdr:grpSpPr>
      <xdr:sp macro="" textlink="">
        <xdr:nvSpPr>
          <xdr:cNvPr id="18" name="Forma Livre: Forma 34">
            <a:extLst>
              <a:ext uri="{FF2B5EF4-FFF2-40B4-BE49-F238E27FC236}">
                <a16:creationId xmlns:a16="http://schemas.microsoft.com/office/drawing/2014/main" id="{00000000-0008-0000-0800-000012000000}"/>
              </a:ext>
            </a:extLst>
          </xdr:cNvPr>
          <xdr:cNvSpPr/>
        </xdr:nvSpPr>
        <xdr:spPr>
          <a:xfrm>
            <a:off x="5507735" y="2613621"/>
            <a:ext cx="905725" cy="1569167"/>
          </a:xfrm>
          <a:custGeom>
            <a:avLst/>
            <a:gdLst>
              <a:gd name="connsiteX0" fmla="*/ 13463 w 1105698"/>
              <a:gd name="connsiteY0" fmla="*/ 1356408 h 1569167"/>
              <a:gd name="connsiteX1" fmla="*/ 132135 w 1105698"/>
              <a:gd name="connsiteY1" fmla="*/ 1569168 h 1569167"/>
              <a:gd name="connsiteX2" fmla="*/ 160663 w 1105698"/>
              <a:gd name="connsiteY2" fmla="*/ 833361 h 1569167"/>
              <a:gd name="connsiteX3" fmla="*/ 716999 w 1105698"/>
              <a:gd name="connsiteY3" fmla="*/ 223399 h 1569167"/>
              <a:gd name="connsiteX4" fmla="*/ 850349 w 1105698"/>
              <a:gd name="connsiteY4" fmla="*/ 384715 h 1569167"/>
              <a:gd name="connsiteX5" fmla="*/ 1104495 w 1105698"/>
              <a:gd name="connsiteY5" fmla="*/ 384191 h 1569167"/>
              <a:gd name="connsiteX6" fmla="*/ 817202 w 1105698"/>
              <a:gd name="connsiteY6" fmla="*/ 0 h 1569167"/>
              <a:gd name="connsiteX7" fmla="*/ 173359 w 1105698"/>
              <a:gd name="connsiteY7" fmla="*/ 553088 h 1569167"/>
              <a:gd name="connsiteX8" fmla="*/ 13463 w 1105698"/>
              <a:gd name="connsiteY8" fmla="*/ 1356408 h 156916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1105698" h="1569167">
                <a:moveTo>
                  <a:pt x="13463" y="1356408"/>
                </a:moveTo>
                <a:cubicBezTo>
                  <a:pt x="35075" y="1474546"/>
                  <a:pt x="84005" y="1550013"/>
                  <a:pt x="132135" y="1569168"/>
                </a:cubicBezTo>
                <a:cubicBezTo>
                  <a:pt x="-329" y="1367247"/>
                  <a:pt x="75947" y="1042168"/>
                  <a:pt x="160663" y="833361"/>
                </a:cubicBezTo>
                <a:cubicBezTo>
                  <a:pt x="242444" y="631822"/>
                  <a:pt x="478359" y="244583"/>
                  <a:pt x="716999" y="223399"/>
                </a:cubicBezTo>
                <a:cubicBezTo>
                  <a:pt x="832432" y="217999"/>
                  <a:pt x="846777" y="293037"/>
                  <a:pt x="850349" y="384715"/>
                </a:cubicBezTo>
                <a:lnTo>
                  <a:pt x="1104495" y="384191"/>
                </a:lnTo>
                <a:cubicBezTo>
                  <a:pt x="1119240" y="225752"/>
                  <a:pt x="997101" y="-19"/>
                  <a:pt x="817202" y="0"/>
                </a:cubicBezTo>
                <a:cubicBezTo>
                  <a:pt x="524461" y="29"/>
                  <a:pt x="309176" y="313392"/>
                  <a:pt x="173359" y="553088"/>
                </a:cubicBezTo>
                <a:cubicBezTo>
                  <a:pt x="-30057" y="968016"/>
                  <a:pt x="-8149" y="1238269"/>
                  <a:pt x="13463" y="1356408"/>
                </a:cubicBezTo>
              </a:path>
            </a:pathLst>
          </a:custGeom>
          <a:solidFill>
            <a:srgbClr val="FFFFFF">
              <a:alpha val="36000"/>
            </a:srgbClr>
          </a:solidFill>
          <a:ln>
            <a:noFill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277200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5544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8316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1088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1386002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1663202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1940403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2217603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>
              <a:latin typeface="Montserrat Medium" pitchFamily="2" charset="77"/>
            </a:endParaRPr>
          </a:p>
        </xdr:txBody>
      </xdr:sp>
      <xdr:sp macro="" textlink="">
        <xdr:nvSpPr>
          <xdr:cNvPr id="19" name="Forma Livre: Forma 35">
            <a:extLst>
              <a:ext uri="{FF2B5EF4-FFF2-40B4-BE49-F238E27FC236}">
                <a16:creationId xmlns:a16="http://schemas.microsoft.com/office/drawing/2014/main" id="{00000000-0008-0000-0800-000013000000}"/>
              </a:ext>
            </a:extLst>
          </xdr:cNvPr>
          <xdr:cNvSpPr/>
        </xdr:nvSpPr>
        <xdr:spPr>
          <a:xfrm>
            <a:off x="5716749" y="3161194"/>
            <a:ext cx="689802" cy="1084929"/>
          </a:xfrm>
          <a:custGeom>
            <a:avLst/>
            <a:gdLst>
              <a:gd name="connsiteX0" fmla="*/ 524446 w 826817"/>
              <a:gd name="connsiteY0" fmla="*/ 758504 h 1084929"/>
              <a:gd name="connsiteX1" fmla="*/ 826541 w 826817"/>
              <a:gd name="connsiteY1" fmla="*/ 9011 h 1084929"/>
              <a:gd name="connsiteX2" fmla="*/ 826817 w 826817"/>
              <a:gd name="connsiteY2" fmla="*/ 933 h 1084929"/>
              <a:gd name="connsiteX3" fmla="*/ 359168 w 826817"/>
              <a:gd name="connsiteY3" fmla="*/ 0 h 1084929"/>
              <a:gd name="connsiteX4" fmla="*/ 332851 w 826817"/>
              <a:gd name="connsiteY4" fmla="*/ 176098 h 1084929"/>
              <a:gd name="connsiteX5" fmla="*/ 485803 w 826817"/>
              <a:gd name="connsiteY5" fmla="*/ 139427 h 1084929"/>
              <a:gd name="connsiteX6" fmla="*/ 547040 w 826817"/>
              <a:gd name="connsiteY6" fmla="*/ 268938 h 1084929"/>
              <a:gd name="connsiteX7" fmla="*/ 234324 w 826817"/>
              <a:gd name="connsiteY7" fmla="*/ 958691 h 1084929"/>
              <a:gd name="connsiteX8" fmla="*/ 247 w 826817"/>
              <a:gd name="connsiteY8" fmla="*/ 1082307 h 1084929"/>
              <a:gd name="connsiteX9" fmla="*/ 524446 w 826817"/>
              <a:gd name="connsiteY9" fmla="*/ 758504 h 108492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826817" h="1084929">
                <a:moveTo>
                  <a:pt x="524446" y="758504"/>
                </a:moveTo>
                <a:cubicBezTo>
                  <a:pt x="667207" y="561232"/>
                  <a:pt x="815340" y="257461"/>
                  <a:pt x="826541" y="9011"/>
                </a:cubicBezTo>
                <a:cubicBezTo>
                  <a:pt x="826694" y="5753"/>
                  <a:pt x="826694" y="3267"/>
                  <a:pt x="826817" y="933"/>
                </a:cubicBezTo>
                <a:cubicBezTo>
                  <a:pt x="671112" y="1867"/>
                  <a:pt x="510749" y="476"/>
                  <a:pt x="359168" y="0"/>
                </a:cubicBezTo>
                <a:cubicBezTo>
                  <a:pt x="350882" y="59865"/>
                  <a:pt x="340842" y="116148"/>
                  <a:pt x="332851" y="176098"/>
                </a:cubicBezTo>
                <a:cubicBezTo>
                  <a:pt x="344471" y="177451"/>
                  <a:pt x="413585" y="128664"/>
                  <a:pt x="485803" y="139427"/>
                </a:cubicBezTo>
                <a:cubicBezTo>
                  <a:pt x="548106" y="148723"/>
                  <a:pt x="546878" y="226171"/>
                  <a:pt x="547040" y="268938"/>
                </a:cubicBezTo>
                <a:cubicBezTo>
                  <a:pt x="528847" y="632050"/>
                  <a:pt x="351567" y="862289"/>
                  <a:pt x="234324" y="958691"/>
                </a:cubicBezTo>
                <a:cubicBezTo>
                  <a:pt x="117100" y="1055084"/>
                  <a:pt x="-6268" y="1081297"/>
                  <a:pt x="247" y="1082307"/>
                </a:cubicBezTo>
                <a:cubicBezTo>
                  <a:pt x="177327" y="1109539"/>
                  <a:pt x="408022" y="919372"/>
                  <a:pt x="524446" y="758504"/>
                </a:cubicBezTo>
              </a:path>
            </a:pathLst>
          </a:custGeom>
          <a:solidFill>
            <a:srgbClr val="FFFFFF">
              <a:alpha val="36000"/>
            </a:srgbClr>
          </a:solidFill>
          <a:ln>
            <a:noFill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277200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5544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8316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108801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1386002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1663202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1940403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2217603" algn="l" defTabSz="554401" rtl="0" eaLnBrk="1" latinLnBrk="0" hangingPunct="1">
              <a:defRPr sz="109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>
              <a:latin typeface="Montserrat Medium" pitchFamily="2" charset="77"/>
            </a:endParaRPr>
          </a:p>
        </xdr:txBody>
      </xdr:sp>
    </xdr:grpSp>
    <xdr:clientData/>
  </xdr:twoCellAnchor>
  <xdr:twoCellAnchor editAs="oneCell">
    <xdr:from>
      <xdr:col>18</xdr:col>
      <xdr:colOff>383967</xdr:colOff>
      <xdr:row>0</xdr:row>
      <xdr:rowOff>176493</xdr:rowOff>
    </xdr:from>
    <xdr:to>
      <xdr:col>19</xdr:col>
      <xdr:colOff>177612</xdr:colOff>
      <xdr:row>3</xdr:row>
      <xdr:rowOff>62193</xdr:rowOff>
    </xdr:to>
    <xdr:pic>
      <xdr:nvPicPr>
        <xdr:cNvPr id="13" name="Imagem 12" descr="https://cdn-icons-png.flaticon.com/512/1946/194648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6767" y="176493"/>
          <a:ext cx="40324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272863</xdr:colOff>
      <xdr:row>3</xdr:row>
      <xdr:rowOff>71716</xdr:rowOff>
    </xdr:from>
    <xdr:to>
      <xdr:col>19</xdr:col>
      <xdr:colOff>463363</xdr:colOff>
      <xdr:row>4</xdr:row>
      <xdr:rowOff>157441</xdr:rowOff>
    </xdr:to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/>
      </xdr:nvSpPr>
      <xdr:spPr>
        <a:xfrm>
          <a:off x="11245663" y="643216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bg1"/>
              </a:solidFill>
              <a:latin typeface="Montserrat" panose="00000500000000000000" pitchFamily="2" charset="0"/>
            </a:rPr>
            <a:t>Menu</a:t>
          </a:r>
        </a:p>
      </xdr:txBody>
    </xdr:sp>
    <xdr:clientData/>
  </xdr:twoCellAnchor>
  <xdr:twoCellAnchor editAs="oneCell">
    <xdr:from>
      <xdr:col>18</xdr:col>
      <xdr:colOff>465897</xdr:colOff>
      <xdr:row>20</xdr:row>
      <xdr:rowOff>76200</xdr:rowOff>
    </xdr:from>
    <xdr:to>
      <xdr:col>19</xdr:col>
      <xdr:colOff>161925</xdr:colOff>
      <xdr:row>22</xdr:row>
      <xdr:rowOff>95250</xdr:rowOff>
    </xdr:to>
    <xdr:pic>
      <xdr:nvPicPr>
        <xdr:cNvPr id="15" name="Imagem 14" descr="https://cdn-icons-png.flaticon.com/512/591/591855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8697" y="3886200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523047</xdr:colOff>
      <xdr:row>20</xdr:row>
      <xdr:rowOff>76200</xdr:rowOff>
    </xdr:from>
    <xdr:to>
      <xdr:col>18</xdr:col>
      <xdr:colOff>219075</xdr:colOff>
      <xdr:row>22</xdr:row>
      <xdr:rowOff>95250</xdr:rowOff>
    </xdr:to>
    <xdr:pic>
      <xdr:nvPicPr>
        <xdr:cNvPr id="20" name="Imagem 19" descr="https://cdn-icons-png.flaticon.com/512/591/591855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0886247" y="3886200"/>
          <a:ext cx="305628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342900</xdr:colOff>
      <xdr:row>22</xdr:row>
      <xdr:rowOff>66674</xdr:rowOff>
    </xdr:from>
    <xdr:to>
      <xdr:col>19</xdr:col>
      <xdr:colOff>533400</xdr:colOff>
      <xdr:row>23</xdr:row>
      <xdr:rowOff>152399</xdr:rowOff>
    </xdr:to>
    <xdr:sp macro="" textlink="">
      <xdr:nvSpPr>
        <xdr:cNvPr id="21" name="CaixaDeTexto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 txBox="1"/>
      </xdr:nvSpPr>
      <xdr:spPr>
        <a:xfrm>
          <a:off x="11315700" y="4257674"/>
          <a:ext cx="800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Próximo</a:t>
          </a:r>
        </a:p>
      </xdr:txBody>
    </xdr:sp>
    <xdr:clientData/>
  </xdr:twoCellAnchor>
  <xdr:twoCellAnchor>
    <xdr:from>
      <xdr:col>17</xdr:col>
      <xdr:colOff>190500</xdr:colOff>
      <xdr:row>22</xdr:row>
      <xdr:rowOff>66674</xdr:rowOff>
    </xdr:from>
    <xdr:to>
      <xdr:col>18</xdr:col>
      <xdr:colOff>419100</xdr:colOff>
      <xdr:row>23</xdr:row>
      <xdr:rowOff>183444</xdr:rowOff>
    </xdr:to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 txBox="1"/>
      </xdr:nvSpPr>
      <xdr:spPr>
        <a:xfrm>
          <a:off x="11105444" y="4257674"/>
          <a:ext cx="870656" cy="3072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Montserrat" panose="00000500000000000000" pitchFamily="2" charset="0"/>
            </a:rPr>
            <a:t>Anterior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an.nunes@tegma.com.br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5"/>
  <sheetViews>
    <sheetView showGridLines="0" tabSelected="1" zoomScale="77" zoomScaleNormal="90" workbookViewId="0">
      <selection activeCell="T13" sqref="T13"/>
    </sheetView>
  </sheetViews>
  <sheetFormatPr defaultColWidth="0" defaultRowHeight="15" customHeight="1" zeroHeight="1" x14ac:dyDescent="0.35"/>
  <cols>
    <col min="1" max="20" width="9.1796875" customWidth="1"/>
    <col min="21" max="16383" width="9.1796875" hidden="1"/>
    <col min="16384" max="16384" width="0.54296875" customWidth="1"/>
  </cols>
  <sheetData>
    <row r="1" spans="1:20" ht="15" customHeight="1" thickTop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ht="15" customHeight="1" x14ac:dyDescent="0.35">
      <c r="A2" s="4"/>
      <c r="T2" s="5"/>
    </row>
    <row r="3" spans="1:20" ht="15" customHeight="1" x14ac:dyDescent="0.35">
      <c r="A3" s="4"/>
      <c r="T3" s="5"/>
    </row>
    <row r="4" spans="1:20" ht="15" customHeight="1" x14ac:dyDescent="0.35">
      <c r="A4" s="4"/>
      <c r="T4" s="5"/>
    </row>
    <row r="5" spans="1:20" ht="15" customHeight="1" x14ac:dyDescent="0.35">
      <c r="A5" s="4"/>
      <c r="T5" s="5"/>
    </row>
    <row r="6" spans="1:20" ht="15" customHeight="1" x14ac:dyDescent="0.35">
      <c r="A6" s="4"/>
      <c r="T6" s="5"/>
    </row>
    <row r="7" spans="1:20" ht="15" customHeight="1" x14ac:dyDescent="0.35">
      <c r="A7" s="4"/>
      <c r="T7" s="5"/>
    </row>
    <row r="8" spans="1:20" ht="15" customHeight="1" x14ac:dyDescent="0.35">
      <c r="A8" s="4"/>
      <c r="H8" s="9" t="s">
        <v>0</v>
      </c>
      <c r="T8" s="5"/>
    </row>
    <row r="9" spans="1:20" ht="15" customHeight="1" x14ac:dyDescent="0.35">
      <c r="A9" s="4"/>
      <c r="H9" s="10"/>
      <c r="T9" s="5"/>
    </row>
    <row r="10" spans="1:20" ht="15" customHeight="1" x14ac:dyDescent="0.35">
      <c r="A10" s="4"/>
      <c r="T10" s="5"/>
    </row>
    <row r="11" spans="1:20" ht="15" customHeight="1" x14ac:dyDescent="0.35">
      <c r="A11" s="4"/>
      <c r="T11" s="5"/>
    </row>
    <row r="12" spans="1:20" ht="15" customHeight="1" x14ac:dyDescent="0.35">
      <c r="A12" s="4"/>
      <c r="T12" s="5"/>
    </row>
    <row r="13" spans="1:20" ht="15" customHeight="1" x14ac:dyDescent="0.35">
      <c r="A13" s="4"/>
      <c r="T13" s="5"/>
    </row>
    <row r="14" spans="1:20" ht="15" customHeight="1" x14ac:dyDescent="0.35">
      <c r="A14" s="4"/>
      <c r="T14" s="5"/>
    </row>
    <row r="15" spans="1:20" ht="15" customHeight="1" x14ac:dyDescent="0.35">
      <c r="A15" s="4"/>
      <c r="T15" s="5"/>
    </row>
    <row r="16" spans="1:20" ht="15" customHeight="1" x14ac:dyDescent="0.35">
      <c r="A16" s="4"/>
      <c r="T16" s="5"/>
    </row>
    <row r="17" spans="1:20" ht="15" customHeight="1" x14ac:dyDescent="0.35">
      <c r="A17" s="4"/>
      <c r="T17" s="5"/>
    </row>
    <row r="18" spans="1:20" ht="15" customHeight="1" x14ac:dyDescent="0.35">
      <c r="A18" s="4"/>
      <c r="T18" s="5"/>
    </row>
    <row r="19" spans="1:20" ht="15" customHeight="1" x14ac:dyDescent="0.35">
      <c r="A19" s="4"/>
      <c r="T19" s="5"/>
    </row>
    <row r="20" spans="1:20" ht="15" customHeight="1" x14ac:dyDescent="0.35">
      <c r="A20" s="4"/>
      <c r="T20" s="5"/>
    </row>
    <row r="21" spans="1:20" ht="15" customHeight="1" x14ac:dyDescent="0.35">
      <c r="A21" s="4"/>
      <c r="T21" s="5"/>
    </row>
    <row r="22" spans="1:20" ht="15" customHeight="1" x14ac:dyDescent="0.35">
      <c r="A22" s="4"/>
      <c r="T22" s="5"/>
    </row>
    <row r="23" spans="1:20" ht="15" customHeight="1" x14ac:dyDescent="0.35">
      <c r="A23" s="4"/>
      <c r="T23" s="5"/>
    </row>
    <row r="24" spans="1:20" ht="15" customHeight="1" x14ac:dyDescent="0.35">
      <c r="A24" s="4"/>
      <c r="T24" s="5"/>
    </row>
    <row r="25" spans="1:20" ht="15" customHeight="1" thickBot="1" x14ac:dyDescent="0.4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&amp;L_x000D_&amp;1#&amp;"Aptos"&amp;10&amp;K000000 Restrito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5"/>
  <sheetViews>
    <sheetView showGridLines="0" topLeftCell="A8" zoomScale="90" zoomScaleNormal="90" workbookViewId="0">
      <selection activeCell="L15" sqref="L15"/>
    </sheetView>
  </sheetViews>
  <sheetFormatPr defaultColWidth="0" defaultRowHeight="0" customHeight="1" zeroHeight="1" x14ac:dyDescent="0.35"/>
  <cols>
    <col min="1" max="20" width="9.1796875" customWidth="1"/>
    <col min="21" max="16383" width="9.1796875" hidden="1"/>
    <col min="16384" max="16384" width="0.54296875" customWidth="1"/>
  </cols>
  <sheetData>
    <row r="1" spans="1:20" ht="15" customHeight="1" thickTop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ht="15" customHeight="1" x14ac:dyDescent="0.35">
      <c r="A2" s="4"/>
      <c r="T2" s="5"/>
    </row>
    <row r="3" spans="1:20" ht="15" customHeight="1" x14ac:dyDescent="0.35">
      <c r="A3" s="4"/>
      <c r="T3" s="5"/>
    </row>
    <row r="4" spans="1:20" ht="15" customHeight="1" x14ac:dyDescent="0.35">
      <c r="A4" s="4"/>
      <c r="T4" s="5"/>
    </row>
    <row r="5" spans="1:20" ht="15" customHeight="1" x14ac:dyDescent="0.35">
      <c r="A5" s="4"/>
      <c r="T5" s="5"/>
    </row>
    <row r="6" spans="1:20" ht="15" customHeight="1" x14ac:dyDescent="0.35">
      <c r="A6" s="4"/>
      <c r="C6" s="11"/>
      <c r="T6" s="5"/>
    </row>
    <row r="7" spans="1:20" ht="15" customHeight="1" thickBot="1" x14ac:dyDescent="0.5">
      <c r="A7" s="4"/>
      <c r="B7" s="73"/>
      <c r="C7" s="73"/>
      <c r="D7" s="73"/>
      <c r="E7" s="73"/>
      <c r="F7" s="73"/>
      <c r="G7" s="75"/>
      <c r="H7" s="76">
        <v>2021</v>
      </c>
      <c r="I7" s="76">
        <v>2022</v>
      </c>
      <c r="J7" s="76">
        <v>2023</v>
      </c>
      <c r="K7" s="76">
        <v>2024</v>
      </c>
      <c r="L7" s="76">
        <v>2025</v>
      </c>
      <c r="T7" s="5"/>
    </row>
    <row r="8" spans="1:20" ht="15" customHeight="1" x14ac:dyDescent="0.45">
      <c r="A8" s="4"/>
      <c r="B8" s="35" t="s">
        <v>18</v>
      </c>
      <c r="C8" s="45"/>
      <c r="D8" s="45"/>
      <c r="E8" s="45"/>
      <c r="F8" s="45"/>
      <c r="G8" s="35"/>
      <c r="H8" s="36">
        <f>H9</f>
        <v>1082.8686054699999</v>
      </c>
      <c r="I8" s="36">
        <f>I9</f>
        <v>1500.6704069</v>
      </c>
      <c r="J8" s="36">
        <f>J9</f>
        <v>1781.7250238100003</v>
      </c>
      <c r="K8" s="36">
        <f>+K9</f>
        <v>2377.9643886100002</v>
      </c>
      <c r="L8" s="36">
        <f>+L9</f>
        <v>2572.82359705</v>
      </c>
      <c r="M8" s="24"/>
      <c r="T8" s="5"/>
    </row>
    <row r="9" spans="1:20" ht="15" customHeight="1" x14ac:dyDescent="0.45">
      <c r="A9" s="4"/>
      <c r="B9" s="37" t="s">
        <v>19</v>
      </c>
      <c r="C9" s="29"/>
      <c r="D9" s="29"/>
      <c r="E9" s="29"/>
      <c r="F9" s="29"/>
      <c r="G9" s="37"/>
      <c r="H9" s="38">
        <v>1082.8686054699999</v>
      </c>
      <c r="I9" s="38">
        <v>1500.6704069</v>
      </c>
      <c r="J9" s="38">
        <v>1781.7250238100003</v>
      </c>
      <c r="K9" s="38">
        <v>2377.9643886100002</v>
      </c>
      <c r="L9" s="38">
        <v>2572.82359705</v>
      </c>
      <c r="M9" s="24"/>
      <c r="T9" s="5"/>
    </row>
    <row r="10" spans="1:20" ht="15" customHeight="1" x14ac:dyDescent="0.45">
      <c r="A10" s="4"/>
      <c r="B10" s="37" t="s">
        <v>20</v>
      </c>
      <c r="C10" s="29"/>
      <c r="D10" s="29"/>
      <c r="E10" s="29"/>
      <c r="F10" s="29"/>
      <c r="G10" s="37"/>
      <c r="H10" s="38">
        <f>+H12-H8</f>
        <v>-215.35568939999996</v>
      </c>
      <c r="I10" s="38">
        <f>+I12-I8</f>
        <v>-287.23181455000008</v>
      </c>
      <c r="J10" s="38">
        <f>+J12-J8</f>
        <v>-354.58600413000022</v>
      </c>
      <c r="K10" s="38">
        <v>-457.90462984999994</v>
      </c>
      <c r="L10" s="38">
        <v>-510.66513952000014</v>
      </c>
      <c r="M10" s="24"/>
      <c r="T10" s="5"/>
    </row>
    <row r="11" spans="1:20" ht="15" customHeight="1" x14ac:dyDescent="0.45">
      <c r="A11" s="4"/>
      <c r="B11" s="37" t="s">
        <v>21</v>
      </c>
      <c r="C11" s="34"/>
      <c r="D11" s="34"/>
      <c r="E11" s="34"/>
      <c r="F11" s="34"/>
      <c r="G11" s="40"/>
      <c r="H11" s="41">
        <f>-H10/H8</f>
        <v>0.1988751805271228</v>
      </c>
      <c r="I11" s="41">
        <f>-I10/I8</f>
        <v>0.19140233140423374</v>
      </c>
      <c r="J11" s="41">
        <f>-J10/J8</f>
        <v>0.19901275415201924</v>
      </c>
      <c r="K11" s="41">
        <f>+K10/K9</f>
        <v>-0.19256160102450504</v>
      </c>
      <c r="L11" s="41">
        <f>+L10/L9</f>
        <v>-0.19848431898149912</v>
      </c>
      <c r="M11" s="24"/>
      <c r="T11" s="5"/>
    </row>
    <row r="12" spans="1:20" ht="15" customHeight="1" x14ac:dyDescent="0.45">
      <c r="A12" s="4"/>
      <c r="B12" s="43" t="s">
        <v>22</v>
      </c>
      <c r="C12" s="46"/>
      <c r="D12" s="46"/>
      <c r="E12" s="46"/>
      <c r="F12" s="46"/>
      <c r="G12" s="43"/>
      <c r="H12" s="36">
        <v>867.51291606999996</v>
      </c>
      <c r="I12" s="36">
        <v>1213.4385923499999</v>
      </c>
      <c r="J12" s="36">
        <v>1427.13901968</v>
      </c>
      <c r="K12" s="36">
        <f>+K9+K10</f>
        <v>1920.0597587600002</v>
      </c>
      <c r="L12" s="36">
        <f>+L9+L10</f>
        <v>2062.1584575299999</v>
      </c>
      <c r="M12" s="24"/>
      <c r="T12" s="5"/>
    </row>
    <row r="13" spans="1:20" ht="15" customHeight="1" x14ac:dyDescent="0.45">
      <c r="A13" s="4"/>
      <c r="B13" s="47" t="s">
        <v>23</v>
      </c>
      <c r="C13" s="24"/>
      <c r="D13" s="24"/>
      <c r="E13" s="24"/>
      <c r="F13" s="24"/>
      <c r="G13" s="47"/>
      <c r="H13" s="38">
        <v>-706.29166493000002</v>
      </c>
      <c r="I13" s="38">
        <v>-972.94859483000016</v>
      </c>
      <c r="J13" s="38">
        <v>-1147.1234008799997</v>
      </c>
      <c r="K13" s="38">
        <v>-1495.55576322</v>
      </c>
      <c r="L13" s="38">
        <v>-1653.3754440599998</v>
      </c>
      <c r="M13" s="24"/>
      <c r="T13" s="5"/>
    </row>
    <row r="14" spans="1:20" ht="15" customHeight="1" x14ac:dyDescent="0.45">
      <c r="A14" s="4"/>
      <c r="B14" s="37" t="s">
        <v>24</v>
      </c>
      <c r="C14" s="24"/>
      <c r="D14" s="24"/>
      <c r="E14" s="24"/>
      <c r="F14" s="24"/>
      <c r="G14" s="40"/>
      <c r="H14" s="41">
        <f>-H13/H12</f>
        <v>0.81415694434802988</v>
      </c>
      <c r="I14" s="41">
        <f>-I13/I12</f>
        <v>0.80181115135438707</v>
      </c>
      <c r="J14" s="41">
        <f>-J13/J12</f>
        <v>0.80379233211436774</v>
      </c>
      <c r="K14" s="41">
        <f>-K13/K12</f>
        <v>0.77891105024035789</v>
      </c>
      <c r="L14" s="41">
        <f>-L13/L12</f>
        <v>0.8017693490151917</v>
      </c>
      <c r="M14" s="24"/>
      <c r="T14" s="5"/>
    </row>
    <row r="15" spans="1:20" ht="15" customHeight="1" x14ac:dyDescent="0.45">
      <c r="A15" s="4"/>
      <c r="B15" s="39" t="s">
        <v>25</v>
      </c>
      <c r="C15" s="24"/>
      <c r="D15" s="24"/>
      <c r="E15" s="24"/>
      <c r="F15" s="24"/>
      <c r="G15" s="39"/>
      <c r="H15" s="38">
        <v>-76.650957800000015</v>
      </c>
      <c r="I15" s="38">
        <v>-82.848546990000003</v>
      </c>
      <c r="J15" s="38">
        <v>-99.68503742</v>
      </c>
      <c r="K15" s="38">
        <v>-100.53258561999999</v>
      </c>
      <c r="L15" s="38">
        <v>-116.2817239</v>
      </c>
      <c r="M15" s="24"/>
      <c r="T15" s="5"/>
    </row>
    <row r="16" spans="1:20" ht="15" customHeight="1" x14ac:dyDescent="0.45">
      <c r="A16" s="4"/>
      <c r="B16" s="51" t="s">
        <v>26</v>
      </c>
      <c r="C16" s="24"/>
      <c r="D16" s="24"/>
      <c r="E16" s="24"/>
      <c r="F16" s="24"/>
      <c r="G16" s="48"/>
      <c r="H16" s="49">
        <f>+H15/H13</f>
        <v>0.10852592718561506</v>
      </c>
      <c r="I16" s="49">
        <f>+I15/I13</f>
        <v>8.5152029028291915E-2</v>
      </c>
      <c r="J16" s="49">
        <f>+J15/J13</f>
        <v>8.6900012102907168E-2</v>
      </c>
      <c r="K16" s="49">
        <f>+K15/K12</f>
        <v>-5.2359092034159005E-2</v>
      </c>
      <c r="L16" s="49">
        <f>+L15/L12</f>
        <v>-5.6388355354262759E-2</v>
      </c>
      <c r="M16" s="24"/>
      <c r="T16" s="5"/>
    </row>
    <row r="17" spans="1:20" ht="15" customHeight="1" thickBot="1" x14ac:dyDescent="0.5">
      <c r="A17" s="4"/>
      <c r="B17" s="50" t="s">
        <v>27</v>
      </c>
      <c r="C17" s="24"/>
      <c r="D17" s="24"/>
      <c r="E17" s="24"/>
      <c r="F17" s="24"/>
      <c r="G17" s="50"/>
      <c r="H17" s="44">
        <f>+H12+H13+H15</f>
        <v>84.570293339999921</v>
      </c>
      <c r="I17" s="44">
        <f>+I12+I13+I15</f>
        <v>157.64145052999976</v>
      </c>
      <c r="J17" s="44">
        <f>+J12+J13+J15</f>
        <v>180.3305813800003</v>
      </c>
      <c r="K17" s="44">
        <f>+SUM(K12,K13,K15)</f>
        <v>323.97140992000027</v>
      </c>
      <c r="L17" s="44">
        <f>+SUM(L12,L13,L15)</f>
        <v>292.50128957000004</v>
      </c>
      <c r="M17" s="24"/>
      <c r="T17" s="5"/>
    </row>
    <row r="18" spans="1:20" ht="15" customHeight="1" thickTop="1" x14ac:dyDescent="0.45">
      <c r="A18" s="4"/>
      <c r="B18" s="152" t="s">
        <v>87</v>
      </c>
      <c r="C18" s="153"/>
      <c r="D18" s="153"/>
      <c r="E18" s="153"/>
      <c r="F18" s="153"/>
      <c r="G18" s="154"/>
      <c r="H18" s="155">
        <v>32.913038649999997</v>
      </c>
      <c r="I18" s="155">
        <v>35.447811659999999</v>
      </c>
      <c r="J18" s="155">
        <v>37.86777936</v>
      </c>
      <c r="K18" s="155">
        <v>38.463862510000006</v>
      </c>
      <c r="L18" s="156">
        <v>44.359812560000002</v>
      </c>
      <c r="M18" s="24"/>
      <c r="T18" s="5"/>
    </row>
    <row r="19" spans="1:20" ht="15" customHeight="1" thickBot="1" x14ac:dyDescent="0.5">
      <c r="A19" s="4"/>
      <c r="B19" s="157" t="s">
        <v>29</v>
      </c>
      <c r="C19" s="24"/>
      <c r="D19" s="24"/>
      <c r="E19" s="24"/>
      <c r="F19" s="24"/>
      <c r="G19" s="43"/>
      <c r="H19" s="44">
        <f>+H17+H18</f>
        <v>117.48333198999993</v>
      </c>
      <c r="I19" s="44">
        <f>+I17+I18</f>
        <v>193.08926218999977</v>
      </c>
      <c r="J19" s="44">
        <f>+J17+J18</f>
        <v>218.19836074000028</v>
      </c>
      <c r="K19" s="44">
        <f>+K17+K18</f>
        <v>362.43527243000028</v>
      </c>
      <c r="L19" s="158">
        <f>+L17+L18</f>
        <v>336.86110213000006</v>
      </c>
      <c r="M19" s="24"/>
      <c r="T19" s="5"/>
    </row>
    <row r="20" spans="1:20" ht="15" customHeight="1" x14ac:dyDescent="0.45">
      <c r="A20" s="4"/>
      <c r="B20" s="159" t="s">
        <v>30</v>
      </c>
      <c r="C20" s="160"/>
      <c r="D20" s="160"/>
      <c r="E20" s="160"/>
      <c r="F20" s="160"/>
      <c r="G20" s="161"/>
      <c r="H20" s="162">
        <v>1.159</v>
      </c>
      <c r="I20" s="162">
        <v>1.1862472420473387</v>
      </c>
      <c r="J20" s="162">
        <v>0</v>
      </c>
      <c r="K20" s="162">
        <v>0</v>
      </c>
      <c r="L20" s="163">
        <v>0</v>
      </c>
      <c r="M20" s="24"/>
      <c r="T20" s="5"/>
    </row>
    <row r="21" spans="1:20" ht="15" customHeight="1" thickBot="1" x14ac:dyDescent="0.5">
      <c r="A21" s="4"/>
      <c r="B21" s="164" t="s">
        <v>31</v>
      </c>
      <c r="C21" s="165"/>
      <c r="D21" s="165"/>
      <c r="E21" s="165"/>
      <c r="F21" s="165"/>
      <c r="G21" s="166"/>
      <c r="H21" s="167">
        <f>+H19+H20</f>
        <v>118.64233198999993</v>
      </c>
      <c r="I21" s="167">
        <f>+I19+I20</f>
        <v>194.2755094320471</v>
      </c>
      <c r="J21" s="167">
        <f>+J19+J20</f>
        <v>218.19836074000028</v>
      </c>
      <c r="K21" s="167">
        <f>+K19</f>
        <v>362.43527243000028</v>
      </c>
      <c r="L21" s="168">
        <f>+L19</f>
        <v>336.86110213000006</v>
      </c>
      <c r="M21" s="24"/>
      <c r="T21" s="5"/>
    </row>
    <row r="22" spans="1:20" ht="15" customHeight="1" x14ac:dyDescent="0.45">
      <c r="A22" s="4"/>
      <c r="B22" s="37" t="s">
        <v>32</v>
      </c>
      <c r="C22" s="24"/>
      <c r="D22" s="24"/>
      <c r="E22" s="24"/>
      <c r="F22" s="24"/>
      <c r="G22" s="39"/>
      <c r="H22" s="38">
        <v>-25.486570809999996</v>
      </c>
      <c r="I22" s="38">
        <v>-27.15558587999994</v>
      </c>
      <c r="J22" s="38">
        <v>-31.190710780000025</v>
      </c>
      <c r="K22" s="38">
        <v>-27.49972385000002</v>
      </c>
      <c r="L22" s="38" t="s">
        <v>138</v>
      </c>
      <c r="M22" s="24"/>
      <c r="T22" s="5"/>
    </row>
    <row r="23" spans="1:20" ht="15" customHeight="1" x14ac:dyDescent="0.45">
      <c r="A23" s="4"/>
      <c r="B23" s="43" t="s">
        <v>33</v>
      </c>
      <c r="C23" s="24"/>
      <c r="D23" s="24"/>
      <c r="E23" s="24"/>
      <c r="F23" s="24"/>
      <c r="G23" s="43"/>
      <c r="H23" s="44">
        <f>+H21+H22</f>
        <v>93.155761179999928</v>
      </c>
      <c r="I23" s="44">
        <f>+I21+I22</f>
        <v>167.11992355204717</v>
      </c>
      <c r="J23" s="44">
        <f>+J21+J22</f>
        <v>187.00764996000026</v>
      </c>
      <c r="K23" s="44">
        <f>+K21+K22</f>
        <v>334.93554858000027</v>
      </c>
      <c r="L23" s="81" t="s">
        <v>138</v>
      </c>
      <c r="M23" s="24"/>
      <c r="T23" s="5"/>
    </row>
    <row r="24" spans="1:20" ht="15" customHeight="1" thickBot="1" x14ac:dyDescent="0.5">
      <c r="A24" s="4"/>
      <c r="B24" s="82" t="s">
        <v>34</v>
      </c>
      <c r="C24" s="73"/>
      <c r="D24" s="73"/>
      <c r="E24" s="73"/>
      <c r="F24" s="73"/>
      <c r="G24" s="75"/>
      <c r="H24" s="83">
        <f>H23/H12</f>
        <v>0.10738256394154154</v>
      </c>
      <c r="I24" s="83">
        <f>I23/I12</f>
        <v>0.13772425288402537</v>
      </c>
      <c r="J24" s="83">
        <f>J23/J12</f>
        <v>0.13103674370975577</v>
      </c>
      <c r="K24" s="83">
        <f>K23/K12</f>
        <v>0.17444016888115296</v>
      </c>
      <c r="L24" s="83" t="s">
        <v>138</v>
      </c>
      <c r="M24" s="24"/>
      <c r="T24" s="5"/>
    </row>
    <row r="25" spans="1:20" ht="15" customHeight="1" thickBot="1" x14ac:dyDescent="0.4">
      <c r="A25" s="23" t="s">
        <v>106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/>
    </row>
  </sheetData>
  <pageMargins left="0.51181102362204722" right="0.51181102362204722" top="0.78740157480314965" bottom="0.78740157480314965" header="0.31496062992125984" footer="0.31496062992125984"/>
  <pageSetup paperSize="9" orientation="landscape" r:id="rId1"/>
  <headerFooter>
    <oddFooter>&amp;L_x000D_&amp;1#&amp;"Aptos"&amp;10&amp;K000000 Restrito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5"/>
  <sheetViews>
    <sheetView showGridLines="0" topLeftCell="A4" zoomScale="90" zoomScaleNormal="90" workbookViewId="0">
      <selection activeCell="L3" sqref="L3"/>
    </sheetView>
  </sheetViews>
  <sheetFormatPr defaultColWidth="0" defaultRowHeight="15" customHeight="1" zeroHeight="1" x14ac:dyDescent="0.35"/>
  <cols>
    <col min="1" max="20" width="9.1796875" customWidth="1"/>
    <col min="21" max="16383" width="9.1796875" hidden="1"/>
    <col min="16384" max="16384" width="0.54296875" customWidth="1"/>
  </cols>
  <sheetData>
    <row r="1" spans="1:20" ht="15" customHeight="1" thickTop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ht="15" customHeight="1" x14ac:dyDescent="0.35">
      <c r="A2" s="4"/>
      <c r="T2" s="5"/>
    </row>
    <row r="3" spans="1:20" ht="15" customHeight="1" x14ac:dyDescent="0.35">
      <c r="A3" s="4"/>
      <c r="T3" s="5"/>
    </row>
    <row r="4" spans="1:20" ht="15" customHeight="1" x14ac:dyDescent="0.35">
      <c r="A4" s="4"/>
      <c r="T4" s="5"/>
    </row>
    <row r="5" spans="1:20" ht="15" customHeight="1" x14ac:dyDescent="0.35">
      <c r="A5" s="4"/>
      <c r="T5" s="5"/>
    </row>
    <row r="6" spans="1:20" ht="15" customHeight="1" x14ac:dyDescent="0.35">
      <c r="A6" s="4"/>
      <c r="C6" s="11"/>
      <c r="T6" s="5"/>
    </row>
    <row r="7" spans="1:20" ht="15" customHeight="1" x14ac:dyDescent="0.35">
      <c r="A7" s="4"/>
      <c r="C7" s="11"/>
      <c r="T7" s="5"/>
    </row>
    <row r="8" spans="1:20" ht="15" customHeight="1" x14ac:dyDescent="0.35">
      <c r="A8" s="4"/>
      <c r="C8" s="21"/>
      <c r="H8" s="9"/>
      <c r="T8" s="5"/>
    </row>
    <row r="9" spans="1:20" ht="15" customHeight="1" x14ac:dyDescent="0.35">
      <c r="A9" s="4"/>
      <c r="C9" s="21"/>
      <c r="H9" s="10"/>
      <c r="T9" s="5"/>
    </row>
    <row r="10" spans="1:20" ht="15" customHeight="1" x14ac:dyDescent="0.35">
      <c r="A10" s="4"/>
      <c r="C10" s="21"/>
      <c r="T10" s="5"/>
    </row>
    <row r="11" spans="1:20" ht="15" customHeight="1" x14ac:dyDescent="0.35">
      <c r="A11" s="4"/>
      <c r="C11" s="21"/>
      <c r="T11" s="5"/>
    </row>
    <row r="12" spans="1:20" ht="15" customHeight="1" x14ac:dyDescent="0.35">
      <c r="A12" s="4"/>
      <c r="C12" s="21"/>
      <c r="T12" s="5"/>
    </row>
    <row r="13" spans="1:20" ht="15" customHeight="1" x14ac:dyDescent="0.35">
      <c r="A13" s="4"/>
      <c r="C13" s="21"/>
      <c r="T13" s="5"/>
    </row>
    <row r="14" spans="1:20" ht="15" customHeight="1" x14ac:dyDescent="0.35">
      <c r="A14" s="4"/>
      <c r="C14" s="11"/>
      <c r="T14" s="5"/>
    </row>
    <row r="15" spans="1:20" ht="15" customHeight="1" x14ac:dyDescent="0.35">
      <c r="A15" s="4"/>
      <c r="C15" s="21"/>
      <c r="T15" s="5"/>
    </row>
    <row r="16" spans="1:20" ht="15" customHeight="1" x14ac:dyDescent="0.35">
      <c r="A16" s="4"/>
      <c r="C16" s="21"/>
      <c r="T16" s="5"/>
    </row>
    <row r="17" spans="1:20" ht="15" customHeight="1" x14ac:dyDescent="0.35">
      <c r="A17" s="4"/>
      <c r="C17" s="21"/>
      <c r="T17" s="5"/>
    </row>
    <row r="18" spans="1:20" ht="15" customHeight="1" x14ac:dyDescent="0.35">
      <c r="A18" s="4"/>
      <c r="C18" s="21"/>
      <c r="T18" s="5"/>
    </row>
    <row r="19" spans="1:20" ht="15" customHeight="1" x14ac:dyDescent="0.35">
      <c r="A19" s="4"/>
      <c r="C19" s="21"/>
      <c r="T19" s="5"/>
    </row>
    <row r="20" spans="1:20" ht="15" customHeight="1" x14ac:dyDescent="0.35">
      <c r="A20" s="4"/>
      <c r="T20" s="5"/>
    </row>
    <row r="21" spans="1:20" ht="15" customHeight="1" x14ac:dyDescent="0.35">
      <c r="A21" s="4"/>
      <c r="T21" s="5"/>
    </row>
    <row r="22" spans="1:20" ht="15" customHeight="1" x14ac:dyDescent="0.35">
      <c r="A22" s="4"/>
      <c r="T22" s="5"/>
    </row>
    <row r="23" spans="1:20" ht="15" customHeight="1" x14ac:dyDescent="0.35">
      <c r="A23" s="4"/>
      <c r="T23" s="5"/>
    </row>
    <row r="24" spans="1:20" ht="15" customHeight="1" x14ac:dyDescent="0.35">
      <c r="A24" s="4"/>
      <c r="T24" s="5"/>
    </row>
    <row r="25" spans="1:20" ht="15" customHeight="1" thickBot="1" x14ac:dyDescent="0.4">
      <c r="A25" s="23" t="s">
        <v>107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&amp;L_x000D_&amp;1#&amp;"Aptos"&amp;10&amp;K000000 Restrito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5"/>
  <sheetViews>
    <sheetView showGridLines="0" zoomScale="90" zoomScaleNormal="90" workbookViewId="0">
      <selection activeCell="P18" sqref="P18"/>
    </sheetView>
  </sheetViews>
  <sheetFormatPr defaultColWidth="0" defaultRowHeight="15" customHeight="1" zeroHeight="1" x14ac:dyDescent="0.35"/>
  <cols>
    <col min="1" max="20" width="9.1796875" customWidth="1"/>
    <col min="21" max="16383" width="9.1796875" hidden="1"/>
    <col min="16384" max="16384" width="0.54296875" customWidth="1"/>
  </cols>
  <sheetData>
    <row r="1" spans="1:20" ht="15" customHeight="1" thickTop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ht="15" customHeight="1" x14ac:dyDescent="0.35">
      <c r="A2" s="4"/>
      <c r="T2" s="5"/>
    </row>
    <row r="3" spans="1:20" ht="15" customHeight="1" x14ac:dyDescent="0.35">
      <c r="A3" s="4"/>
      <c r="T3" s="5"/>
    </row>
    <row r="4" spans="1:20" ht="15" customHeight="1" x14ac:dyDescent="0.35">
      <c r="A4" s="4"/>
      <c r="T4" s="5"/>
    </row>
    <row r="5" spans="1:20" ht="15" customHeight="1" x14ac:dyDescent="0.35">
      <c r="A5" s="4"/>
      <c r="T5" s="5"/>
    </row>
    <row r="6" spans="1:20" ht="15" customHeight="1" x14ac:dyDescent="0.35">
      <c r="A6" s="4"/>
      <c r="C6" s="11"/>
      <c r="T6" s="5"/>
    </row>
    <row r="7" spans="1:20" ht="15" customHeight="1" x14ac:dyDescent="0.35">
      <c r="A7" s="4"/>
      <c r="C7" s="11"/>
      <c r="T7" s="5"/>
    </row>
    <row r="8" spans="1:20" ht="15" customHeight="1" x14ac:dyDescent="0.35">
      <c r="A8" s="4"/>
      <c r="C8" s="21"/>
      <c r="T8" s="5"/>
    </row>
    <row r="9" spans="1:20" ht="15" customHeight="1" x14ac:dyDescent="0.35">
      <c r="A9" s="4"/>
      <c r="C9" s="21"/>
      <c r="T9" s="5"/>
    </row>
    <row r="10" spans="1:20" ht="15" customHeight="1" x14ac:dyDescent="0.35">
      <c r="A10" s="4"/>
      <c r="C10" s="21"/>
      <c r="T10" s="5"/>
    </row>
    <row r="11" spans="1:20" ht="15" customHeight="1" x14ac:dyDescent="0.35">
      <c r="A11" s="4"/>
      <c r="T11" s="5"/>
    </row>
    <row r="12" spans="1:20" ht="15" customHeight="1" x14ac:dyDescent="0.35">
      <c r="A12" s="4"/>
      <c r="T12" s="5"/>
    </row>
    <row r="13" spans="1:20" ht="15" customHeight="1" x14ac:dyDescent="0.35">
      <c r="A13" s="4"/>
      <c r="T13" s="5"/>
    </row>
    <row r="14" spans="1:20" ht="15" customHeight="1" x14ac:dyDescent="0.35">
      <c r="A14" s="4"/>
      <c r="T14" s="5"/>
    </row>
    <row r="15" spans="1:20" ht="15" customHeight="1" x14ac:dyDescent="0.35">
      <c r="A15" s="4"/>
      <c r="T15" s="5"/>
    </row>
    <row r="16" spans="1:20" ht="15" customHeight="1" x14ac:dyDescent="0.35">
      <c r="A16" s="4"/>
      <c r="T16" s="5"/>
    </row>
    <row r="17" spans="1:20" ht="15" customHeight="1" x14ac:dyDescent="0.35">
      <c r="A17" s="4"/>
      <c r="T17" s="5"/>
    </row>
    <row r="18" spans="1:20" ht="15" customHeight="1" x14ac:dyDescent="0.35">
      <c r="A18" s="4"/>
      <c r="T18" s="5"/>
    </row>
    <row r="19" spans="1:20" ht="15" customHeight="1" x14ac:dyDescent="0.35">
      <c r="A19" s="4"/>
      <c r="T19" s="5"/>
    </row>
    <row r="20" spans="1:20" ht="15" customHeight="1" x14ac:dyDescent="0.35">
      <c r="A20" s="4"/>
      <c r="T20" s="5"/>
    </row>
    <row r="21" spans="1:20" ht="15" customHeight="1" x14ac:dyDescent="0.35">
      <c r="A21" s="4"/>
      <c r="T21" s="5"/>
    </row>
    <row r="22" spans="1:20" ht="15" customHeight="1" x14ac:dyDescent="0.35">
      <c r="A22" s="4"/>
      <c r="T22" s="5"/>
    </row>
    <row r="23" spans="1:20" ht="15" customHeight="1" x14ac:dyDescent="0.35">
      <c r="A23" s="4"/>
      <c r="T23" s="5"/>
    </row>
    <row r="24" spans="1:20" ht="15" customHeight="1" x14ac:dyDescent="0.35">
      <c r="A24" s="4"/>
      <c r="T24" s="5"/>
    </row>
    <row r="25" spans="1:20" ht="15" customHeight="1" thickBot="1" x14ac:dyDescent="0.4">
      <c r="A25" s="23" t="s">
        <v>108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/>
    </row>
  </sheetData>
  <pageMargins left="0.51181102362204722" right="0.51181102362204722" top="0.78740157480314965" bottom="0.78740157480314965" header="0.31496062992125984" footer="0.31496062992125984"/>
  <pageSetup paperSize="9" orientation="landscape" r:id="rId1"/>
  <headerFooter>
    <oddFooter>&amp;L_x000D_&amp;1#&amp;"Aptos"&amp;10&amp;K000000 Restrito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C25"/>
  <sheetViews>
    <sheetView showGridLines="0" topLeftCell="A4" zoomScale="90" zoomScaleNormal="90" workbookViewId="0">
      <selection activeCell="L20" sqref="L20"/>
    </sheetView>
  </sheetViews>
  <sheetFormatPr defaultColWidth="0" defaultRowHeight="15" customHeight="1" zeroHeight="1" x14ac:dyDescent="0.35"/>
  <cols>
    <col min="1" max="20" width="9.1796875" customWidth="1"/>
    <col min="21" max="16383" width="9.1796875" hidden="1"/>
    <col min="16384" max="16384" width="0.54296875" customWidth="1"/>
  </cols>
  <sheetData>
    <row r="1" spans="1:20" ht="15" customHeight="1" thickTop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ht="15" customHeight="1" x14ac:dyDescent="0.35">
      <c r="A2" s="4"/>
      <c r="T2" s="5"/>
    </row>
    <row r="3" spans="1:20" ht="15" customHeight="1" x14ac:dyDescent="0.35">
      <c r="A3" s="4"/>
      <c r="T3" s="5"/>
    </row>
    <row r="4" spans="1:20" ht="15" customHeight="1" x14ac:dyDescent="0.35">
      <c r="A4" s="4"/>
      <c r="T4" s="5"/>
    </row>
    <row r="5" spans="1:20" ht="15" customHeight="1" x14ac:dyDescent="0.35">
      <c r="A5" s="4"/>
      <c r="T5" s="5"/>
    </row>
    <row r="6" spans="1:20" ht="15" customHeight="1" thickBot="1" x14ac:dyDescent="0.5">
      <c r="A6" s="4"/>
      <c r="B6" s="73"/>
      <c r="C6" s="73"/>
      <c r="D6" s="73"/>
      <c r="E6" s="73"/>
      <c r="F6" s="73"/>
      <c r="G6" s="75"/>
      <c r="H6" s="76">
        <v>2021</v>
      </c>
      <c r="I6" s="76">
        <v>2022</v>
      </c>
      <c r="J6" s="76">
        <v>2023</v>
      </c>
      <c r="K6" s="76">
        <v>2024</v>
      </c>
      <c r="L6" s="76">
        <v>2025</v>
      </c>
      <c r="T6" s="5"/>
    </row>
    <row r="7" spans="1:20" ht="15" customHeight="1" x14ac:dyDescent="0.45">
      <c r="A7" s="4"/>
      <c r="B7" s="35" t="s">
        <v>35</v>
      </c>
      <c r="C7" s="45"/>
      <c r="D7" s="45"/>
      <c r="E7" s="45"/>
      <c r="F7" s="45"/>
      <c r="G7" s="35"/>
      <c r="H7" s="36">
        <f>+SUM(H8:H9)</f>
        <v>171.37171094999999</v>
      </c>
      <c r="I7" s="36">
        <f>+SUM(I8:I9)</f>
        <v>191.21040446999999</v>
      </c>
      <c r="J7" s="36">
        <f>+SUM(J8:J9)</f>
        <v>189.71429617000001</v>
      </c>
      <c r="K7" s="36">
        <f>+SUM(K8:K9)</f>
        <v>207.25934738999999</v>
      </c>
      <c r="L7" s="36">
        <f>+SUM(L8:L9)</f>
        <v>199.19686561999998</v>
      </c>
      <c r="T7" s="5"/>
    </row>
    <row r="8" spans="1:20" ht="15" customHeight="1" x14ac:dyDescent="0.45">
      <c r="A8" s="4"/>
      <c r="B8" s="37" t="s">
        <v>36</v>
      </c>
      <c r="C8" s="29"/>
      <c r="D8" s="29"/>
      <c r="E8" s="29"/>
      <c r="F8" s="29"/>
      <c r="G8" s="37"/>
      <c r="H8" s="38">
        <v>168.51322854</v>
      </c>
      <c r="I8" s="38">
        <v>186.68617237999999</v>
      </c>
      <c r="J8" s="38">
        <v>184.21672786000002</v>
      </c>
      <c r="K8" s="38">
        <v>206.38652009999998</v>
      </c>
      <c r="L8" s="38">
        <v>199.19686561999998</v>
      </c>
      <c r="M8" s="24"/>
      <c r="T8" s="5"/>
    </row>
    <row r="9" spans="1:20" ht="15" customHeight="1" x14ac:dyDescent="0.45">
      <c r="A9" s="4"/>
      <c r="B9" s="37" t="s">
        <v>37</v>
      </c>
      <c r="C9" s="29"/>
      <c r="D9" s="29"/>
      <c r="E9" s="29"/>
      <c r="F9" s="29"/>
      <c r="G9" s="37"/>
      <c r="H9" s="38">
        <v>2.8584824100000001</v>
      </c>
      <c r="I9" s="38">
        <v>4.5242320900000053</v>
      </c>
      <c r="J9" s="38">
        <v>5.4975683099999983</v>
      </c>
      <c r="K9" s="38">
        <v>0.87282729000000103</v>
      </c>
      <c r="L9" s="38">
        <v>0</v>
      </c>
      <c r="M9" s="24"/>
      <c r="T9" s="5"/>
    </row>
    <row r="10" spans="1:20" ht="15" customHeight="1" x14ac:dyDescent="0.45">
      <c r="A10" s="4"/>
      <c r="B10" s="37" t="s">
        <v>20</v>
      </c>
      <c r="C10" s="34"/>
      <c r="D10" s="34"/>
      <c r="E10" s="34"/>
      <c r="F10" s="34"/>
      <c r="G10" s="40"/>
      <c r="H10" s="59">
        <v>-31.541618109999998</v>
      </c>
      <c r="I10" s="59">
        <v>-34.139550589999999</v>
      </c>
      <c r="J10" s="59">
        <v>-33.38577141999999</v>
      </c>
      <c r="K10" s="59">
        <v>-37.191689019999998</v>
      </c>
      <c r="L10" s="59">
        <v>-35.927415839999981</v>
      </c>
      <c r="M10" s="24"/>
      <c r="T10" s="5"/>
    </row>
    <row r="11" spans="1:20" ht="15" customHeight="1" x14ac:dyDescent="0.45">
      <c r="A11" s="4"/>
      <c r="B11" s="51" t="s">
        <v>21</v>
      </c>
      <c r="C11" s="46"/>
      <c r="D11" s="46"/>
      <c r="E11" s="46"/>
      <c r="F11" s="46"/>
      <c r="G11" s="43"/>
      <c r="H11" s="42">
        <f>-H10/H7</f>
        <v>0.1840538204068155</v>
      </c>
      <c r="I11" s="42">
        <f>-I10/I7</f>
        <v>0.17854441908968574</v>
      </c>
      <c r="J11" s="42">
        <f>-J10/J7</f>
        <v>0.17597920712355553</v>
      </c>
      <c r="K11" s="42">
        <f>+K10/K7</f>
        <v>-0.17944517093367271</v>
      </c>
      <c r="L11" s="42">
        <f>+L10/L7</f>
        <v>-0.18036135120989955</v>
      </c>
      <c r="M11" s="24"/>
      <c r="T11" s="5"/>
    </row>
    <row r="12" spans="1:20" ht="15" customHeight="1" x14ac:dyDescent="0.45">
      <c r="A12" s="4"/>
      <c r="B12" s="53" t="s">
        <v>38</v>
      </c>
      <c r="C12" s="24"/>
      <c r="D12" s="24"/>
      <c r="E12" s="24"/>
      <c r="F12" s="24"/>
      <c r="G12" s="47"/>
      <c r="H12" s="36">
        <f>+H7+H10</f>
        <v>139.83009283999999</v>
      </c>
      <c r="I12" s="36">
        <f>+I7+I10</f>
        <v>157.07085387999999</v>
      </c>
      <c r="J12" s="36">
        <f>+J7+J10</f>
        <v>156.32852475000001</v>
      </c>
      <c r="K12" s="36">
        <f>+SUM(K10,K7)</f>
        <v>170.06765837</v>
      </c>
      <c r="L12" s="36">
        <f>+SUM(L10,L7)</f>
        <v>163.26944978</v>
      </c>
      <c r="M12" s="24"/>
      <c r="T12" s="5"/>
    </row>
    <row r="13" spans="1:20" ht="15" customHeight="1" x14ac:dyDescent="0.45">
      <c r="A13" s="4"/>
      <c r="B13" s="37" t="s">
        <v>39</v>
      </c>
      <c r="C13" s="24"/>
      <c r="D13" s="24"/>
      <c r="E13" s="24"/>
      <c r="F13" s="24"/>
      <c r="G13" s="40"/>
      <c r="H13" s="59">
        <v>-113.10758944999998</v>
      </c>
      <c r="I13" s="59">
        <v>-122.87729874000001</v>
      </c>
      <c r="J13" s="59">
        <v>-124.5783486</v>
      </c>
      <c r="K13" s="59">
        <v>-143.52624879000001</v>
      </c>
      <c r="L13" s="59">
        <v>-142.87624903000003</v>
      </c>
      <c r="M13" s="24"/>
      <c r="T13" s="5"/>
    </row>
    <row r="14" spans="1:20" ht="15" customHeight="1" x14ac:dyDescent="0.45">
      <c r="A14" s="4"/>
      <c r="B14" s="37" t="s">
        <v>40</v>
      </c>
      <c r="C14" s="24"/>
      <c r="D14" s="24"/>
      <c r="E14" s="24"/>
      <c r="F14" s="24"/>
      <c r="G14" s="39"/>
      <c r="H14" s="42">
        <v>-0.7796592063817972</v>
      </c>
      <c r="I14" s="42">
        <v>-0.80889304407044105</v>
      </c>
      <c r="J14" s="42">
        <f>-J13/J12</f>
        <v>0.79690094177774162</v>
      </c>
      <c r="K14" s="42">
        <f>+K13/K12</f>
        <v>-0.84393617320080705</v>
      </c>
      <c r="L14" s="42">
        <f>+L13/L12</f>
        <v>-0.87509481548765478</v>
      </c>
      <c r="M14" s="24"/>
      <c r="T14" s="5"/>
    </row>
    <row r="15" spans="1:20" ht="15" customHeight="1" x14ac:dyDescent="0.45">
      <c r="A15" s="4"/>
      <c r="B15" s="51" t="s">
        <v>41</v>
      </c>
      <c r="C15" s="24"/>
      <c r="D15" s="24"/>
      <c r="E15" s="24"/>
      <c r="F15" s="24"/>
      <c r="G15" s="48"/>
      <c r="H15" s="56">
        <v>6.8732420899999997</v>
      </c>
      <c r="I15" s="56">
        <v>-1.2254815800000001</v>
      </c>
      <c r="J15" s="56">
        <v>-1.7975409599999999</v>
      </c>
      <c r="K15" s="169">
        <v>-11.083516929999998</v>
      </c>
      <c r="L15" s="56">
        <v>-12.821686549999999</v>
      </c>
      <c r="M15" s="24"/>
      <c r="T15" s="5"/>
    </row>
    <row r="16" spans="1:20" ht="15" customHeight="1" x14ac:dyDescent="0.45">
      <c r="A16" s="4"/>
      <c r="B16" s="55" t="s">
        <v>42</v>
      </c>
      <c r="C16" s="24"/>
      <c r="D16" s="24"/>
      <c r="E16" s="24"/>
      <c r="F16" s="24"/>
      <c r="G16" s="50"/>
      <c r="H16" s="49">
        <f>H15/H12</f>
        <v>4.9154241053566909E-2</v>
      </c>
      <c r="I16" s="49">
        <f>I15/I12</f>
        <v>-7.802094085107931E-3</v>
      </c>
      <c r="J16" s="49">
        <f>J15/J12</f>
        <v>-1.1498483484537582E-2</v>
      </c>
      <c r="K16" s="49">
        <f>+K15/K12</f>
        <v>-6.5171220890727188E-2</v>
      </c>
      <c r="L16" s="49">
        <f>+L15/L12</f>
        <v>-7.8530837013763344E-2</v>
      </c>
      <c r="M16" s="24"/>
      <c r="T16" s="5"/>
    </row>
    <row r="17" spans="1:20" ht="15" customHeight="1" x14ac:dyDescent="0.45">
      <c r="A17" s="4"/>
      <c r="B17" s="52" t="s">
        <v>27</v>
      </c>
      <c r="C17" s="24"/>
      <c r="D17" s="24"/>
      <c r="E17" s="24"/>
      <c r="F17" s="24"/>
      <c r="G17" s="39"/>
      <c r="H17" s="36">
        <f>+H12+H13+H15</f>
        <v>33.595745480000012</v>
      </c>
      <c r="I17" s="36">
        <f>+I12+I13+I15</f>
        <v>32.968073559999972</v>
      </c>
      <c r="J17" s="36">
        <f>+J12+J13+J15</f>
        <v>29.952635190000017</v>
      </c>
      <c r="K17" s="36">
        <f>+SUM(K15,K13,K12)</f>
        <v>15.457892649999991</v>
      </c>
      <c r="L17" s="36">
        <f>+SUM(L15,L13,L12)</f>
        <v>7.5715141999999673</v>
      </c>
      <c r="M17" s="24"/>
      <c r="T17" s="5"/>
    </row>
    <row r="18" spans="1:20" ht="15" customHeight="1" x14ac:dyDescent="0.45">
      <c r="A18" s="4"/>
      <c r="B18" s="51" t="s">
        <v>28</v>
      </c>
      <c r="C18" s="24"/>
      <c r="D18" s="24"/>
      <c r="E18" s="24"/>
      <c r="F18" s="24"/>
      <c r="G18" s="35"/>
      <c r="H18" s="38">
        <v>17.953099439999999</v>
      </c>
      <c r="I18" s="38">
        <v>17.648378920000003</v>
      </c>
      <c r="J18" s="38">
        <v>16.89587886</v>
      </c>
      <c r="K18" s="38">
        <v>17.171626870000001</v>
      </c>
      <c r="L18" s="38">
        <v>17.360700600000001</v>
      </c>
      <c r="M18" s="24"/>
      <c r="T18" s="5"/>
    </row>
    <row r="19" spans="1:20" ht="15" customHeight="1" x14ac:dyDescent="0.45">
      <c r="A19" s="4"/>
      <c r="B19" s="52" t="s">
        <v>43</v>
      </c>
      <c r="C19" s="24"/>
      <c r="D19" s="24"/>
      <c r="E19" s="24"/>
      <c r="F19" s="24"/>
      <c r="G19" s="39"/>
      <c r="H19" s="36">
        <f>+H17+H18</f>
        <v>51.548844920000008</v>
      </c>
      <c r="I19" s="36">
        <f>+I17+I18</f>
        <v>50.616452479999978</v>
      </c>
      <c r="J19" s="36">
        <f>+J17+J18</f>
        <v>46.84851405000002</v>
      </c>
      <c r="K19" s="36">
        <f>+SUM(K17:K18)</f>
        <v>32.629519519999988</v>
      </c>
      <c r="L19" s="36">
        <f>+SUM(L17:L18)</f>
        <v>24.932214799999969</v>
      </c>
      <c r="M19" s="24"/>
      <c r="T19" s="5"/>
    </row>
    <row r="20" spans="1:20" ht="15" customHeight="1" x14ac:dyDescent="0.45">
      <c r="A20" s="4"/>
      <c r="B20" s="51" t="s">
        <v>44</v>
      </c>
      <c r="C20" s="24"/>
      <c r="D20" s="24"/>
      <c r="E20" s="24"/>
      <c r="F20" s="24"/>
      <c r="G20" s="35"/>
      <c r="H20" s="38">
        <v>-8.3237137899999993</v>
      </c>
      <c r="I20" s="38">
        <v>0</v>
      </c>
      <c r="J20" s="38">
        <v>0</v>
      </c>
      <c r="K20" s="38">
        <v>0</v>
      </c>
      <c r="L20" s="38">
        <v>0</v>
      </c>
      <c r="M20" s="24"/>
      <c r="T20" s="5"/>
    </row>
    <row r="21" spans="1:20" ht="15" customHeight="1" x14ac:dyDescent="0.45">
      <c r="A21" s="4"/>
      <c r="B21" s="52" t="s">
        <v>45</v>
      </c>
      <c r="C21" s="24"/>
      <c r="D21" s="24"/>
      <c r="E21" s="24"/>
      <c r="F21" s="24"/>
      <c r="G21" s="39"/>
      <c r="H21" s="36">
        <f>+H19+H20</f>
        <v>43.225131130000008</v>
      </c>
      <c r="I21" s="36">
        <f>+I19+I20</f>
        <v>50.616452479999978</v>
      </c>
      <c r="J21" s="36">
        <f>+J19+J20</f>
        <v>46.84851405000002</v>
      </c>
      <c r="K21" s="36">
        <f>+K19</f>
        <v>32.629519519999988</v>
      </c>
      <c r="L21" s="36">
        <f>+L19</f>
        <v>24.932214799999969</v>
      </c>
      <c r="M21" s="24"/>
      <c r="T21" s="5"/>
    </row>
    <row r="22" spans="1:20" ht="15" customHeight="1" x14ac:dyDescent="0.45">
      <c r="A22" s="4"/>
      <c r="B22" s="51" t="s">
        <v>32</v>
      </c>
      <c r="C22" s="24"/>
      <c r="D22" s="24"/>
      <c r="E22" s="24"/>
      <c r="F22" s="24"/>
      <c r="G22" s="35"/>
      <c r="H22" s="38">
        <v>-9.9609750299999984</v>
      </c>
      <c r="I22" s="38">
        <v>-11.81085023</v>
      </c>
      <c r="J22" s="38">
        <v>-11.38303228</v>
      </c>
      <c r="K22" s="38">
        <v>-11.15256488</v>
      </c>
      <c r="L22" s="38" t="s">
        <v>138</v>
      </c>
      <c r="M22" s="24"/>
      <c r="T22" s="5"/>
    </row>
    <row r="23" spans="1:20" ht="15" customHeight="1" x14ac:dyDescent="0.45">
      <c r="A23" s="4"/>
      <c r="B23" s="57" t="s">
        <v>46</v>
      </c>
      <c r="C23" s="24"/>
      <c r="D23" s="24"/>
      <c r="E23" s="24"/>
      <c r="F23" s="24"/>
      <c r="G23" s="54"/>
      <c r="H23" s="44">
        <f>H21+H22</f>
        <v>33.264156100000008</v>
      </c>
      <c r="I23" s="44">
        <f>I21+I22</f>
        <v>38.805602249999978</v>
      </c>
      <c r="J23" s="44">
        <f>J21+J22</f>
        <v>35.465481770000018</v>
      </c>
      <c r="K23" s="44">
        <f>+K21+K22</f>
        <v>21.476954639999988</v>
      </c>
      <c r="L23" s="81" t="s">
        <v>138</v>
      </c>
      <c r="M23" s="24"/>
      <c r="T23" s="5"/>
    </row>
    <row r="24" spans="1:20" ht="15" customHeight="1" thickBot="1" x14ac:dyDescent="0.5">
      <c r="A24" s="4"/>
      <c r="B24" s="82" t="s">
        <v>131</v>
      </c>
      <c r="C24" s="73"/>
      <c r="D24" s="73"/>
      <c r="E24" s="73"/>
      <c r="F24" s="73"/>
      <c r="G24" s="75"/>
      <c r="H24" s="83">
        <f>+H23/H12</f>
        <v>0.23788982345926341</v>
      </c>
      <c r="I24" s="83">
        <f>+I23/I12</f>
        <v>0.2470579441787904</v>
      </c>
      <c r="J24" s="83">
        <f>+J23/J12</f>
        <v>0.22686507038121342</v>
      </c>
      <c r="K24" s="83">
        <f>+K23/K12</f>
        <v>0.12628476716763293</v>
      </c>
      <c r="L24" s="83" t="s">
        <v>138</v>
      </c>
      <c r="M24" s="24"/>
      <c r="T24" s="5"/>
    </row>
    <row r="25" spans="1:20" ht="15" customHeight="1" thickBot="1" x14ac:dyDescent="0.4">
      <c r="A25" s="23" t="s">
        <v>109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/>
    </row>
  </sheetData>
  <pageMargins left="0.51181102362204722" right="0.51181102362204722" top="0.78740157480314965" bottom="0.78740157480314965" header="0.31496062992125984" footer="0.31496062992125984"/>
  <pageSetup paperSize="9" orientation="landscape" r:id="rId1"/>
  <headerFooter>
    <oddFooter>&amp;L_x000D_&amp;1#&amp;"Aptos"&amp;10&amp;K000000 Restrito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5"/>
  <sheetViews>
    <sheetView showGridLines="0" zoomScale="90" zoomScaleNormal="90" workbookViewId="0">
      <selection activeCell="L21" sqref="L21:L23"/>
    </sheetView>
  </sheetViews>
  <sheetFormatPr defaultColWidth="0" defaultRowHeight="15" customHeight="1" zeroHeight="1" x14ac:dyDescent="0.35"/>
  <cols>
    <col min="1" max="20" width="9.1796875" customWidth="1"/>
    <col min="21" max="16383" width="9.1796875" hidden="1"/>
    <col min="16384" max="16384" width="0.54296875" customWidth="1"/>
  </cols>
  <sheetData>
    <row r="1" spans="1:20" ht="15" customHeight="1" thickTop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ht="15" customHeight="1" x14ac:dyDescent="0.35">
      <c r="A2" s="4"/>
      <c r="T2" s="5"/>
    </row>
    <row r="3" spans="1:20" ht="15" customHeight="1" x14ac:dyDescent="0.35">
      <c r="A3" s="4"/>
      <c r="T3" s="5"/>
    </row>
    <row r="4" spans="1:20" ht="15" customHeight="1" x14ac:dyDescent="0.35">
      <c r="A4" s="4"/>
      <c r="T4" s="5"/>
    </row>
    <row r="5" spans="1:20" ht="15" customHeight="1" x14ac:dyDescent="0.35">
      <c r="A5" s="4"/>
      <c r="T5" s="5"/>
    </row>
    <row r="6" spans="1:20" ht="15" customHeight="1" thickBot="1" x14ac:dyDescent="0.5">
      <c r="A6" s="4"/>
      <c r="B6" s="73"/>
      <c r="C6" s="73"/>
      <c r="D6" s="73"/>
      <c r="E6" s="73"/>
      <c r="F6" s="73"/>
      <c r="G6" s="75"/>
      <c r="H6" s="76">
        <v>2021</v>
      </c>
      <c r="I6" s="76">
        <v>2022</v>
      </c>
      <c r="J6" s="76">
        <v>2023</v>
      </c>
      <c r="K6" s="76">
        <v>2024</v>
      </c>
      <c r="L6" s="76">
        <v>2025</v>
      </c>
      <c r="T6" s="5"/>
    </row>
    <row r="7" spans="1:20" ht="15" customHeight="1" x14ac:dyDescent="0.45">
      <c r="A7" s="4"/>
      <c r="B7" s="35" t="s">
        <v>35</v>
      </c>
      <c r="C7" s="45"/>
      <c r="D7" s="45"/>
      <c r="E7" s="45"/>
      <c r="F7" s="45"/>
      <c r="G7" s="35"/>
      <c r="H7" s="36">
        <f>'Resumo financeiro - DLV'!H8+'Resumo financeiro - DLI'!H7</f>
        <v>1254.24031642</v>
      </c>
      <c r="I7" s="36">
        <f>'Resumo financeiro - DLV'!I8+'Resumo financeiro - DLI'!I7</f>
        <v>1691.8808113699999</v>
      </c>
      <c r="J7" s="36">
        <f>'Resumo financeiro - DLV'!J8+'Resumo financeiro - DLI'!J7</f>
        <v>1971.4393199800002</v>
      </c>
      <c r="K7" s="36">
        <f>'Resumo financeiro - DLV'!K8+'Resumo financeiro - DLI'!K7</f>
        <v>2585.2237360000004</v>
      </c>
      <c r="L7" s="36">
        <f>'Resumo financeiro - DLV'!L8+'Resumo financeiro - DLI'!L7</f>
        <v>2772.0204626700001</v>
      </c>
      <c r="T7" s="5"/>
    </row>
    <row r="8" spans="1:20" ht="15" customHeight="1" x14ac:dyDescent="0.45">
      <c r="A8" s="4"/>
      <c r="B8" s="39" t="s">
        <v>20</v>
      </c>
      <c r="C8" s="29"/>
      <c r="D8" s="29"/>
      <c r="E8" s="29"/>
      <c r="F8" s="29"/>
      <c r="G8" s="37"/>
      <c r="H8" s="59">
        <f>'Resumo financeiro - DLV'!H10+'Resumo financeiro - DLI'!H10</f>
        <v>-246.89730750999996</v>
      </c>
      <c r="I8" s="59">
        <f>'Resumo financeiro - DLV'!I10+'Resumo financeiro - DLI'!I10</f>
        <v>-321.37136514000008</v>
      </c>
      <c r="J8" s="59">
        <f>'Resumo financeiro - DLV'!J10+'Resumo financeiro - DLI'!J10</f>
        <v>-387.97177555000019</v>
      </c>
      <c r="K8" s="59">
        <f>'Resumo financeiro - DLV'!K10+'Resumo financeiro - DLI'!K10</f>
        <v>-495.09631886999995</v>
      </c>
      <c r="L8" s="59">
        <f>'Resumo financeiro - DLV'!L10+'Resumo financeiro - DLI'!L10</f>
        <v>-546.59255536000012</v>
      </c>
      <c r="M8" s="24"/>
      <c r="T8" s="5"/>
    </row>
    <row r="9" spans="1:20" ht="15" customHeight="1" x14ac:dyDescent="0.45">
      <c r="A9" s="4"/>
      <c r="B9" s="40" t="s">
        <v>21</v>
      </c>
      <c r="C9" s="29"/>
      <c r="D9" s="29"/>
      <c r="E9" s="29"/>
      <c r="F9" s="29"/>
      <c r="G9" s="37"/>
      <c r="H9" s="42">
        <f>-H8/H7</f>
        <v>0.1968500807044086</v>
      </c>
      <c r="I9" s="42">
        <f>-I8/I7</f>
        <v>0.18994917548581317</v>
      </c>
      <c r="J9" s="42">
        <f>-J8/J7</f>
        <v>0.19679620448776283</v>
      </c>
      <c r="K9" s="42">
        <f>-K8/K7</f>
        <v>0.19151004687742812</v>
      </c>
      <c r="L9" s="42">
        <f>-L8/L7</f>
        <v>0.19718200594865889</v>
      </c>
      <c r="M9" s="24"/>
      <c r="T9" s="5"/>
    </row>
    <row r="10" spans="1:20" ht="15" customHeight="1" x14ac:dyDescent="0.45">
      <c r="A10" s="4"/>
      <c r="B10" s="35" t="s">
        <v>38</v>
      </c>
      <c r="C10" s="34"/>
      <c r="D10" s="34"/>
      <c r="E10" s="34"/>
      <c r="F10" s="34"/>
      <c r="G10" s="40"/>
      <c r="H10" s="60">
        <f>H7+H8</f>
        <v>1007.34300891</v>
      </c>
      <c r="I10" s="60">
        <f>I7+I8</f>
        <v>1370.5094462299999</v>
      </c>
      <c r="J10" s="60">
        <f>J7+J8</f>
        <v>1583.4675444300001</v>
      </c>
      <c r="K10" s="60">
        <f>K7+K8</f>
        <v>2090.1274171300006</v>
      </c>
      <c r="L10" s="60">
        <f>L7+L8</f>
        <v>2225.4279073100001</v>
      </c>
      <c r="M10" s="24"/>
      <c r="T10" s="5"/>
    </row>
    <row r="11" spans="1:20" ht="15" customHeight="1" x14ac:dyDescent="0.45">
      <c r="A11" s="4"/>
      <c r="B11" s="39" t="s">
        <v>39</v>
      </c>
      <c r="C11" s="46"/>
      <c r="D11" s="46"/>
      <c r="E11" s="46"/>
      <c r="F11" s="46"/>
      <c r="G11" s="43"/>
      <c r="H11" s="59">
        <f>'Resumo financeiro - DLV'!H13+'Resumo financeiro - DLI'!H13</f>
        <v>-819.39925438</v>
      </c>
      <c r="I11" s="59">
        <f>'Resumo financeiro - DLV'!I13+'Resumo financeiro - DLI'!I13</f>
        <v>-1095.8258935700001</v>
      </c>
      <c r="J11" s="59">
        <f>'Resumo financeiro - DLV'!J13+'Resumo financeiro - DLI'!J13</f>
        <v>-1271.7017494799998</v>
      </c>
      <c r="K11" s="59">
        <f>'Resumo financeiro - DLV'!K13+'Resumo financeiro - DLI'!K13</f>
        <v>-1639.08201201</v>
      </c>
      <c r="L11" s="59">
        <f>'Resumo financeiro - DLV'!L13+'Resumo financeiro - DLI'!L13</f>
        <v>-1796.2516930899999</v>
      </c>
      <c r="M11" s="24"/>
      <c r="T11" s="5"/>
    </row>
    <row r="12" spans="1:20" ht="15" customHeight="1" x14ac:dyDescent="0.45">
      <c r="A12" s="4"/>
      <c r="B12" s="40" t="s">
        <v>40</v>
      </c>
      <c r="C12" s="24"/>
      <c r="D12" s="24"/>
      <c r="E12" s="24"/>
      <c r="F12" s="24"/>
      <c r="G12" s="47"/>
      <c r="H12" s="42">
        <f>-H11/H10</f>
        <v>0.81342625811900426</v>
      </c>
      <c r="I12" s="42">
        <f>-I11/I10</f>
        <v>0.79957558598694822</v>
      </c>
      <c r="J12" s="42">
        <f>-J11/J10</f>
        <v>0.80311197659423672</v>
      </c>
      <c r="K12" s="42">
        <f>-K11/K10</f>
        <v>0.78420195753455979</v>
      </c>
      <c r="L12" s="42">
        <f>-L11/L10</f>
        <v>0.80714890255026517</v>
      </c>
      <c r="M12" s="24"/>
      <c r="T12" s="5"/>
    </row>
    <row r="13" spans="1:20" ht="15" customHeight="1" x14ac:dyDescent="0.45">
      <c r="A13" s="4"/>
      <c r="B13" s="39" t="s">
        <v>41</v>
      </c>
      <c r="C13" s="24"/>
      <c r="D13" s="24"/>
      <c r="E13" s="24"/>
      <c r="F13" s="24"/>
      <c r="G13" s="40"/>
      <c r="H13" s="59">
        <f>'Resumo financeiro - DLV'!H15+'Resumo financeiro - DLI'!H15</f>
        <v>-69.77771571000001</v>
      </c>
      <c r="I13" s="59">
        <f>'Resumo financeiro - DLV'!I15+'Resumo financeiro - DLI'!I15</f>
        <v>-84.074028569999996</v>
      </c>
      <c r="J13" s="59">
        <f>'Resumo financeiro - DLV'!J15+'Resumo financeiro - DLI'!J15</f>
        <v>-101.48257838000001</v>
      </c>
      <c r="K13" s="59">
        <f>'Resumo financeiro - DLV'!K15+'Resumo financeiro - DLI'!K15</f>
        <v>-111.61610254999999</v>
      </c>
      <c r="L13" s="59">
        <f>'Resumo financeiro - DLV'!L15+'Resumo financeiro - DLI'!L15</f>
        <v>-129.10341045000001</v>
      </c>
      <c r="M13" s="24"/>
      <c r="T13" s="5"/>
    </row>
    <row r="14" spans="1:20" ht="15" customHeight="1" x14ac:dyDescent="0.45">
      <c r="A14" s="4"/>
      <c r="B14" s="40" t="s">
        <v>42</v>
      </c>
      <c r="C14" s="24"/>
      <c r="D14" s="24"/>
      <c r="E14" s="24"/>
      <c r="F14" s="24"/>
      <c r="G14" s="39"/>
      <c r="H14" s="42">
        <f>+H13/H11</f>
        <v>8.5157162808010431E-2</v>
      </c>
      <c r="I14" s="42">
        <f>+I13/I11</f>
        <v>7.6722067860709342E-2</v>
      </c>
      <c r="J14" s="42">
        <f>+J13/J11</f>
        <v>7.9800612385330399E-2</v>
      </c>
      <c r="K14" s="42">
        <f>+K13/K11</f>
        <v>6.8096716169269406E-2</v>
      </c>
      <c r="L14" s="42">
        <f>+L13/L11</f>
        <v>7.1873786366714584E-2</v>
      </c>
      <c r="M14" s="24"/>
      <c r="T14" s="5"/>
    </row>
    <row r="15" spans="1:20" ht="15" customHeight="1" x14ac:dyDescent="0.45">
      <c r="A15" s="4"/>
      <c r="B15" s="35" t="s">
        <v>27</v>
      </c>
      <c r="C15" s="24"/>
      <c r="D15" s="24"/>
      <c r="E15" s="24"/>
      <c r="F15" s="24"/>
      <c r="G15" s="48"/>
      <c r="H15" s="61">
        <f>+H10+H11+H13</f>
        <v>118.16603881999997</v>
      </c>
      <c r="I15" s="61">
        <f>+I10+I11+I13</f>
        <v>190.60952408999981</v>
      </c>
      <c r="J15" s="61">
        <f>+J10+J11+J13</f>
        <v>210.28321657000032</v>
      </c>
      <c r="K15" s="61">
        <f>+K10+K11+K13</f>
        <v>339.42930257000063</v>
      </c>
      <c r="L15" s="61">
        <f>+L10+L11+L13</f>
        <v>300.07280377000023</v>
      </c>
      <c r="M15" s="24"/>
      <c r="T15" s="5"/>
    </row>
    <row r="16" spans="1:20" ht="15" customHeight="1" thickBot="1" x14ac:dyDescent="0.5">
      <c r="A16" s="4"/>
      <c r="B16" s="54" t="s">
        <v>28</v>
      </c>
      <c r="C16" s="24"/>
      <c r="D16" s="24"/>
      <c r="E16" s="24"/>
      <c r="F16" s="24"/>
      <c r="G16" s="50"/>
      <c r="H16" s="58">
        <f>'Resumo financeiro - DLV'!H18+'Resumo financeiro - DLI'!H18</f>
        <v>50.866138089999993</v>
      </c>
      <c r="I16" s="58">
        <f>'Resumo financeiro - DLV'!I18+'Resumo financeiro - DLI'!I18</f>
        <v>53.096190579999998</v>
      </c>
      <c r="J16" s="58">
        <f>'Resumo financeiro - DLV'!J18+'Resumo financeiro - DLI'!J18</f>
        <v>54.763658219999996</v>
      </c>
      <c r="K16" s="58">
        <f>'Resumo financeiro - DLV'!K18+'Resumo financeiro - DLI'!K18</f>
        <v>55.63548938000001</v>
      </c>
      <c r="L16" s="58">
        <f>'Resumo financeiro - DLV'!L18+'Resumo financeiro - DLI'!L18</f>
        <v>61.720513160000003</v>
      </c>
      <c r="M16" s="24"/>
      <c r="T16" s="5"/>
    </row>
    <row r="17" spans="1:20" ht="15" customHeight="1" x14ac:dyDescent="0.45">
      <c r="A17" s="4"/>
      <c r="B17" s="62" t="s">
        <v>43</v>
      </c>
      <c r="C17" s="24"/>
      <c r="D17" s="24"/>
      <c r="E17" s="24"/>
      <c r="F17" s="24"/>
      <c r="G17" s="39"/>
      <c r="H17" s="36">
        <f>+H15+H16</f>
        <v>169.03217690999998</v>
      </c>
      <c r="I17" s="36">
        <f>+I15+I16</f>
        <v>243.70571466999979</v>
      </c>
      <c r="J17" s="36">
        <f>+J15+J16</f>
        <v>265.04687479000029</v>
      </c>
      <c r="K17" s="36">
        <f>+K15+K16</f>
        <v>395.06479195000065</v>
      </c>
      <c r="L17" s="36">
        <f>+L15+L16</f>
        <v>361.79331693000023</v>
      </c>
      <c r="M17" s="24"/>
      <c r="T17" s="5"/>
    </row>
    <row r="18" spans="1:20" ht="15" customHeight="1" x14ac:dyDescent="0.45">
      <c r="A18" s="4"/>
      <c r="B18" s="39" t="s">
        <v>44</v>
      </c>
      <c r="C18" s="24"/>
      <c r="D18" s="24"/>
      <c r="E18" s="24"/>
      <c r="F18" s="24"/>
      <c r="G18" s="35"/>
      <c r="H18" s="38">
        <f>'Resumo financeiro - DLV'!H20+'Resumo financeiro - DLI'!H20</f>
        <v>-7.1647137899999995</v>
      </c>
      <c r="I18" s="38">
        <f>'Resumo financeiro - DLV'!I20+'Resumo financeiro - DLI'!I20</f>
        <v>1.1862472420473387</v>
      </c>
      <c r="J18" s="38">
        <f>'Resumo financeiro - DLV'!J20+'Resumo financeiro - DLI'!J20</f>
        <v>0</v>
      </c>
      <c r="K18" s="38">
        <f>'Resumo financeiro - DLV'!K20+'Resumo financeiro - DLI'!K20</f>
        <v>0</v>
      </c>
      <c r="L18" s="38">
        <f>'Resumo financeiro - DLV'!L20+'Resumo financeiro - DLI'!L20</f>
        <v>0</v>
      </c>
      <c r="T18" s="5"/>
    </row>
    <row r="19" spans="1:20" ht="15" customHeight="1" x14ac:dyDescent="0.45">
      <c r="A19" s="4"/>
      <c r="B19" s="35" t="s">
        <v>45</v>
      </c>
      <c r="C19" s="24"/>
      <c r="D19" s="24"/>
      <c r="E19" s="24"/>
      <c r="F19" s="24"/>
      <c r="G19" s="39"/>
      <c r="H19" s="36">
        <f>+H17+H18</f>
        <v>161.86746311999997</v>
      </c>
      <c r="I19" s="36">
        <f>+I17+I18</f>
        <v>244.89196191204712</v>
      </c>
      <c r="J19" s="36">
        <f>+J17+J18</f>
        <v>265.04687479000029</v>
      </c>
      <c r="K19" s="36">
        <f>+K17+K18</f>
        <v>395.06479195000065</v>
      </c>
      <c r="L19" s="36">
        <f>+L17+L18</f>
        <v>361.79331693000023</v>
      </c>
      <c r="M19" s="24"/>
      <c r="T19" s="5"/>
    </row>
    <row r="20" spans="1:20" ht="15" customHeight="1" x14ac:dyDescent="0.45">
      <c r="A20" s="4"/>
      <c r="B20" s="40" t="s">
        <v>47</v>
      </c>
      <c r="C20" s="24"/>
      <c r="D20" s="24"/>
      <c r="E20" s="24"/>
      <c r="F20" s="24"/>
      <c r="G20" s="39"/>
      <c r="H20" s="42">
        <f>+H19/H10</f>
        <v>0.16068753313248224</v>
      </c>
      <c r="I20" s="42">
        <f>+I19/I10</f>
        <v>0.17868681064964304</v>
      </c>
      <c r="J20" s="42">
        <f>+J19/J10</f>
        <v>0.16738383790834757</v>
      </c>
      <c r="K20" s="42">
        <f>+K19/K10</f>
        <v>0.1890146929379419</v>
      </c>
      <c r="L20" s="42">
        <f>+L19/L10</f>
        <v>0.16257247235086583</v>
      </c>
      <c r="M20" s="24"/>
      <c r="T20" s="5"/>
    </row>
    <row r="21" spans="1:20" ht="15" customHeight="1" x14ac:dyDescent="0.45">
      <c r="A21" s="4"/>
      <c r="B21" s="54" t="s">
        <v>32</v>
      </c>
      <c r="C21" s="24"/>
      <c r="D21" s="24"/>
      <c r="E21" s="24"/>
      <c r="F21" s="24"/>
      <c r="G21" s="43"/>
      <c r="H21" s="81">
        <f>'Resumo financeiro - DLV'!H22+'Resumo financeiro - DLI'!H22</f>
        <v>-35.447545839999997</v>
      </c>
      <c r="I21" s="81">
        <f>'Resumo financeiro - DLV'!I22+'Resumo financeiro - DLI'!I22</f>
        <v>-38.96643610999994</v>
      </c>
      <c r="J21" s="81">
        <f>'Resumo financeiro - DLV'!J22+'Resumo financeiro - DLI'!J22</f>
        <v>-42.573743060000027</v>
      </c>
      <c r="K21" s="81">
        <f>'Resumo financeiro - DLV'!K22+'Resumo financeiro - DLI'!K22</f>
        <v>-38.652288730000024</v>
      </c>
      <c r="L21" s="81">
        <v>-44.155045899999998</v>
      </c>
      <c r="M21" s="24"/>
      <c r="T21" s="5"/>
    </row>
    <row r="22" spans="1:20" ht="15" customHeight="1" x14ac:dyDescent="0.45">
      <c r="A22" s="4"/>
      <c r="B22" s="50" t="s">
        <v>46</v>
      </c>
      <c r="C22" s="24"/>
      <c r="D22" s="24"/>
      <c r="E22" s="24"/>
      <c r="F22" s="24"/>
      <c r="G22" s="47"/>
      <c r="H22" s="44">
        <f>+H19+H21</f>
        <v>126.41991727999996</v>
      </c>
      <c r="I22" s="44">
        <f>+I19+I21</f>
        <v>205.92552580204719</v>
      </c>
      <c r="J22" s="44">
        <f>+J19+J21</f>
        <v>222.47313173000026</v>
      </c>
      <c r="K22" s="44">
        <f>+K19+K21</f>
        <v>356.41250322000064</v>
      </c>
      <c r="L22" s="44">
        <f>+L19+L21</f>
        <v>317.63827103000023</v>
      </c>
      <c r="M22" s="24"/>
      <c r="T22" s="5"/>
    </row>
    <row r="23" spans="1:20" ht="15" customHeight="1" thickBot="1" x14ac:dyDescent="0.5">
      <c r="A23" s="4"/>
      <c r="B23" s="82" t="s">
        <v>129</v>
      </c>
      <c r="C23" s="73"/>
      <c r="D23" s="73"/>
      <c r="E23" s="73"/>
      <c r="F23" s="73"/>
      <c r="G23" s="75"/>
      <c r="H23" s="83">
        <f>+H22/H10</f>
        <v>0.12549838154611626</v>
      </c>
      <c r="I23" s="83">
        <f>+I22/I10</f>
        <v>0.15025472926765118</v>
      </c>
      <c r="J23" s="83">
        <f>+J22/J10</f>
        <v>0.14049743710413956</v>
      </c>
      <c r="K23" s="83">
        <f>+K22/K10</f>
        <v>0.17052190230076902</v>
      </c>
      <c r="L23" s="83">
        <f>+L22/L10</f>
        <v>0.14273132370931191</v>
      </c>
      <c r="M23" s="24"/>
      <c r="T23" s="5"/>
    </row>
    <row r="24" spans="1:20" ht="15" customHeight="1" x14ac:dyDescent="0.35">
      <c r="A24" s="4"/>
      <c r="T24" s="5"/>
    </row>
    <row r="25" spans="1:20" ht="15" customHeight="1" thickBot="1" x14ac:dyDescent="0.4">
      <c r="A25" s="23" t="s">
        <v>110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/>
    </row>
  </sheetData>
  <pageMargins left="0.51181102362204722" right="0.51181102362204722" top="0.78740157480314965" bottom="0.78740157480314965" header="0.31496062992125984" footer="0.31496062992125984"/>
  <pageSetup paperSize="9" orientation="landscape" r:id="rId1"/>
  <headerFooter>
    <oddFooter>&amp;L_x000D_&amp;1#&amp;"Aptos"&amp;10&amp;K000000 Restrito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C25"/>
  <sheetViews>
    <sheetView showGridLines="0" topLeftCell="A10" zoomScale="90" zoomScaleNormal="90" workbookViewId="0">
      <selection activeCell="L11" sqref="L11:L16"/>
    </sheetView>
  </sheetViews>
  <sheetFormatPr defaultColWidth="0" defaultRowHeight="15" customHeight="1" zeroHeight="1" x14ac:dyDescent="0.35"/>
  <cols>
    <col min="1" max="20" width="9.1796875" customWidth="1"/>
    <col min="21" max="16383" width="9.1796875" hidden="1"/>
    <col min="16384" max="16384" width="0.54296875" customWidth="1"/>
  </cols>
  <sheetData>
    <row r="1" spans="1:20" ht="15" customHeight="1" thickTop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ht="15" customHeight="1" x14ac:dyDescent="0.35">
      <c r="A2" s="4"/>
      <c r="T2" s="5"/>
    </row>
    <row r="3" spans="1:20" ht="15" customHeight="1" x14ac:dyDescent="0.35">
      <c r="A3" s="4"/>
      <c r="T3" s="5"/>
    </row>
    <row r="4" spans="1:20" ht="15" customHeight="1" x14ac:dyDescent="0.35">
      <c r="A4" s="4"/>
      <c r="T4" s="5"/>
    </row>
    <row r="5" spans="1:20" ht="15" customHeight="1" x14ac:dyDescent="0.35">
      <c r="A5" s="4"/>
      <c r="T5" s="5"/>
    </row>
    <row r="6" spans="1:20" ht="15" customHeight="1" x14ac:dyDescent="0.35">
      <c r="A6" s="4"/>
      <c r="C6" s="11"/>
      <c r="T6" s="5"/>
    </row>
    <row r="7" spans="1:20" ht="15" customHeight="1" x14ac:dyDescent="0.35">
      <c r="A7" s="4"/>
      <c r="C7" s="11"/>
      <c r="T7" s="5"/>
    </row>
    <row r="8" spans="1:20" ht="15" customHeight="1" x14ac:dyDescent="0.35">
      <c r="A8" s="4"/>
      <c r="C8" s="21"/>
      <c r="T8" s="5"/>
    </row>
    <row r="9" spans="1:20" ht="15" customHeight="1" x14ac:dyDescent="0.35">
      <c r="A9" s="4"/>
      <c r="C9" s="21"/>
      <c r="T9" s="5"/>
    </row>
    <row r="10" spans="1:20" ht="15" customHeight="1" x14ac:dyDescent="0.35">
      <c r="A10" s="4"/>
      <c r="C10" s="21"/>
      <c r="T10" s="5"/>
    </row>
    <row r="11" spans="1:20" ht="15" customHeight="1" thickBot="1" x14ac:dyDescent="0.5">
      <c r="A11" s="4"/>
      <c r="B11" s="67" t="s">
        <v>49</v>
      </c>
      <c r="C11" s="24"/>
      <c r="D11" s="24"/>
      <c r="E11" s="24"/>
      <c r="F11" s="24"/>
      <c r="H11" s="25">
        <v>2021</v>
      </c>
      <c r="I11" s="25">
        <v>2022</v>
      </c>
      <c r="J11" s="25">
        <v>2023</v>
      </c>
      <c r="K11" s="25">
        <v>2024</v>
      </c>
      <c r="L11" s="25">
        <v>2025</v>
      </c>
      <c r="T11" s="5"/>
    </row>
    <row r="12" spans="1:20" ht="15" customHeight="1" x14ac:dyDescent="0.45">
      <c r="A12" s="4"/>
      <c r="B12" s="104" t="s">
        <v>50</v>
      </c>
      <c r="C12" s="105"/>
      <c r="D12" s="105"/>
      <c r="E12" s="105"/>
      <c r="F12" s="105"/>
      <c r="G12" s="105"/>
      <c r="H12" s="106">
        <v>-10.266999999999999</v>
      </c>
      <c r="I12" s="106">
        <v>-11.58</v>
      </c>
      <c r="J12" s="106">
        <v>-12.62</v>
      </c>
      <c r="K12" s="106">
        <v>-12.478999999999999</v>
      </c>
      <c r="L12" s="106">
        <v>-15.239000000000001</v>
      </c>
      <c r="T12" s="5"/>
    </row>
    <row r="13" spans="1:20" ht="15" customHeight="1" x14ac:dyDescent="0.45">
      <c r="A13" s="4"/>
      <c r="B13" s="34" t="s">
        <v>51</v>
      </c>
      <c r="C13" s="34"/>
      <c r="D13" s="34"/>
      <c r="E13" s="34"/>
      <c r="F13" s="34"/>
      <c r="G13" s="34"/>
      <c r="H13" s="64">
        <v>9.782</v>
      </c>
      <c r="I13" s="64">
        <v>17.632000000000001</v>
      </c>
      <c r="J13" s="64">
        <v>29.29</v>
      </c>
      <c r="K13" s="64">
        <v>28.873000000000001</v>
      </c>
      <c r="L13" s="64">
        <v>41.363</v>
      </c>
      <c r="T13" s="5"/>
    </row>
    <row r="14" spans="1:20" ht="15" customHeight="1" x14ac:dyDescent="0.45">
      <c r="A14" s="4"/>
      <c r="B14" s="34" t="s">
        <v>52</v>
      </c>
      <c r="C14" s="34"/>
      <c r="D14" s="34"/>
      <c r="E14" s="34"/>
      <c r="F14" s="34"/>
      <c r="G14" s="34"/>
      <c r="H14" s="64">
        <v>-5.0209999999999999</v>
      </c>
      <c r="I14" s="64">
        <v>-5.2519999999999998</v>
      </c>
      <c r="J14" s="64">
        <v>-9.5719999999999992</v>
      </c>
      <c r="K14" s="64">
        <v>-8.8369999999999997</v>
      </c>
      <c r="L14" s="64">
        <v>-11.738</v>
      </c>
      <c r="T14" s="5"/>
    </row>
    <row r="15" spans="1:20" ht="15" customHeight="1" x14ac:dyDescent="0.45">
      <c r="A15" s="4"/>
      <c r="B15" s="34" t="s">
        <v>133</v>
      </c>
      <c r="C15" s="34"/>
      <c r="D15" s="34"/>
      <c r="E15" s="34"/>
      <c r="F15" s="34"/>
      <c r="G15" s="34"/>
      <c r="H15" s="64">
        <f>+H16-H13-H12-H14</f>
        <v>2.4829999999999997</v>
      </c>
      <c r="I15" s="64">
        <f>+I16-I13-I12-I14</f>
        <v>5.9129999999999994</v>
      </c>
      <c r="J15" s="64">
        <f>+J16-J13-J12-J14</f>
        <v>1.8409999999999993</v>
      </c>
      <c r="K15" s="64">
        <f>+K16-K13-K12-K14</f>
        <v>1.218</v>
      </c>
      <c r="L15" s="64">
        <f>+L16-L13-L12-L14</f>
        <v>-2.8969999999999985</v>
      </c>
      <c r="T15" s="5"/>
    </row>
    <row r="16" spans="1:20" ht="15" customHeight="1" thickBot="1" x14ac:dyDescent="0.5">
      <c r="A16" s="4"/>
      <c r="B16" s="63" t="s">
        <v>53</v>
      </c>
      <c r="C16" s="63"/>
      <c r="D16" s="63"/>
      <c r="E16" s="63"/>
      <c r="F16" s="63"/>
      <c r="G16" s="63"/>
      <c r="H16" s="65">
        <v>-3.0230000000000001</v>
      </c>
      <c r="I16" s="65">
        <v>6.7130000000000001</v>
      </c>
      <c r="J16" s="65">
        <v>8.9390000000000001</v>
      </c>
      <c r="K16" s="65">
        <v>8.7750000000000004</v>
      </c>
      <c r="L16" s="65">
        <v>11.489000000000001</v>
      </c>
      <c r="T16" s="5"/>
    </row>
    <row r="17" spans="1:20" ht="15" customHeight="1" x14ac:dyDescent="0.35">
      <c r="A17" s="4"/>
      <c r="T17" s="5"/>
    </row>
    <row r="18" spans="1:20" ht="15" customHeight="1" x14ac:dyDescent="0.35">
      <c r="A18" s="4"/>
      <c r="T18" s="5"/>
    </row>
    <row r="19" spans="1:20" ht="15" customHeight="1" x14ac:dyDescent="0.35">
      <c r="A19" s="4"/>
      <c r="T19" s="5"/>
    </row>
    <row r="20" spans="1:20" ht="15" customHeight="1" x14ac:dyDescent="0.35">
      <c r="A20" s="4"/>
      <c r="T20" s="5"/>
    </row>
    <row r="21" spans="1:20" ht="15" customHeight="1" x14ac:dyDescent="0.35">
      <c r="A21" s="4"/>
      <c r="T21" s="5"/>
    </row>
    <row r="22" spans="1:20" ht="15" customHeight="1" x14ac:dyDescent="0.35">
      <c r="A22" s="4"/>
      <c r="T22" s="5"/>
    </row>
    <row r="23" spans="1:20" ht="15" customHeight="1" x14ac:dyDescent="0.35">
      <c r="A23" s="4"/>
      <c r="T23" s="5"/>
    </row>
    <row r="24" spans="1:20" ht="15" customHeight="1" x14ac:dyDescent="0.35">
      <c r="A24" s="4"/>
      <c r="T24" s="5"/>
    </row>
    <row r="25" spans="1:20" ht="15" customHeight="1" thickBot="1" x14ac:dyDescent="0.4">
      <c r="A25" s="23" t="s">
        <v>111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/>
    </row>
  </sheetData>
  <pageMargins left="0.51181102362204722" right="0.51181102362204722" top="0.78740157480314965" bottom="0.78740157480314965" header="0.31496062992125984" footer="0.31496062992125984"/>
  <pageSetup paperSize="9" orientation="landscape" r:id="rId1"/>
  <headerFooter>
    <oddFooter>&amp;L_x000D_&amp;1#&amp;"Aptos"&amp;10&amp;K000000 Restrito</oddFooter>
  </headerFooter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5"/>
  <sheetViews>
    <sheetView showGridLines="0" topLeftCell="A10" zoomScale="85" zoomScaleNormal="85" workbookViewId="0">
      <selection activeCell="I20" sqref="I20:I22"/>
    </sheetView>
  </sheetViews>
  <sheetFormatPr defaultColWidth="0" defaultRowHeight="15" customHeight="1" zeroHeight="1" x14ac:dyDescent="0.35"/>
  <cols>
    <col min="1" max="20" width="9.1796875" customWidth="1"/>
    <col min="21" max="16383" width="9.1796875" hidden="1"/>
    <col min="16384" max="16384" width="0.54296875" customWidth="1"/>
  </cols>
  <sheetData>
    <row r="1" spans="1:20" ht="15" customHeight="1" thickTop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ht="15" customHeight="1" x14ac:dyDescent="0.35">
      <c r="A2" s="4"/>
      <c r="T2" s="5"/>
    </row>
    <row r="3" spans="1:20" ht="15" customHeight="1" x14ac:dyDescent="0.35">
      <c r="A3" s="4"/>
      <c r="T3" s="5"/>
    </row>
    <row r="4" spans="1:20" ht="15" customHeight="1" x14ac:dyDescent="0.35">
      <c r="A4" s="4"/>
      <c r="T4" s="5"/>
    </row>
    <row r="5" spans="1:20" ht="15" customHeight="1" x14ac:dyDescent="0.35">
      <c r="A5" s="4"/>
      <c r="T5" s="5"/>
    </row>
    <row r="6" spans="1:20" ht="15" customHeight="1" x14ac:dyDescent="0.35">
      <c r="A6" s="4"/>
      <c r="C6" s="11"/>
      <c r="T6" s="5"/>
    </row>
    <row r="7" spans="1:20" ht="15" customHeight="1" x14ac:dyDescent="0.35">
      <c r="A7" s="4"/>
      <c r="C7" s="11"/>
      <c r="T7" s="5"/>
    </row>
    <row r="8" spans="1:20" ht="15" customHeight="1" x14ac:dyDescent="0.35">
      <c r="A8" s="4"/>
      <c r="C8" s="21"/>
      <c r="T8" s="5"/>
    </row>
    <row r="9" spans="1:20" ht="15" customHeight="1" x14ac:dyDescent="0.35">
      <c r="A9" s="4"/>
      <c r="C9" s="21"/>
      <c r="T9" s="5"/>
    </row>
    <row r="10" spans="1:20" ht="15" customHeight="1" x14ac:dyDescent="0.35">
      <c r="A10" s="4"/>
      <c r="T10" s="5"/>
    </row>
    <row r="11" spans="1:20" ht="15" customHeight="1" x14ac:dyDescent="0.35">
      <c r="A11" s="4"/>
      <c r="T11" s="5"/>
    </row>
    <row r="12" spans="1:20" ht="15" customHeight="1" x14ac:dyDescent="0.35">
      <c r="A12" s="4"/>
      <c r="T12" s="5"/>
    </row>
    <row r="13" spans="1:20" ht="15" customHeight="1" x14ac:dyDescent="0.35">
      <c r="A13" s="4"/>
      <c r="T13" s="5"/>
    </row>
    <row r="14" spans="1:20" ht="15" customHeight="1" x14ac:dyDescent="0.35">
      <c r="A14" s="4"/>
      <c r="T14" s="5"/>
    </row>
    <row r="15" spans="1:20" ht="15" customHeight="1" x14ac:dyDescent="0.35">
      <c r="A15" s="4"/>
      <c r="T15" s="5"/>
    </row>
    <row r="16" spans="1:20" ht="15" customHeight="1" x14ac:dyDescent="0.35">
      <c r="A16" s="4"/>
      <c r="T16" s="5"/>
    </row>
    <row r="17" spans="1:20" ht="15" customHeight="1" x14ac:dyDescent="0.35">
      <c r="A17" s="4"/>
      <c r="T17" s="5"/>
    </row>
    <row r="18" spans="1:20" ht="15" customHeight="1" x14ac:dyDescent="0.35">
      <c r="A18" s="4"/>
      <c r="C18" s="21"/>
      <c r="T18" s="5"/>
    </row>
    <row r="19" spans="1:20" ht="15" customHeight="1" thickBot="1" x14ac:dyDescent="0.5">
      <c r="A19" s="4"/>
      <c r="B19" s="69" t="s">
        <v>122</v>
      </c>
      <c r="C19" s="24"/>
      <c r="D19" s="24"/>
      <c r="E19" s="25">
        <v>2021</v>
      </c>
      <c r="F19" s="25">
        <v>2022</v>
      </c>
      <c r="G19" s="25">
        <v>2023</v>
      </c>
      <c r="H19" s="25">
        <v>2024</v>
      </c>
      <c r="I19" s="25">
        <v>2025</v>
      </c>
      <c r="T19" s="5"/>
    </row>
    <row r="20" spans="1:20" ht="15" customHeight="1" x14ac:dyDescent="0.45">
      <c r="A20" s="4"/>
      <c r="B20" s="104" t="s">
        <v>119</v>
      </c>
      <c r="C20" s="105"/>
      <c r="D20" s="105"/>
      <c r="E20" s="115">
        <v>91.376999999999995</v>
      </c>
      <c r="F20" s="115">
        <v>117.637</v>
      </c>
      <c r="G20" s="115">
        <v>160.44999999999999</v>
      </c>
      <c r="H20" s="115">
        <v>262.22300000000001</v>
      </c>
      <c r="I20" s="115">
        <v>288.00700000000001</v>
      </c>
      <c r="M20" s="114"/>
      <c r="T20" s="5"/>
    </row>
    <row r="21" spans="1:20" ht="15" customHeight="1" x14ac:dyDescent="0.45">
      <c r="A21" s="4"/>
      <c r="B21" s="34" t="s">
        <v>120</v>
      </c>
      <c r="C21" s="34"/>
      <c r="D21" s="34"/>
      <c r="E21" s="117">
        <v>18.565000000000001</v>
      </c>
      <c r="F21" s="117">
        <v>32.375</v>
      </c>
      <c r="G21" s="117">
        <v>50.322000000000003</v>
      </c>
      <c r="H21" s="117">
        <v>91.58</v>
      </c>
      <c r="I21" s="117">
        <v>85</v>
      </c>
      <c r="T21" s="5"/>
    </row>
    <row r="22" spans="1:20" ht="15" customHeight="1" thickBot="1" x14ac:dyDescent="0.5">
      <c r="A22" s="4"/>
      <c r="B22" s="79" t="s">
        <v>121</v>
      </c>
      <c r="C22" s="79"/>
      <c r="D22" s="79"/>
      <c r="E22" s="116">
        <v>13.358000000000001</v>
      </c>
      <c r="F22" s="116">
        <v>21.57</v>
      </c>
      <c r="G22" s="116">
        <v>34.078000000000003</v>
      </c>
      <c r="H22" s="116">
        <v>60.594000000000001</v>
      </c>
      <c r="I22" s="116">
        <v>56.4</v>
      </c>
      <c r="T22" s="5"/>
    </row>
    <row r="23" spans="1:20" ht="15" customHeight="1" x14ac:dyDescent="0.35">
      <c r="A23" s="4"/>
      <c r="T23" s="5"/>
    </row>
    <row r="24" spans="1:20" ht="15" customHeight="1" x14ac:dyDescent="0.35">
      <c r="A24" s="4"/>
      <c r="T24" s="5"/>
    </row>
    <row r="25" spans="1:20" ht="15" customHeight="1" thickBot="1" x14ac:dyDescent="0.4">
      <c r="A25" s="23" t="s">
        <v>112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/>
    </row>
  </sheetData>
  <pageMargins left="0.51181102362204722" right="0.51181102362204722" top="0.78740157480314965" bottom="0.78740157480314965" header="0.31496062992125984" footer="0.31496062992125984"/>
  <pageSetup paperSize="9" orientation="landscape" r:id="rId1"/>
  <headerFooter>
    <oddFooter>&amp;L_x000D_&amp;1#&amp;"Aptos"&amp;10&amp;K000000 Restrito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C25"/>
  <sheetViews>
    <sheetView showGridLines="0" topLeftCell="A7" zoomScale="90" zoomScaleNormal="90" workbookViewId="0">
      <selection activeCell="L6" sqref="L6:L17"/>
    </sheetView>
  </sheetViews>
  <sheetFormatPr defaultColWidth="0" defaultRowHeight="0" customHeight="1" zeroHeight="1" x14ac:dyDescent="0.35"/>
  <cols>
    <col min="1" max="20" width="9.1796875" customWidth="1"/>
    <col min="21" max="16383" width="9.1796875" hidden="1"/>
    <col min="16384" max="16384" width="0.54296875" customWidth="1"/>
  </cols>
  <sheetData>
    <row r="1" spans="1:20" ht="15" customHeight="1" thickTop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ht="15" customHeight="1" x14ac:dyDescent="0.35">
      <c r="A2" s="4"/>
      <c r="T2" s="5"/>
    </row>
    <row r="3" spans="1:20" ht="15" customHeight="1" x14ac:dyDescent="0.35">
      <c r="A3" s="4"/>
      <c r="T3" s="5"/>
    </row>
    <row r="4" spans="1:20" ht="15" customHeight="1" x14ac:dyDescent="0.35">
      <c r="A4" s="4"/>
      <c r="T4" s="5"/>
    </row>
    <row r="5" spans="1:20" ht="15" customHeight="1" x14ac:dyDescent="0.35">
      <c r="A5" s="4"/>
      <c r="T5" s="5"/>
    </row>
    <row r="6" spans="1:20" ht="15" customHeight="1" thickBot="1" x14ac:dyDescent="0.5">
      <c r="A6" s="4"/>
      <c r="B6" s="73"/>
      <c r="C6" s="73"/>
      <c r="D6" s="73"/>
      <c r="E6" s="73"/>
      <c r="F6" s="73"/>
      <c r="G6" s="75"/>
      <c r="H6" s="76">
        <v>2021</v>
      </c>
      <c r="I6" s="76">
        <v>2022</v>
      </c>
      <c r="J6" s="76">
        <v>2023</v>
      </c>
      <c r="K6" s="76">
        <v>2024</v>
      </c>
      <c r="L6" s="76">
        <v>2025</v>
      </c>
      <c r="T6" s="5"/>
    </row>
    <row r="7" spans="1:20" ht="15" customHeight="1" x14ac:dyDescent="0.45">
      <c r="A7" s="4"/>
      <c r="B7" s="35" t="s">
        <v>89</v>
      </c>
      <c r="C7" s="45"/>
      <c r="D7" s="45"/>
      <c r="E7" s="45"/>
      <c r="F7" s="45"/>
      <c r="G7" s="35"/>
      <c r="H7" s="119">
        <v>124.386</v>
      </c>
      <c r="I7" s="119">
        <v>207.89500000000001</v>
      </c>
      <c r="J7" s="119">
        <v>235.477</v>
      </c>
      <c r="K7" s="119">
        <v>377.46800000000002</v>
      </c>
      <c r="L7" s="119">
        <v>338.37299999999999</v>
      </c>
      <c r="T7" s="5"/>
    </row>
    <row r="8" spans="1:20" ht="15" customHeight="1" x14ac:dyDescent="0.45">
      <c r="A8" s="4"/>
      <c r="B8" s="40" t="s">
        <v>90</v>
      </c>
      <c r="C8" s="40"/>
      <c r="D8" s="40"/>
      <c r="E8" s="40"/>
      <c r="F8" s="40"/>
      <c r="G8" s="40"/>
      <c r="H8" s="132">
        <v>0.34</v>
      </c>
      <c r="I8" s="132">
        <v>0.34</v>
      </c>
      <c r="J8" s="132">
        <v>0.34</v>
      </c>
      <c r="K8" s="132">
        <v>0.34</v>
      </c>
      <c r="L8" s="132">
        <v>0.34</v>
      </c>
      <c r="M8" s="24"/>
      <c r="T8" s="5"/>
    </row>
    <row r="9" spans="1:20" ht="15" customHeight="1" x14ac:dyDescent="0.45">
      <c r="A9" s="4"/>
      <c r="B9" s="133" t="s">
        <v>91</v>
      </c>
      <c r="C9" s="40"/>
      <c r="D9" s="40"/>
      <c r="E9" s="40"/>
      <c r="F9" s="40"/>
      <c r="G9" s="40"/>
      <c r="H9" s="119">
        <f>H7*-H8</f>
        <v>-42.291240000000002</v>
      </c>
      <c r="I9" s="119">
        <f>I7*-I8</f>
        <v>-70.684300000000007</v>
      </c>
      <c r="J9" s="119">
        <f>J7*-J8</f>
        <v>-80.062180000000012</v>
      </c>
      <c r="K9" s="119">
        <f>-K8*K7</f>
        <v>-128.33912000000001</v>
      </c>
      <c r="L9" s="119">
        <f>-L8*L7</f>
        <v>-115.04682000000001</v>
      </c>
      <c r="M9" s="24"/>
      <c r="T9" s="5"/>
    </row>
    <row r="10" spans="1:20" ht="15" customHeight="1" x14ac:dyDescent="0.45">
      <c r="A10" s="4"/>
      <c r="B10" s="133" t="s">
        <v>95</v>
      </c>
      <c r="C10" s="40"/>
      <c r="D10" s="40"/>
      <c r="E10" s="40"/>
      <c r="F10" s="40"/>
      <c r="G10" s="40"/>
      <c r="H10" s="119">
        <f>SUM(H9,J18:J22)</f>
        <v>-16.601239999999997</v>
      </c>
      <c r="I10" s="119">
        <f>SUM(I9,K18:K22)</f>
        <v>-48.231300000000012</v>
      </c>
      <c r="J10" s="119">
        <f>SUM(J9,L18:L22)</f>
        <v>-53.565180000000019</v>
      </c>
      <c r="K10" s="119">
        <v>-106.85612</v>
      </c>
      <c r="L10" s="119">
        <v>-95.410820000000001</v>
      </c>
      <c r="M10" s="24"/>
      <c r="T10" s="5"/>
    </row>
    <row r="11" spans="1:20" ht="15" customHeight="1" thickBot="1" x14ac:dyDescent="0.5">
      <c r="A11" s="4"/>
      <c r="B11" s="127" t="s">
        <v>96</v>
      </c>
      <c r="C11" s="128"/>
      <c r="D11" s="128"/>
      <c r="E11" s="128"/>
      <c r="F11" s="128"/>
      <c r="G11" s="129"/>
      <c r="H11" s="130">
        <f>H10/H7</f>
        <v>-0.1334655025485183</v>
      </c>
      <c r="I11" s="130">
        <f>I10/I7</f>
        <v>-0.23199836455903225</v>
      </c>
      <c r="J11" s="130">
        <f>J10/J7</f>
        <v>-0.22747520989311065</v>
      </c>
      <c r="K11" s="130">
        <f>+K10/K7</f>
        <v>-0.28308656627846601</v>
      </c>
      <c r="L11" s="130">
        <f>+L10/L7</f>
        <v>-0.28196936516802462</v>
      </c>
      <c r="M11" s="131"/>
      <c r="T11" s="5"/>
    </row>
    <row r="12" spans="1:20" ht="15" customHeight="1" thickBot="1" x14ac:dyDescent="0.5">
      <c r="A12" s="4"/>
      <c r="B12" s="121"/>
      <c r="C12" s="121"/>
      <c r="D12" s="121"/>
      <c r="E12" s="121"/>
      <c r="F12" s="121"/>
      <c r="G12" s="121"/>
      <c r="H12" s="121"/>
      <c r="I12" s="151"/>
      <c r="J12" s="151"/>
      <c r="K12" s="151"/>
      <c r="L12" s="121"/>
      <c r="M12" s="24"/>
      <c r="T12" s="5"/>
    </row>
    <row r="13" spans="1:20" ht="15" customHeight="1" x14ac:dyDescent="0.45">
      <c r="A13" s="4"/>
      <c r="B13" s="122" t="s">
        <v>123</v>
      </c>
      <c r="C13" s="123"/>
      <c r="D13" s="123"/>
      <c r="E13" s="123"/>
      <c r="F13" s="123"/>
      <c r="G13" s="122"/>
      <c r="H13" s="124">
        <f>-H8-H11</f>
        <v>-0.20653449745148172</v>
      </c>
      <c r="I13" s="124">
        <f>-I8-I11</f>
        <v>-0.10800163544096777</v>
      </c>
      <c r="J13" s="124">
        <f>-J8-J11</f>
        <v>-0.11252479010688937</v>
      </c>
      <c r="K13" s="124">
        <f>-(K11+K8)</f>
        <v>-5.6913433721534012E-2</v>
      </c>
      <c r="L13" s="124">
        <f>-(L11+L8)</f>
        <v>-5.8030634831975403E-2</v>
      </c>
      <c r="M13" s="24"/>
      <c r="T13" s="5"/>
    </row>
    <row r="14" spans="1:20" ht="15" customHeight="1" x14ac:dyDescent="0.45">
      <c r="A14" s="4"/>
      <c r="B14" s="39" t="s">
        <v>92</v>
      </c>
      <c r="C14" s="37"/>
      <c r="D14" s="37"/>
      <c r="E14" s="37"/>
      <c r="F14" s="37"/>
      <c r="G14" s="37"/>
      <c r="H14" s="68">
        <f>-J18/H7</f>
        <v>-2.5268116990658111E-2</v>
      </c>
      <c r="I14" s="68">
        <f>-K18/I7</f>
        <v>-1.7292383174198515E-2</v>
      </c>
      <c r="J14" s="68">
        <f>-L18/J7</f>
        <v>-2.347150677136196E-2</v>
      </c>
      <c r="K14" s="68">
        <v>-2.6359850371422213E-2</v>
      </c>
      <c r="L14" s="68">
        <v>-2.6359850371422213E-2</v>
      </c>
      <c r="M14" s="24"/>
      <c r="T14" s="5"/>
    </row>
    <row r="15" spans="1:20" ht="15" customHeight="1" x14ac:dyDescent="0.45">
      <c r="A15" s="4"/>
      <c r="B15" s="39" t="s">
        <v>97</v>
      </c>
      <c r="C15" s="37"/>
      <c r="D15" s="37"/>
      <c r="E15" s="37"/>
      <c r="F15" s="37"/>
      <c r="G15" s="37"/>
      <c r="H15" s="68">
        <f>-J19/H7</f>
        <v>-4.685414757287798E-2</v>
      </c>
      <c r="I15" s="68">
        <f>-K19/I7</f>
        <v>-3.8572356237523746E-2</v>
      </c>
      <c r="J15" s="68">
        <f>-L19/J7</f>
        <v>-4.1248189844443402E-2</v>
      </c>
      <c r="K15" s="68">
        <v>0</v>
      </c>
      <c r="L15" s="68">
        <v>0</v>
      </c>
      <c r="M15" s="24"/>
      <c r="T15" s="5"/>
    </row>
    <row r="16" spans="1:20" ht="15" customHeight="1" x14ac:dyDescent="0.45">
      <c r="A16" s="4"/>
      <c r="B16" s="39" t="s">
        <v>94</v>
      </c>
      <c r="C16" s="37"/>
      <c r="D16" s="37"/>
      <c r="E16" s="37"/>
      <c r="F16" s="37"/>
      <c r="G16" s="37"/>
      <c r="H16" s="68">
        <f>-J20/H7</f>
        <v>-3.5405913848825431E-2</v>
      </c>
      <c r="I16" s="68">
        <f>-K20/I7</f>
        <v>-2.9971860795112916E-2</v>
      </c>
      <c r="J16" s="68">
        <f>-L20/J7</f>
        <v>-4.0938180798974003E-2</v>
      </c>
      <c r="K16" s="68">
        <v>-2.7914949081776469E-2</v>
      </c>
      <c r="L16" s="68">
        <v>-2.7914949081776469E-2</v>
      </c>
      <c r="M16" s="24"/>
      <c r="T16" s="5"/>
    </row>
    <row r="17" spans="1:20" ht="15" customHeight="1" thickBot="1" x14ac:dyDescent="0.5">
      <c r="A17" s="4"/>
      <c r="B17" s="125" t="s">
        <v>77</v>
      </c>
      <c r="C17" s="75"/>
      <c r="D17" s="75"/>
      <c r="E17" s="75"/>
      <c r="F17" s="75"/>
      <c r="G17" s="75"/>
      <c r="H17" s="126">
        <f>+H13-H14-H15-H16</f>
        <v>-9.9006319039120189E-2</v>
      </c>
      <c r="I17" s="126">
        <f>+I13-I14-I15-I16</f>
        <v>-2.2165035234132602E-2</v>
      </c>
      <c r="J17" s="126">
        <f>+J13-J14-J15-J16</f>
        <v>-6.866912692110004E-3</v>
      </c>
      <c r="K17" s="126">
        <v>-2.6386342683353292E-3</v>
      </c>
      <c r="L17" s="126">
        <v>-2.6386342683353292E-3</v>
      </c>
      <c r="M17" s="24"/>
      <c r="T17" s="5"/>
    </row>
    <row r="18" spans="1:20" ht="15" customHeight="1" x14ac:dyDescent="0.35">
      <c r="A18" s="4"/>
      <c r="B18" s="120" t="s">
        <v>92</v>
      </c>
      <c r="C18" s="120"/>
      <c r="D18" s="120"/>
      <c r="E18" s="120"/>
      <c r="F18" s="120"/>
      <c r="G18" s="120"/>
      <c r="H18" s="120">
        <v>1.0149999999999999</v>
      </c>
      <c r="I18" s="120">
        <v>2.1339999999999999</v>
      </c>
      <c r="J18" s="120">
        <v>3.1429999999999998</v>
      </c>
      <c r="K18" s="120">
        <v>3.5950000000000002</v>
      </c>
      <c r="L18" s="120">
        <v>5.5270000000000001</v>
      </c>
      <c r="T18" s="5"/>
    </row>
    <row r="19" spans="1:20" ht="15" customHeight="1" x14ac:dyDescent="0.45">
      <c r="A19" s="4"/>
      <c r="B19" s="120" t="s">
        <v>93</v>
      </c>
      <c r="C19" s="120"/>
      <c r="D19" s="120"/>
      <c r="E19" s="120"/>
      <c r="F19" s="120"/>
      <c r="G19" s="120"/>
      <c r="H19" s="120">
        <v>6.5510000000000002</v>
      </c>
      <c r="I19" s="120">
        <v>5.4859999999999998</v>
      </c>
      <c r="J19" s="120">
        <v>5.8280000000000003</v>
      </c>
      <c r="K19" s="120">
        <v>8.0190000000000001</v>
      </c>
      <c r="L19" s="120">
        <v>9.7129999999999992</v>
      </c>
      <c r="M19" s="24"/>
      <c r="T19" s="5"/>
    </row>
    <row r="20" spans="1:20" ht="15" customHeight="1" x14ac:dyDescent="0.45">
      <c r="A20" s="4"/>
      <c r="B20" s="120" t="s">
        <v>97</v>
      </c>
      <c r="C20" s="120"/>
      <c r="D20" s="120"/>
      <c r="E20" s="120"/>
      <c r="F20" s="120"/>
      <c r="G20" s="120"/>
      <c r="H20" s="120">
        <v>8.8040000000000003</v>
      </c>
      <c r="I20" s="120">
        <v>1.907</v>
      </c>
      <c r="J20" s="120">
        <v>4.4039999999999999</v>
      </c>
      <c r="K20" s="120">
        <v>6.2309999999999999</v>
      </c>
      <c r="L20" s="120">
        <v>9.64</v>
      </c>
      <c r="M20" s="24"/>
      <c r="T20" s="5"/>
    </row>
    <row r="21" spans="1:20" ht="15" customHeight="1" x14ac:dyDescent="0.45">
      <c r="A21" s="4"/>
      <c r="B21" s="120" t="s">
        <v>94</v>
      </c>
      <c r="C21" s="120"/>
      <c r="D21" s="120"/>
      <c r="E21" s="120"/>
      <c r="F21" s="120"/>
      <c r="G21" s="120"/>
      <c r="H21" s="120">
        <v>0</v>
      </c>
      <c r="I21" s="120">
        <v>0</v>
      </c>
      <c r="J21" s="120">
        <v>12.919</v>
      </c>
      <c r="K21" s="120">
        <v>0</v>
      </c>
      <c r="L21" s="120">
        <v>0</v>
      </c>
      <c r="M21" s="24"/>
      <c r="T21" s="5"/>
    </row>
    <row r="22" spans="1:20" ht="15" customHeight="1" x14ac:dyDescent="0.45">
      <c r="A22" s="4"/>
      <c r="B22" s="120" t="s">
        <v>77</v>
      </c>
      <c r="C22" s="120"/>
      <c r="D22" s="120"/>
      <c r="E22" s="120"/>
      <c r="F22" s="120"/>
      <c r="G22" s="120"/>
      <c r="H22" s="120">
        <v>2.5049999999999999</v>
      </c>
      <c r="I22" s="120">
        <v>-7.1999999999999995E-2</v>
      </c>
      <c r="J22" s="120">
        <v>-0.60399999999999998</v>
      </c>
      <c r="K22" s="120">
        <v>4.6079999999999997</v>
      </c>
      <c r="L22" s="120">
        <v>1.617</v>
      </c>
      <c r="M22" s="24"/>
      <c r="T22" s="5"/>
    </row>
    <row r="23" spans="1:20" ht="15" customHeight="1" x14ac:dyDescent="0.45">
      <c r="A23" s="4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24"/>
      <c r="T23" s="5"/>
    </row>
    <row r="24" spans="1:20" ht="15" customHeight="1" x14ac:dyDescent="0.35">
      <c r="A24" s="4"/>
      <c r="J24" s="112"/>
      <c r="K24" s="112"/>
      <c r="L24" s="112"/>
      <c r="T24" s="5"/>
    </row>
    <row r="25" spans="1:20" ht="15" customHeight="1" thickBot="1" x14ac:dyDescent="0.4">
      <c r="A25" s="23" t="s">
        <v>113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/>
    </row>
  </sheetData>
  <pageMargins left="0.51181102362204722" right="0.51181102362204722" top="0.78740157480314965" bottom="0.78740157480314965" header="0.31496062992125984" footer="0.31496062992125984"/>
  <pageSetup paperSize="9" orientation="landscape" r:id="rId1"/>
  <headerFooter>
    <oddFooter>&amp;L_x000D_&amp;1#&amp;"Aptos"&amp;10&amp;K000000 Restrito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C25"/>
  <sheetViews>
    <sheetView showGridLines="0" topLeftCell="A7" zoomScale="90" zoomScaleNormal="90" workbookViewId="0">
      <selection activeCell="L22" sqref="L22"/>
    </sheetView>
  </sheetViews>
  <sheetFormatPr defaultColWidth="0" defaultRowHeight="15" customHeight="1" zeroHeight="1" x14ac:dyDescent="0.35"/>
  <cols>
    <col min="1" max="17" width="9.1796875" customWidth="1"/>
    <col min="18" max="18" width="9.6328125" customWidth="1"/>
    <col min="19" max="20" width="9.1796875" customWidth="1"/>
    <col min="21" max="16382" width="9.1796875" hidden="1"/>
    <col min="16383" max="16383" width="4.26953125" hidden="1" customWidth="1"/>
    <col min="16384" max="16384" width="0.54296875" customWidth="1"/>
  </cols>
  <sheetData>
    <row r="1" spans="1:20" ht="15" customHeight="1" thickTop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ht="15" customHeight="1" x14ac:dyDescent="0.35">
      <c r="A2" s="4"/>
      <c r="T2" s="5"/>
    </row>
    <row r="3" spans="1:20" ht="15" customHeight="1" x14ac:dyDescent="0.35">
      <c r="A3" s="4"/>
      <c r="T3" s="5"/>
    </row>
    <row r="4" spans="1:20" ht="15" customHeight="1" x14ac:dyDescent="0.35">
      <c r="A4" s="4"/>
      <c r="T4" s="5"/>
    </row>
    <row r="5" spans="1:20" ht="15" customHeight="1" x14ac:dyDescent="0.35">
      <c r="A5" s="4"/>
      <c r="T5" s="5"/>
    </row>
    <row r="6" spans="1:20" ht="15" customHeight="1" x14ac:dyDescent="0.35">
      <c r="A6" s="4"/>
      <c r="C6" s="11"/>
      <c r="T6" s="5"/>
    </row>
    <row r="7" spans="1:20" ht="15" customHeight="1" thickBot="1" x14ac:dyDescent="0.5">
      <c r="A7" s="4"/>
      <c r="C7" s="11"/>
      <c r="O7" s="140" t="s">
        <v>124</v>
      </c>
      <c r="P7" s="76"/>
      <c r="Q7" s="76"/>
      <c r="R7" s="76">
        <v>2025</v>
      </c>
      <c r="S7" s="76">
        <v>2026</v>
      </c>
      <c r="T7" s="139" t="s">
        <v>137</v>
      </c>
    </row>
    <row r="8" spans="1:20" ht="15" customHeight="1" thickBot="1" x14ac:dyDescent="0.5">
      <c r="A8" s="4"/>
      <c r="C8" s="21"/>
      <c r="O8" s="141" t="s">
        <v>141</v>
      </c>
      <c r="P8" s="121"/>
      <c r="Q8" s="121"/>
      <c r="R8" s="142">
        <v>27.589047639999997</v>
      </c>
      <c r="S8" s="142">
        <v>27.245000000000001</v>
      </c>
      <c r="T8" s="143">
        <v>60.950853309999992</v>
      </c>
    </row>
    <row r="9" spans="1:20" ht="15" customHeight="1" x14ac:dyDescent="0.35">
      <c r="A9" s="4"/>
      <c r="C9" s="21"/>
      <c r="T9" s="5"/>
    </row>
    <row r="10" spans="1:20" ht="15" customHeight="1" thickBot="1" x14ac:dyDescent="0.5">
      <c r="A10" s="4"/>
      <c r="B10" s="74" t="s">
        <v>49</v>
      </c>
      <c r="C10" s="73"/>
      <c r="D10" s="73"/>
      <c r="E10" s="73"/>
      <c r="F10" s="73"/>
      <c r="G10" s="75"/>
      <c r="H10" s="76">
        <v>2021</v>
      </c>
      <c r="I10" s="76">
        <v>2022</v>
      </c>
      <c r="J10" s="76">
        <v>2023</v>
      </c>
      <c r="K10" s="76">
        <v>2024</v>
      </c>
      <c r="L10" s="76">
        <v>2025</v>
      </c>
      <c r="T10" s="5"/>
    </row>
    <row r="11" spans="1:20" ht="15" customHeight="1" x14ac:dyDescent="0.45">
      <c r="A11" s="4"/>
      <c r="B11" s="24" t="s">
        <v>54</v>
      </c>
      <c r="C11" s="24"/>
      <c r="D11" s="24"/>
      <c r="E11" s="24"/>
      <c r="F11" s="24"/>
      <c r="G11" s="24"/>
      <c r="H11" s="137">
        <v>254.83099999999999</v>
      </c>
      <c r="I11" s="137">
        <v>264.64699999999999</v>
      </c>
      <c r="J11" s="137">
        <v>295.88499999999999</v>
      </c>
      <c r="K11" s="137">
        <v>375.51600000000002</v>
      </c>
      <c r="L11" s="137">
        <v>380.911</v>
      </c>
      <c r="T11" s="5"/>
    </row>
    <row r="12" spans="1:20" ht="15" customHeight="1" thickBot="1" x14ac:dyDescent="0.5">
      <c r="A12" s="4"/>
      <c r="B12" s="73" t="s">
        <v>55</v>
      </c>
      <c r="C12" s="73"/>
      <c r="D12" s="73"/>
      <c r="E12" s="73"/>
      <c r="F12" s="73"/>
      <c r="G12" s="73"/>
      <c r="H12" s="138">
        <v>54.267887657861664</v>
      </c>
      <c r="I12" s="170">
        <v>42.219958090729271</v>
      </c>
      <c r="J12" s="87">
        <v>42.615386112351885</v>
      </c>
      <c r="K12" s="87">
        <v>39.521611918048322</v>
      </c>
      <c r="L12" s="87">
        <v>41.138345670486117</v>
      </c>
      <c r="T12" s="5"/>
    </row>
    <row r="13" spans="1:20" ht="15" customHeight="1" x14ac:dyDescent="0.35">
      <c r="A13" s="4"/>
      <c r="T13" s="5"/>
    </row>
    <row r="14" spans="1:20" ht="15" customHeight="1" x14ac:dyDescent="0.35">
      <c r="A14" s="4"/>
      <c r="T14" s="5"/>
    </row>
    <row r="15" spans="1:20" ht="15" customHeight="1" x14ac:dyDescent="0.35">
      <c r="A15" s="4"/>
      <c r="T15" s="5"/>
    </row>
    <row r="16" spans="1:20" ht="15" customHeight="1" x14ac:dyDescent="0.35">
      <c r="A16" s="4"/>
      <c r="T16" s="5"/>
    </row>
    <row r="17" spans="1:20" ht="15" customHeight="1" x14ac:dyDescent="0.35">
      <c r="A17" s="4"/>
      <c r="T17" s="5"/>
    </row>
    <row r="18" spans="1:20" ht="15" customHeight="1" x14ac:dyDescent="0.45">
      <c r="A18" s="4"/>
      <c r="H18" s="134" t="s">
        <v>67</v>
      </c>
      <c r="I18" s="134" t="s">
        <v>68</v>
      </c>
      <c r="J18" s="134" t="s">
        <v>69</v>
      </c>
      <c r="K18" s="134" t="s">
        <v>70</v>
      </c>
      <c r="L18" s="134" t="s">
        <v>132</v>
      </c>
      <c r="T18" s="5"/>
    </row>
    <row r="19" spans="1:20" ht="15" customHeight="1" thickBot="1" x14ac:dyDescent="0.5">
      <c r="A19" s="4"/>
      <c r="B19" s="74" t="s">
        <v>49</v>
      </c>
      <c r="C19" s="73"/>
      <c r="D19" s="73"/>
      <c r="E19" s="73"/>
      <c r="F19" s="73"/>
      <c r="G19" s="75"/>
      <c r="H19" s="76">
        <v>2021</v>
      </c>
      <c r="I19" s="76">
        <v>2022</v>
      </c>
      <c r="J19" s="76">
        <v>2023</v>
      </c>
      <c r="K19" s="76">
        <v>2024</v>
      </c>
      <c r="L19" s="76">
        <v>2025</v>
      </c>
      <c r="T19" s="5"/>
    </row>
    <row r="20" spans="1:20" ht="15" customHeight="1" x14ac:dyDescent="0.45">
      <c r="A20" s="4"/>
      <c r="B20" s="78" t="s">
        <v>62</v>
      </c>
      <c r="C20" s="45"/>
      <c r="D20" s="45"/>
      <c r="E20" s="45"/>
      <c r="F20" s="45"/>
      <c r="G20" s="45"/>
      <c r="H20" s="135">
        <v>128.886</v>
      </c>
      <c r="I20" s="135">
        <v>101.74</v>
      </c>
      <c r="J20" s="135">
        <v>101.599</v>
      </c>
      <c r="K20" s="135">
        <v>105.996</v>
      </c>
      <c r="L20" s="135">
        <v>125.95</v>
      </c>
      <c r="T20" s="5"/>
    </row>
    <row r="21" spans="1:20" ht="15" customHeight="1" x14ac:dyDescent="0.45">
      <c r="A21" s="4"/>
      <c r="B21" s="34" t="s">
        <v>63</v>
      </c>
      <c r="C21" s="34"/>
      <c r="D21" s="34"/>
      <c r="E21" s="34"/>
      <c r="F21" s="34"/>
      <c r="G21" s="34"/>
      <c r="H21" s="136">
        <v>147.12799999999999</v>
      </c>
      <c r="I21" s="136">
        <v>190.29900000000001</v>
      </c>
      <c r="J21" s="136">
        <v>232.53899999999999</v>
      </c>
      <c r="K21" s="136">
        <v>241.33500000000001</v>
      </c>
      <c r="L21" s="136">
        <v>113.86</v>
      </c>
      <c r="T21" s="5"/>
    </row>
    <row r="22" spans="1:20" ht="15" customHeight="1" x14ac:dyDescent="0.45">
      <c r="A22" s="4"/>
      <c r="B22" s="34" t="s">
        <v>64</v>
      </c>
      <c r="C22" s="34"/>
      <c r="D22" s="34"/>
      <c r="E22" s="34"/>
      <c r="F22" s="34"/>
      <c r="G22" s="34"/>
      <c r="H22" s="136">
        <v>-18.24199999999999</v>
      </c>
      <c r="I22" s="136">
        <v>-88.559000000000012</v>
      </c>
      <c r="J22" s="136">
        <v>-130.94</v>
      </c>
      <c r="K22" s="136">
        <f>+K20-K21</f>
        <v>-135.339</v>
      </c>
      <c r="L22" s="136">
        <f>+L20-L21</f>
        <v>12.090000000000003</v>
      </c>
      <c r="T22" s="5"/>
    </row>
    <row r="23" spans="1:20" ht="15" customHeight="1" x14ac:dyDescent="0.45">
      <c r="A23" s="4"/>
      <c r="B23" s="34" t="s">
        <v>65</v>
      </c>
      <c r="C23" s="34"/>
      <c r="D23" s="34"/>
      <c r="E23" s="34"/>
      <c r="F23" s="34"/>
      <c r="G23" s="34"/>
      <c r="H23" s="136">
        <v>161.86746311999997</v>
      </c>
      <c r="I23" s="136">
        <v>244.89196191204712</v>
      </c>
      <c r="J23" s="136">
        <v>265.04687479000029</v>
      </c>
      <c r="K23" s="136">
        <v>395.0647919499994</v>
      </c>
      <c r="L23" s="136">
        <f>+'Res Consolidados'!L17</f>
        <v>361.79331693000023</v>
      </c>
      <c r="T23" s="5"/>
    </row>
    <row r="24" spans="1:20" ht="15" customHeight="1" thickBot="1" x14ac:dyDescent="0.5">
      <c r="A24" s="4"/>
      <c r="B24" s="79" t="s">
        <v>66</v>
      </c>
      <c r="C24" s="79"/>
      <c r="D24" s="79"/>
      <c r="E24" s="79"/>
      <c r="F24" s="79"/>
      <c r="G24" s="79"/>
      <c r="H24" s="80" t="s">
        <v>136</v>
      </c>
      <c r="I24" s="80" t="s">
        <v>136</v>
      </c>
      <c r="J24" s="80" t="s">
        <v>136</v>
      </c>
      <c r="K24" s="80" t="s">
        <v>136</v>
      </c>
      <c r="L24" s="80">
        <f>+L22/L23</f>
        <v>3.3416869340179595E-2</v>
      </c>
      <c r="T24" s="5"/>
    </row>
    <row r="25" spans="1:20" ht="15" customHeight="1" thickBot="1" x14ac:dyDescent="0.4">
      <c r="A25" s="23" t="s">
        <v>114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/>
    </row>
  </sheetData>
  <pageMargins left="0.51181102362204722" right="0.51181102362204722" top="0.78740157480314965" bottom="0.78740157480314965" header="0.31496062992125984" footer="0.31496062992125984"/>
  <pageSetup paperSize="9" orientation="landscape" r:id="rId1"/>
  <headerFooter>
    <oddFooter>&amp;L_x000D_&amp;1#&amp;"Aptos"&amp;10&amp;K000000 Restrito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5"/>
  <sheetViews>
    <sheetView showGridLines="0" zoomScale="90" zoomScaleNormal="90" workbookViewId="0">
      <selection activeCell="L13" sqref="L13"/>
    </sheetView>
  </sheetViews>
  <sheetFormatPr defaultColWidth="0" defaultRowHeight="15" customHeight="1" zeroHeight="1" x14ac:dyDescent="0.35"/>
  <cols>
    <col min="1" max="20" width="9.1796875" customWidth="1"/>
    <col min="21" max="16383" width="9.1796875" hidden="1"/>
    <col min="16384" max="16384" width="0.54296875" customWidth="1"/>
  </cols>
  <sheetData>
    <row r="1" spans="1:20" ht="15" customHeight="1" thickTop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ht="15" customHeight="1" x14ac:dyDescent="0.35">
      <c r="A2" s="4"/>
      <c r="T2" s="5"/>
    </row>
    <row r="3" spans="1:20" ht="15" customHeight="1" x14ac:dyDescent="0.35">
      <c r="A3" s="4"/>
      <c r="T3" s="5"/>
    </row>
    <row r="4" spans="1:20" ht="15" customHeight="1" x14ac:dyDescent="0.35">
      <c r="A4" s="4"/>
      <c r="T4" s="5"/>
    </row>
    <row r="5" spans="1:20" ht="15" customHeight="1" x14ac:dyDescent="0.35">
      <c r="A5" s="4"/>
      <c r="T5" s="5"/>
    </row>
    <row r="6" spans="1:20" ht="15" customHeight="1" x14ac:dyDescent="0.35">
      <c r="A6" s="4"/>
      <c r="T6" s="5"/>
    </row>
    <row r="7" spans="1:20" ht="15" customHeight="1" thickBot="1" x14ac:dyDescent="0.5">
      <c r="A7" s="4"/>
      <c r="B7" s="74" t="s">
        <v>49</v>
      </c>
      <c r="C7" s="73"/>
      <c r="D7" s="73"/>
      <c r="E7" s="73"/>
      <c r="F7" s="73"/>
      <c r="G7" s="75"/>
      <c r="H7" s="76">
        <v>2021</v>
      </c>
      <c r="I7" s="76">
        <v>2022</v>
      </c>
      <c r="J7" s="76">
        <v>2023</v>
      </c>
      <c r="K7" s="76">
        <v>2024</v>
      </c>
      <c r="L7" s="76">
        <v>2025</v>
      </c>
      <c r="T7" s="5"/>
    </row>
    <row r="8" spans="1:20" ht="15" customHeight="1" x14ac:dyDescent="0.45">
      <c r="A8" s="4"/>
      <c r="B8" s="34" t="s">
        <v>72</v>
      </c>
      <c r="C8" s="91"/>
      <c r="D8" s="91"/>
      <c r="E8" s="91"/>
      <c r="F8" s="91"/>
      <c r="G8" s="91"/>
      <c r="H8" s="77">
        <v>10.087</v>
      </c>
      <c r="I8" s="77">
        <v>11.89612262</v>
      </c>
      <c r="J8" s="64">
        <v>13.866576569999998</v>
      </c>
      <c r="K8" s="64">
        <v>18.620999999999999</v>
      </c>
      <c r="L8" s="64">
        <v>40.327989773121764</v>
      </c>
      <c r="M8" s="24"/>
      <c r="T8" s="5"/>
    </row>
    <row r="9" spans="1:20" ht="15" customHeight="1" x14ac:dyDescent="0.45">
      <c r="A9" s="4"/>
      <c r="B9" s="34" t="s">
        <v>73</v>
      </c>
      <c r="C9" s="34"/>
      <c r="D9" s="34"/>
      <c r="E9" s="34"/>
      <c r="F9" s="34"/>
      <c r="G9" s="34"/>
      <c r="H9" s="64">
        <v>13.233000000000001</v>
      </c>
      <c r="I9" s="64">
        <v>23.802945319999989</v>
      </c>
      <c r="J9" s="64">
        <v>9.7302694400000007</v>
      </c>
      <c r="K9" s="64">
        <v>21.879000000000001</v>
      </c>
      <c r="L9" s="64">
        <v>17.548154276243491</v>
      </c>
      <c r="M9" s="24"/>
      <c r="T9" s="5"/>
    </row>
    <row r="10" spans="1:20" ht="15" customHeight="1" x14ac:dyDescent="0.45">
      <c r="A10" s="4"/>
      <c r="B10" s="34" t="s">
        <v>74</v>
      </c>
      <c r="C10" s="34"/>
      <c r="D10" s="34"/>
      <c r="E10" s="34"/>
      <c r="F10" s="34"/>
      <c r="G10" s="34"/>
      <c r="H10" s="64">
        <v>6.282</v>
      </c>
      <c r="I10" s="64">
        <v>9.2788277800000021</v>
      </c>
      <c r="J10" s="64">
        <v>9.5550143599999995</v>
      </c>
      <c r="K10" s="64">
        <v>17.074999999999999</v>
      </c>
      <c r="L10" s="64">
        <v>14.49730316</v>
      </c>
      <c r="M10" s="24"/>
      <c r="T10" s="5"/>
    </row>
    <row r="11" spans="1:20" ht="15" customHeight="1" x14ac:dyDescent="0.45">
      <c r="A11" s="4"/>
      <c r="B11" s="34" t="s">
        <v>140</v>
      </c>
      <c r="C11" s="34"/>
      <c r="D11" s="34"/>
      <c r="E11" s="34"/>
      <c r="F11" s="34"/>
      <c r="G11" s="34"/>
      <c r="H11" s="148">
        <v>0</v>
      </c>
      <c r="I11" s="148">
        <v>0</v>
      </c>
      <c r="J11" s="64">
        <v>0</v>
      </c>
      <c r="K11" s="64">
        <v>0</v>
      </c>
      <c r="L11" s="64">
        <v>40</v>
      </c>
      <c r="M11" s="24"/>
      <c r="T11" s="5"/>
    </row>
    <row r="12" spans="1:20" ht="15" customHeight="1" x14ac:dyDescent="0.45">
      <c r="A12" s="4"/>
      <c r="B12" s="92" t="s">
        <v>75</v>
      </c>
      <c r="C12" s="92"/>
      <c r="D12" s="92"/>
      <c r="E12" s="92"/>
      <c r="F12" s="92"/>
      <c r="G12" s="92"/>
      <c r="H12" s="93">
        <v>29.602</v>
      </c>
      <c r="I12" s="93">
        <v>44.977895719999992</v>
      </c>
      <c r="J12" s="93">
        <v>33.151860370000001</v>
      </c>
      <c r="K12" s="93">
        <f>+SUM(K8:K11)</f>
        <v>57.575000000000003</v>
      </c>
      <c r="L12" s="93">
        <f>+SUM(L8:L11)</f>
        <v>112.37344720936525</v>
      </c>
      <c r="M12" s="24"/>
      <c r="T12" s="5"/>
    </row>
    <row r="13" spans="1:20" ht="15" customHeight="1" thickBot="1" x14ac:dyDescent="0.5">
      <c r="A13" s="4"/>
      <c r="B13" s="79" t="s">
        <v>76</v>
      </c>
      <c r="C13" s="73"/>
      <c r="D13" s="73"/>
      <c r="E13" s="73"/>
      <c r="F13" s="73"/>
      <c r="G13" s="73"/>
      <c r="H13" s="90">
        <v>2.3601537610027961E-2</v>
      </c>
      <c r="I13" s="90">
        <v>2.6584553366722774E-2</v>
      </c>
      <c r="J13" s="90">
        <v>1.6816069373282217E-2</v>
      </c>
      <c r="K13" s="90">
        <v>2.2270799698397948E-2</v>
      </c>
      <c r="L13" s="90">
        <v>4.0538462368033018E-2</v>
      </c>
      <c r="M13" s="24"/>
      <c r="T13" s="5"/>
    </row>
    <row r="14" spans="1:20" ht="15" customHeight="1" x14ac:dyDescent="0.45">
      <c r="A14" s="4"/>
      <c r="M14" s="24"/>
      <c r="T14" s="5"/>
    </row>
    <row r="15" spans="1:20" ht="15" customHeight="1" x14ac:dyDescent="0.45">
      <c r="A15" s="4"/>
      <c r="M15" s="24"/>
      <c r="T15" s="5"/>
    </row>
    <row r="16" spans="1:20" ht="15" customHeight="1" x14ac:dyDescent="0.45">
      <c r="A16" s="4"/>
      <c r="M16" s="24"/>
      <c r="T16" s="5"/>
    </row>
    <row r="17" spans="1:20" ht="15" customHeight="1" x14ac:dyDescent="0.45">
      <c r="A17" s="4"/>
      <c r="M17" s="24"/>
      <c r="T17" s="5"/>
    </row>
    <row r="18" spans="1:20" ht="15" customHeight="1" x14ac:dyDescent="0.45">
      <c r="A18" s="4"/>
      <c r="M18" s="24"/>
      <c r="T18" s="5"/>
    </row>
    <row r="19" spans="1:20" ht="15" customHeight="1" x14ac:dyDescent="0.45">
      <c r="A19" s="4"/>
      <c r="M19" s="24"/>
      <c r="T19" s="5"/>
    </row>
    <row r="20" spans="1:20" ht="15" customHeight="1" x14ac:dyDescent="0.45">
      <c r="A20" s="4"/>
      <c r="M20" s="24"/>
      <c r="T20" s="5"/>
    </row>
    <row r="21" spans="1:20" ht="15" customHeight="1" x14ac:dyDescent="0.45">
      <c r="A21" s="4"/>
      <c r="M21" s="24"/>
      <c r="T21" s="5"/>
    </row>
    <row r="22" spans="1:20" ht="15" customHeight="1" x14ac:dyDescent="0.45">
      <c r="A22" s="4"/>
      <c r="M22" s="24"/>
      <c r="T22" s="5"/>
    </row>
    <row r="23" spans="1:20" ht="15" customHeight="1" x14ac:dyDescent="0.45">
      <c r="A23" s="4"/>
      <c r="M23" s="24"/>
      <c r="T23" s="5"/>
    </row>
    <row r="24" spans="1:20" ht="15" customHeight="1" x14ac:dyDescent="0.35">
      <c r="A24" s="4"/>
      <c r="T24" s="5"/>
    </row>
    <row r="25" spans="1:20" ht="15" customHeight="1" thickBot="1" x14ac:dyDescent="0.4">
      <c r="A25" s="23" t="s">
        <v>115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/>
    </row>
  </sheetData>
  <pageMargins left="0.51181102362204722" right="0.51181102362204722" top="0.78740157480314965" bottom="0.78740157480314965" header="0.31496062992125984" footer="0.31496062992125984"/>
  <pageSetup paperSize="9" orientation="landscape" r:id="rId1"/>
  <headerFooter>
    <oddFooter>&amp;L_x000D_&amp;1#&amp;"Aptos"&amp;10&amp;K000000 Restrito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5"/>
  <sheetViews>
    <sheetView showGridLines="0" topLeftCell="B1" zoomScaleNormal="100" workbookViewId="0">
      <selection activeCell="Q15" sqref="Q15"/>
    </sheetView>
  </sheetViews>
  <sheetFormatPr defaultColWidth="0" defaultRowHeight="15" customHeight="1" zeroHeight="1" x14ac:dyDescent="0.35"/>
  <cols>
    <col min="1" max="18" width="9.1796875" customWidth="1"/>
    <col min="19" max="19" width="16" customWidth="1"/>
    <col min="20" max="20" width="9.1796875" customWidth="1"/>
    <col min="21" max="16383" width="9.1796875" hidden="1"/>
    <col min="16384" max="16384" width="0.54296875" customWidth="1"/>
  </cols>
  <sheetData>
    <row r="1" spans="1:20" thickTop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2" t="s">
        <v>99</v>
      </c>
    </row>
    <row r="2" spans="1:20" ht="14.5" x14ac:dyDescent="0.35">
      <c r="A2" s="4"/>
      <c r="T2" s="5"/>
    </row>
    <row r="3" spans="1:20" ht="14.5" x14ac:dyDescent="0.35">
      <c r="A3" s="4"/>
      <c r="T3" s="5"/>
    </row>
    <row r="4" spans="1:20" ht="14.5" x14ac:dyDescent="0.35">
      <c r="A4" s="4"/>
      <c r="T4" s="5"/>
    </row>
    <row r="5" spans="1:20" ht="14.5" x14ac:dyDescent="0.35">
      <c r="A5" s="4"/>
      <c r="T5" s="5"/>
    </row>
    <row r="6" spans="1:20" ht="14.5" x14ac:dyDescent="0.35">
      <c r="A6" s="4"/>
      <c r="T6" s="5"/>
    </row>
    <row r="7" spans="1:20" thickBot="1" x14ac:dyDescent="0.4">
      <c r="A7" s="4"/>
      <c r="T7" s="5"/>
    </row>
    <row r="8" spans="1:20" ht="15" customHeight="1" thickTop="1" x14ac:dyDescent="0.35">
      <c r="A8" s="4"/>
      <c r="H8" s="9"/>
      <c r="P8" s="17" t="s">
        <v>1</v>
      </c>
      <c r="Q8" s="12"/>
      <c r="R8" s="12"/>
      <c r="S8" s="13"/>
      <c r="T8" s="5"/>
    </row>
    <row r="9" spans="1:20" ht="15" customHeight="1" x14ac:dyDescent="0.35">
      <c r="A9" s="4"/>
      <c r="H9" s="10"/>
      <c r="P9" s="18" t="s">
        <v>2</v>
      </c>
      <c r="S9" s="14"/>
      <c r="T9" s="5"/>
    </row>
    <row r="10" spans="1:20" ht="15.5" thickBot="1" x14ac:dyDescent="0.45">
      <c r="A10" s="4"/>
      <c r="P10" s="19" t="s">
        <v>139</v>
      </c>
      <c r="Q10" s="15"/>
      <c r="R10" s="15"/>
      <c r="S10" s="16"/>
      <c r="T10" s="5"/>
    </row>
    <row r="11" spans="1:20" thickTop="1" x14ac:dyDescent="0.35">
      <c r="A11" s="4"/>
      <c r="T11" s="5"/>
    </row>
    <row r="12" spans="1:20" ht="14.5" x14ac:dyDescent="0.35">
      <c r="A12" s="4"/>
      <c r="T12" s="5"/>
    </row>
    <row r="13" spans="1:20" ht="14.5" x14ac:dyDescent="0.35">
      <c r="A13" s="4"/>
      <c r="T13" s="5"/>
    </row>
    <row r="14" spans="1:20" ht="14.5" x14ac:dyDescent="0.35">
      <c r="A14" s="4"/>
      <c r="T14" s="5"/>
    </row>
    <row r="15" spans="1:20" ht="14.5" x14ac:dyDescent="0.35">
      <c r="A15" s="4"/>
      <c r="T15" s="5"/>
    </row>
    <row r="16" spans="1:20" ht="14.5" x14ac:dyDescent="0.35">
      <c r="A16" s="4"/>
      <c r="T16" s="5"/>
    </row>
    <row r="17" spans="1:20" ht="14.5" x14ac:dyDescent="0.35">
      <c r="A17" s="4"/>
      <c r="T17" s="5"/>
    </row>
    <row r="18" spans="1:20" ht="14.5" x14ac:dyDescent="0.35">
      <c r="A18" s="4"/>
      <c r="T18" s="5"/>
    </row>
    <row r="19" spans="1:20" ht="14.5" x14ac:dyDescent="0.35">
      <c r="A19" s="4"/>
      <c r="T19" s="5"/>
    </row>
    <row r="20" spans="1:20" ht="14.5" x14ac:dyDescent="0.35">
      <c r="A20" s="4"/>
      <c r="T20" s="5"/>
    </row>
    <row r="21" spans="1:20" ht="14.5" x14ac:dyDescent="0.35">
      <c r="A21" s="4"/>
      <c r="T21" s="5"/>
    </row>
    <row r="22" spans="1:20" ht="14.5" x14ac:dyDescent="0.35">
      <c r="A22" s="4"/>
      <c r="T22" s="5"/>
    </row>
    <row r="23" spans="1:20" ht="14.5" x14ac:dyDescent="0.35">
      <c r="A23" s="4"/>
      <c r="T23" s="5"/>
    </row>
    <row r="24" spans="1:20" ht="14.5" x14ac:dyDescent="0.35">
      <c r="A24" s="4"/>
      <c r="T24" s="5"/>
    </row>
    <row r="25" spans="1:20" thickBot="1" x14ac:dyDescent="0.4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/>
    </row>
  </sheetData>
  <hyperlinks>
    <hyperlink ref="P9" r:id="rId1" display="mailto:ian.nunes@tegma.com.br"/>
  </hyperlinks>
  <pageMargins left="0.511811024" right="0.511811024" top="0.78740157499999996" bottom="0.78740157499999996" header="0.31496062000000002" footer="0.31496062000000002"/>
  <pageSetup paperSize="9" orientation="portrait" r:id="rId2"/>
  <headerFooter>
    <oddFooter>&amp;L_x000D_&amp;1#&amp;"Aptos"&amp;10&amp;K000000 Restrito</oddFooter>
  </headerFooter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5"/>
  <sheetViews>
    <sheetView showGridLines="0" zoomScale="90" zoomScaleNormal="90" workbookViewId="0">
      <selection activeCell="L12" sqref="L12:L16"/>
    </sheetView>
  </sheetViews>
  <sheetFormatPr defaultColWidth="0" defaultRowHeight="15" customHeight="1" zeroHeight="1" x14ac:dyDescent="0.35"/>
  <cols>
    <col min="1" max="20" width="9.1796875" customWidth="1"/>
    <col min="21" max="16383" width="9.1796875" hidden="1"/>
    <col min="16384" max="16384" width="0.54296875" customWidth="1"/>
  </cols>
  <sheetData>
    <row r="1" spans="1:20" ht="15" customHeight="1" thickTop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ht="15" customHeight="1" x14ac:dyDescent="0.35">
      <c r="A2" s="4"/>
      <c r="T2" s="5"/>
    </row>
    <row r="3" spans="1:20" ht="15" customHeight="1" x14ac:dyDescent="0.35">
      <c r="A3" s="4"/>
      <c r="T3" s="5"/>
    </row>
    <row r="4" spans="1:20" ht="15" customHeight="1" x14ac:dyDescent="0.35">
      <c r="A4" s="4"/>
      <c r="T4" s="5"/>
    </row>
    <row r="5" spans="1:20" ht="15" customHeight="1" x14ac:dyDescent="0.35">
      <c r="A5" s="4"/>
      <c r="T5" s="5"/>
    </row>
    <row r="6" spans="1:20" ht="15" customHeight="1" x14ac:dyDescent="0.35">
      <c r="A6" s="4"/>
      <c r="C6" s="11"/>
      <c r="T6" s="5"/>
    </row>
    <row r="7" spans="1:20" ht="15" customHeight="1" x14ac:dyDescent="0.35">
      <c r="A7" s="4"/>
      <c r="C7" s="11"/>
      <c r="T7" s="5"/>
    </row>
    <row r="8" spans="1:20" ht="15" customHeight="1" x14ac:dyDescent="0.35">
      <c r="A8" s="4"/>
      <c r="C8" s="21"/>
      <c r="T8" s="5"/>
    </row>
    <row r="9" spans="1:20" ht="15" customHeight="1" x14ac:dyDescent="0.35">
      <c r="A9" s="4"/>
      <c r="C9" s="21"/>
      <c r="T9" s="5"/>
    </row>
    <row r="10" spans="1:20" ht="15" customHeight="1" x14ac:dyDescent="0.35">
      <c r="A10" s="4"/>
      <c r="C10" s="21"/>
      <c r="T10" s="5"/>
    </row>
    <row r="11" spans="1:20" ht="15" customHeight="1" thickBot="1" x14ac:dyDescent="0.5">
      <c r="A11" s="4"/>
      <c r="B11" s="67" t="s">
        <v>49</v>
      </c>
      <c r="C11" s="24"/>
      <c r="D11" s="24"/>
      <c r="E11" s="24"/>
      <c r="F11" s="24"/>
      <c r="H11" s="25">
        <v>2021</v>
      </c>
      <c r="I11" s="25">
        <v>2022</v>
      </c>
      <c r="J11" s="25">
        <v>2023</v>
      </c>
      <c r="K11" s="25">
        <v>2024</v>
      </c>
      <c r="L11" s="25">
        <v>2025</v>
      </c>
      <c r="T11" s="5"/>
    </row>
    <row r="12" spans="1:20" ht="15" customHeight="1" x14ac:dyDescent="0.45">
      <c r="A12" s="4"/>
      <c r="B12" s="66" t="s">
        <v>46</v>
      </c>
      <c r="C12" s="28"/>
      <c r="D12" s="28"/>
      <c r="E12" s="28"/>
      <c r="F12" s="28"/>
      <c r="G12" s="28"/>
      <c r="H12" s="144">
        <f>'Res Consolidados'!H22</f>
        <v>126.41991727999996</v>
      </c>
      <c r="I12" s="144">
        <f>'Res Consolidados'!I22</f>
        <v>205.92552580204719</v>
      </c>
      <c r="J12" s="144">
        <f>'Res Consolidados'!J22</f>
        <v>222.47313173000026</v>
      </c>
      <c r="K12" s="144">
        <f>+'Res Consolidados'!K22</f>
        <v>356.41250322000064</v>
      </c>
      <c r="L12" s="144">
        <f>+'Res Consolidados'!L22</f>
        <v>317.63827103000023</v>
      </c>
      <c r="T12" s="5"/>
    </row>
    <row r="13" spans="1:20" ht="15" customHeight="1" x14ac:dyDescent="0.45">
      <c r="A13" s="4"/>
      <c r="B13" s="34" t="s">
        <v>78</v>
      </c>
      <c r="C13" s="34"/>
      <c r="D13" s="34"/>
      <c r="E13" s="34"/>
      <c r="F13" s="34"/>
      <c r="G13" s="34"/>
      <c r="H13" s="136">
        <v>-29.602</v>
      </c>
      <c r="I13" s="136">
        <v>-44.977895719999992</v>
      </c>
      <c r="J13" s="136">
        <v>-33.151860370000001</v>
      </c>
      <c r="K13" s="136">
        <v>-57.575000000000003</v>
      </c>
      <c r="L13" s="136">
        <v>-112.37344720936525</v>
      </c>
      <c r="T13" s="5"/>
    </row>
    <row r="14" spans="1:20" ht="15" customHeight="1" x14ac:dyDescent="0.45">
      <c r="A14" s="4"/>
      <c r="B14" s="34" t="s">
        <v>79</v>
      </c>
      <c r="C14" s="34"/>
      <c r="D14" s="34"/>
      <c r="E14" s="34"/>
      <c r="F14" s="34"/>
      <c r="G14" s="34"/>
      <c r="H14" s="136">
        <f>+'IR e CSLL'!H10</f>
        <v>-16.601239999999997</v>
      </c>
      <c r="I14" s="136">
        <f>+'IR e CSLL'!I10</f>
        <v>-48.231300000000012</v>
      </c>
      <c r="J14" s="136">
        <f>+'IR e CSLL'!J10</f>
        <v>-53.565180000000019</v>
      </c>
      <c r="K14" s="136">
        <f>+'IR e CSLL'!K10</f>
        <v>-106.85612</v>
      </c>
      <c r="L14" s="136">
        <f>+'IR e CSLL'!L10</f>
        <v>-95.410820000000001</v>
      </c>
      <c r="T14" s="5"/>
    </row>
    <row r="15" spans="1:20" ht="15" customHeight="1" x14ac:dyDescent="0.45">
      <c r="A15" s="4"/>
      <c r="B15" s="34" t="s">
        <v>80</v>
      </c>
      <c r="C15" s="34"/>
      <c r="D15" s="34"/>
      <c r="E15" s="34"/>
      <c r="F15" s="34"/>
      <c r="G15" s="34"/>
      <c r="H15" s="136">
        <v>-73.960999999999999</v>
      </c>
      <c r="I15" s="136">
        <f>-'Balanço Patrimonial'!I11+'Balanço Patrimonial'!H11</f>
        <v>-9.8160000000000025</v>
      </c>
      <c r="J15" s="136">
        <f>-'Balanço Patrimonial'!J11+'Balanço Patrimonial'!I11</f>
        <v>-31.238</v>
      </c>
      <c r="K15" s="136">
        <f>-'Balanço Patrimonial'!K11+'Balanço Patrimonial'!J11</f>
        <v>-79.631000000000029</v>
      </c>
      <c r="L15" s="136">
        <f>-'Balanço Patrimonial'!L11+'Balanço Patrimonial'!K11</f>
        <v>-5.3949999999999818</v>
      </c>
      <c r="T15" s="5"/>
    </row>
    <row r="16" spans="1:20" ht="15" customHeight="1" thickBot="1" x14ac:dyDescent="0.5">
      <c r="A16" s="4"/>
      <c r="B16" s="63" t="s">
        <v>81</v>
      </c>
      <c r="C16" s="63"/>
      <c r="D16" s="63"/>
      <c r="E16" s="63"/>
      <c r="F16" s="63"/>
      <c r="G16" s="63"/>
      <c r="H16" s="145">
        <f>SUM(H12:H15)</f>
        <v>6.255677279999972</v>
      </c>
      <c r="I16" s="145">
        <f>SUM(I12:I15)</f>
        <v>102.90033008204719</v>
      </c>
      <c r="J16" s="145">
        <f>SUM(J12:J15)</f>
        <v>104.51809136000023</v>
      </c>
      <c r="K16" s="145">
        <f>SUM(K12:K15)</f>
        <v>112.35038322000062</v>
      </c>
      <c r="L16" s="145">
        <f>SUM(L12:L15)</f>
        <v>104.45900382063499</v>
      </c>
      <c r="T16" s="5"/>
    </row>
    <row r="17" spans="1:20" ht="15" customHeight="1" x14ac:dyDescent="0.35">
      <c r="A17" s="4"/>
      <c r="T17" s="5"/>
    </row>
    <row r="18" spans="1:20" ht="15" customHeight="1" x14ac:dyDescent="0.35">
      <c r="A18" s="4"/>
      <c r="T18" s="5"/>
    </row>
    <row r="19" spans="1:20" ht="15" customHeight="1" x14ac:dyDescent="0.35">
      <c r="A19" s="4"/>
      <c r="T19" s="5"/>
    </row>
    <row r="20" spans="1:20" ht="15" customHeight="1" x14ac:dyDescent="0.35">
      <c r="A20" s="4"/>
      <c r="T20" s="5"/>
    </row>
    <row r="21" spans="1:20" ht="15" customHeight="1" x14ac:dyDescent="0.35">
      <c r="A21" s="4"/>
      <c r="T21" s="5"/>
    </row>
    <row r="22" spans="1:20" ht="15" customHeight="1" x14ac:dyDescent="0.35">
      <c r="A22" s="4"/>
      <c r="T22" s="5"/>
    </row>
    <row r="23" spans="1:20" ht="15" customHeight="1" x14ac:dyDescent="0.35">
      <c r="A23" s="4"/>
      <c r="T23" s="5"/>
    </row>
    <row r="24" spans="1:20" ht="15" customHeight="1" x14ac:dyDescent="0.35">
      <c r="A24" s="4"/>
      <c r="T24" s="5"/>
    </row>
    <row r="25" spans="1:20" ht="15" customHeight="1" thickBot="1" x14ac:dyDescent="0.4">
      <c r="A25" s="23" t="s">
        <v>116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/>
    </row>
  </sheetData>
  <pageMargins left="0.51181102362204722" right="0.51181102362204722" top="0.78740157480314965" bottom="0.78740157480314965" header="0.31496062992125984" footer="0.31496062992125984"/>
  <pageSetup paperSize="9" orientation="landscape" r:id="rId1"/>
  <headerFooter>
    <oddFooter>&amp;L_x000D_&amp;1#&amp;"Aptos"&amp;10&amp;K000000 Restrito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5"/>
  <sheetViews>
    <sheetView showGridLines="0" topLeftCell="A4" zoomScale="90" zoomScaleNormal="90" workbookViewId="0">
      <selection activeCell="M11" sqref="M11"/>
    </sheetView>
  </sheetViews>
  <sheetFormatPr defaultColWidth="0" defaultRowHeight="0" customHeight="1" zeroHeight="1" x14ac:dyDescent="0.35"/>
  <cols>
    <col min="1" max="5" width="9.1796875" customWidth="1"/>
    <col min="6" max="6" width="10.1796875" customWidth="1"/>
    <col min="7" max="7" width="12.81640625" customWidth="1"/>
    <col min="8" max="8" width="12.26953125" customWidth="1"/>
    <col min="9" max="9" width="9.1796875" customWidth="1"/>
    <col min="10" max="10" width="10.7265625" customWidth="1"/>
    <col min="11" max="20" width="9.1796875" customWidth="1"/>
    <col min="21" max="16383" width="9.1796875" hidden="1"/>
    <col min="16384" max="16384" width="0.54296875" customWidth="1"/>
  </cols>
  <sheetData>
    <row r="1" spans="1:20" ht="15" customHeight="1" thickTop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ht="15" customHeight="1" x14ac:dyDescent="0.35">
      <c r="A2" s="4"/>
      <c r="T2" s="5"/>
    </row>
    <row r="3" spans="1:20" ht="15" customHeight="1" x14ac:dyDescent="0.35">
      <c r="A3" s="4"/>
      <c r="T3" s="5"/>
    </row>
    <row r="4" spans="1:20" ht="15" customHeight="1" x14ac:dyDescent="0.35">
      <c r="A4" s="4"/>
      <c r="T4" s="5"/>
    </row>
    <row r="5" spans="1:20" ht="15" customHeight="1" x14ac:dyDescent="0.35">
      <c r="A5" s="4"/>
      <c r="T5" s="5"/>
    </row>
    <row r="6" spans="1:20" ht="29.15" customHeight="1" thickBot="1" x14ac:dyDescent="0.5">
      <c r="A6" s="4"/>
      <c r="B6" s="73"/>
      <c r="C6" s="97" t="s">
        <v>82</v>
      </c>
      <c r="D6" s="97" t="s">
        <v>86</v>
      </c>
      <c r="E6" s="97" t="s">
        <v>83</v>
      </c>
      <c r="F6" s="97" t="s">
        <v>84</v>
      </c>
      <c r="G6" s="97" t="s">
        <v>125</v>
      </c>
      <c r="H6" s="97" t="s">
        <v>85</v>
      </c>
      <c r="I6" s="97" t="s">
        <v>126</v>
      </c>
      <c r="T6" s="5"/>
    </row>
    <row r="7" spans="1:20" ht="15" customHeight="1" x14ac:dyDescent="0.35">
      <c r="A7" s="4"/>
      <c r="B7" s="35">
        <v>2025</v>
      </c>
      <c r="C7" s="94">
        <v>3.8399937298457707</v>
      </c>
      <c r="D7" s="109">
        <v>0.91666653059538916</v>
      </c>
      <c r="E7" s="109">
        <f>1-D7</f>
        <v>8.3333469404610838E-2</v>
      </c>
      <c r="F7" s="110">
        <v>253200.63103999998</v>
      </c>
      <c r="G7" s="109">
        <v>1.0969885290121213</v>
      </c>
      <c r="H7" s="111">
        <v>0.12532682327840927</v>
      </c>
      <c r="I7" s="109">
        <v>1.0969885290121213</v>
      </c>
      <c r="T7" s="5"/>
    </row>
    <row r="8" spans="1:20" ht="15" customHeight="1" x14ac:dyDescent="0.45">
      <c r="A8" s="4"/>
      <c r="B8" s="35">
        <v>2024</v>
      </c>
      <c r="C8" s="94">
        <v>2.58</v>
      </c>
      <c r="D8" s="109">
        <v>0.82945736434108508</v>
      </c>
      <c r="E8" s="109">
        <f>1-D8</f>
        <v>0.17054263565891492</v>
      </c>
      <c r="F8" s="110">
        <v>253200.63103999998</v>
      </c>
      <c r="G8" s="109">
        <v>0.66022393682557057</v>
      </c>
      <c r="H8" s="111">
        <v>9.5681859974321215E-2</v>
      </c>
      <c r="I8" s="109">
        <v>0.66022393682557057</v>
      </c>
      <c r="M8" s="24"/>
      <c r="T8" s="5"/>
    </row>
    <row r="9" spans="1:20" ht="15" customHeight="1" x14ac:dyDescent="0.45">
      <c r="A9" s="4"/>
      <c r="B9" s="35">
        <v>2023</v>
      </c>
      <c r="C9" s="94">
        <v>1.8281938420447037</v>
      </c>
      <c r="D9" s="68">
        <v>0.75</v>
      </c>
      <c r="E9" s="68">
        <v>0.25</v>
      </c>
      <c r="F9" s="95">
        <v>120666.12276</v>
      </c>
      <c r="G9" s="68">
        <v>0.82059518303396994</v>
      </c>
      <c r="H9" s="96">
        <v>7.463775370321013E-2</v>
      </c>
      <c r="I9" s="68">
        <v>0.7</v>
      </c>
      <c r="M9" s="24"/>
      <c r="T9" s="5"/>
    </row>
    <row r="10" spans="1:20" ht="15" customHeight="1" x14ac:dyDescent="0.45">
      <c r="A10" s="4"/>
      <c r="B10" s="35">
        <v>2022</v>
      </c>
      <c r="C10" s="94">
        <v>1.38</v>
      </c>
      <c r="D10" s="68">
        <v>0.75</v>
      </c>
      <c r="E10" s="68">
        <v>0.25</v>
      </c>
      <c r="F10" s="95">
        <v>91186</v>
      </c>
      <c r="G10" s="68">
        <v>0.7</v>
      </c>
      <c r="H10" s="96">
        <v>8.2900000000000001E-2</v>
      </c>
      <c r="I10" s="68">
        <v>0.6</v>
      </c>
      <c r="M10" s="24"/>
      <c r="T10" s="5"/>
    </row>
    <row r="11" spans="1:20" ht="15" customHeight="1" x14ac:dyDescent="0.45">
      <c r="A11" s="4"/>
      <c r="B11" s="35">
        <v>2021</v>
      </c>
      <c r="C11" s="94">
        <v>0.93</v>
      </c>
      <c r="D11" s="68">
        <v>0.75</v>
      </c>
      <c r="E11" s="68">
        <v>0.25</v>
      </c>
      <c r="F11" s="95">
        <v>61613</v>
      </c>
      <c r="G11" s="68">
        <v>0.71</v>
      </c>
      <c r="H11" s="96">
        <v>5.8000000000000003E-2</v>
      </c>
      <c r="I11" s="149">
        <v>0.6</v>
      </c>
      <c r="J11" s="150"/>
      <c r="K11" s="150"/>
      <c r="L11" s="150"/>
      <c r="M11" s="24"/>
      <c r="T11" s="5"/>
    </row>
    <row r="12" spans="1:20" ht="15" customHeight="1" x14ac:dyDescent="0.45">
      <c r="A12" s="4"/>
      <c r="B12" s="146" t="s">
        <v>127</v>
      </c>
      <c r="M12" s="24"/>
      <c r="T12" s="5"/>
    </row>
    <row r="13" spans="1:20" ht="15" customHeight="1" x14ac:dyDescent="0.45">
      <c r="A13" s="4"/>
      <c r="B13" s="146" t="s">
        <v>128</v>
      </c>
      <c r="M13" s="24"/>
      <c r="T13" s="5"/>
    </row>
    <row r="14" spans="1:20" ht="15" customHeight="1" x14ac:dyDescent="0.45">
      <c r="A14" s="4"/>
      <c r="B14" s="146"/>
      <c r="M14" s="24"/>
      <c r="T14" s="5"/>
    </row>
    <row r="15" spans="1:20" ht="15" customHeight="1" x14ac:dyDescent="0.35">
      <c r="A15" s="4"/>
      <c r="T15" s="5"/>
    </row>
    <row r="16" spans="1:20" ht="15" customHeight="1" x14ac:dyDescent="0.45">
      <c r="A16" s="4"/>
      <c r="M16" s="24"/>
      <c r="T16" s="5"/>
    </row>
    <row r="17" spans="1:20" ht="15" customHeight="1" x14ac:dyDescent="0.45">
      <c r="A17" s="4"/>
      <c r="M17" s="24"/>
      <c r="T17" s="5"/>
    </row>
    <row r="18" spans="1:20" ht="15" customHeight="1" x14ac:dyDescent="0.45">
      <c r="A18" s="4"/>
      <c r="M18" s="24"/>
      <c r="T18" s="5"/>
    </row>
    <row r="19" spans="1:20" ht="15" customHeight="1" x14ac:dyDescent="0.45">
      <c r="A19" s="4"/>
      <c r="M19" s="24"/>
      <c r="T19" s="5"/>
    </row>
    <row r="20" spans="1:20" ht="15" customHeight="1" x14ac:dyDescent="0.45">
      <c r="A20" s="4"/>
      <c r="M20" s="24"/>
      <c r="T20" s="5"/>
    </row>
    <row r="21" spans="1:20" ht="15" customHeight="1" x14ac:dyDescent="0.45">
      <c r="A21" s="4"/>
      <c r="M21" s="24"/>
      <c r="T21" s="5"/>
    </row>
    <row r="22" spans="1:20" ht="15" customHeight="1" x14ac:dyDescent="0.45">
      <c r="A22" s="4"/>
      <c r="M22" s="24"/>
      <c r="T22" s="5"/>
    </row>
    <row r="23" spans="1:20" ht="15" customHeight="1" x14ac:dyDescent="0.45">
      <c r="A23" s="4"/>
      <c r="B23" s="57"/>
      <c r="C23" s="24"/>
      <c r="D23" s="24"/>
      <c r="E23" s="24"/>
      <c r="F23" s="24"/>
      <c r="G23" s="54"/>
      <c r="H23" s="44"/>
      <c r="I23" s="44"/>
      <c r="J23" s="44"/>
      <c r="K23" s="44"/>
      <c r="L23" s="44"/>
      <c r="M23" s="24"/>
      <c r="T23" s="5"/>
    </row>
    <row r="24" spans="1:20" ht="15" customHeight="1" x14ac:dyDescent="0.35">
      <c r="A24" s="4"/>
      <c r="T24" s="5"/>
    </row>
    <row r="25" spans="1:20" ht="15" customHeight="1" thickBot="1" x14ac:dyDescent="0.4">
      <c r="A25" s="23" t="s">
        <v>117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/>
    </row>
  </sheetData>
  <pageMargins left="0.51181102362204722" right="0.51181102362204722" top="0.78740157480314965" bottom="0.78740157480314965" header="0.31496062992125984" footer="0.31496062992125984"/>
  <pageSetup paperSize="9" orientation="landscape" r:id="rId1"/>
  <headerFooter>
    <oddFooter>&amp;L_x000D_&amp;1#&amp;"Aptos"&amp;10&amp;K000000 Restrito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5"/>
  <sheetViews>
    <sheetView showGridLines="0" zoomScale="90" zoomScaleNormal="90" workbookViewId="0">
      <selection activeCell="N12" sqref="N12"/>
    </sheetView>
  </sheetViews>
  <sheetFormatPr defaultColWidth="0" defaultRowHeight="0" customHeight="1" zeroHeight="1" x14ac:dyDescent="0.35"/>
  <cols>
    <col min="1" max="6" width="9.1796875" customWidth="1"/>
    <col min="7" max="7" width="12.81640625" customWidth="1"/>
    <col min="8" max="8" width="12.26953125" customWidth="1"/>
    <col min="9" max="9" width="9.1796875" customWidth="1"/>
    <col min="10" max="10" width="10.7265625" customWidth="1"/>
    <col min="11" max="20" width="9.1796875" customWidth="1"/>
    <col min="21" max="16383" width="9.1796875" hidden="1"/>
    <col min="16384" max="16384" width="0.54296875" customWidth="1"/>
  </cols>
  <sheetData>
    <row r="1" spans="1:20" ht="15" customHeight="1" thickTop="1" x14ac:dyDescent="0.35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ht="15" customHeight="1" x14ac:dyDescent="0.35">
      <c r="T2" s="5"/>
    </row>
    <row r="3" spans="1:20" ht="15" customHeight="1" x14ac:dyDescent="0.35">
      <c r="T3" s="5"/>
    </row>
    <row r="4" spans="1:20" ht="15" customHeight="1" x14ac:dyDescent="0.35">
      <c r="T4" s="5"/>
    </row>
    <row r="5" spans="1:20" ht="15" customHeight="1" x14ac:dyDescent="0.35">
      <c r="T5" s="5"/>
    </row>
    <row r="6" spans="1:20" ht="15" customHeight="1" x14ac:dyDescent="0.35">
      <c r="T6" s="5"/>
    </row>
    <row r="7" spans="1:20" ht="15" customHeight="1" x14ac:dyDescent="0.35">
      <c r="T7" s="5"/>
    </row>
    <row r="8" spans="1:20" ht="15" customHeight="1" x14ac:dyDescent="0.35">
      <c r="T8" s="5"/>
    </row>
    <row r="9" spans="1:20" ht="15" customHeight="1" x14ac:dyDescent="0.35">
      <c r="A9" s="4"/>
      <c r="T9" s="5"/>
    </row>
    <row r="10" spans="1:20" ht="15" customHeight="1" x14ac:dyDescent="0.35">
      <c r="A10" s="4"/>
      <c r="T10" s="5"/>
    </row>
    <row r="11" spans="1:20" ht="15" customHeight="1" x14ac:dyDescent="0.35">
      <c r="A11" s="4"/>
      <c r="T11" s="5"/>
    </row>
    <row r="12" spans="1:20" ht="15" customHeight="1" x14ac:dyDescent="0.35">
      <c r="A12" s="4"/>
      <c r="T12" s="5"/>
    </row>
    <row r="13" spans="1:20" ht="15" customHeight="1" x14ac:dyDescent="0.35">
      <c r="A13" s="4"/>
      <c r="T13" s="5"/>
    </row>
    <row r="14" spans="1:20" ht="15" customHeight="1" x14ac:dyDescent="0.35">
      <c r="A14" s="4"/>
      <c r="T14" s="5"/>
    </row>
    <row r="15" spans="1:20" ht="15" customHeight="1" x14ac:dyDescent="0.35">
      <c r="A15" s="4"/>
      <c r="T15" s="5"/>
    </row>
    <row r="16" spans="1:20" ht="15" customHeight="1" x14ac:dyDescent="0.35">
      <c r="A16" s="4"/>
      <c r="T16" s="5"/>
    </row>
    <row r="17" spans="1:20" ht="15" customHeight="1" x14ac:dyDescent="0.35">
      <c r="A17" s="4"/>
      <c r="T17" s="5"/>
    </row>
    <row r="18" spans="1:20" ht="15" customHeight="1" x14ac:dyDescent="0.35">
      <c r="A18" s="4"/>
      <c r="T18" s="5"/>
    </row>
    <row r="19" spans="1:20" ht="15" customHeight="1" x14ac:dyDescent="0.35">
      <c r="A19" s="4"/>
      <c r="T19" s="5"/>
    </row>
    <row r="20" spans="1:20" ht="15" customHeight="1" x14ac:dyDescent="0.35">
      <c r="A20" s="4"/>
      <c r="T20" s="5"/>
    </row>
    <row r="21" spans="1:20" ht="15" customHeight="1" x14ac:dyDescent="0.35">
      <c r="A21" s="4"/>
      <c r="T21" s="5"/>
    </row>
    <row r="22" spans="1:20" ht="15" customHeight="1" x14ac:dyDescent="0.45">
      <c r="A22" s="4"/>
      <c r="M22" s="24"/>
      <c r="T22" s="5"/>
    </row>
    <row r="23" spans="1:20" ht="15" customHeight="1" x14ac:dyDescent="0.45">
      <c r="A23" s="4"/>
      <c r="B23" s="57"/>
      <c r="C23" s="24"/>
      <c r="D23" s="24"/>
      <c r="E23" s="24"/>
      <c r="F23" s="24"/>
      <c r="G23" s="54"/>
      <c r="H23" s="44"/>
      <c r="I23" s="44"/>
      <c r="J23" s="44"/>
      <c r="K23" s="44"/>
      <c r="L23" s="44"/>
      <c r="M23" s="24"/>
      <c r="T23" s="5"/>
    </row>
    <row r="24" spans="1:20" ht="15" customHeight="1" x14ac:dyDescent="0.35">
      <c r="A24" s="4"/>
      <c r="T24" s="5"/>
    </row>
    <row r="25" spans="1:20" ht="15" customHeight="1" thickBot="1" x14ac:dyDescent="0.4">
      <c r="A25" s="23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 t="s">
        <v>118</v>
      </c>
    </row>
  </sheetData>
  <pageMargins left="0.51181102362204722" right="0.51181102362204722" top="0.78740157480314965" bottom="0.78740157480314965" header="0.31496062992125984" footer="0.31496062992125984"/>
  <pageSetup paperSize="9" orientation="landscape" r:id="rId1"/>
  <headerFooter>
    <oddFooter>&amp;L_x000D_&amp;1#&amp;"Aptos"&amp;10&amp;K000000 Restrito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5"/>
  <sheetViews>
    <sheetView showGridLines="0" topLeftCell="A4" zoomScale="90" zoomScaleNormal="90" workbookViewId="0"/>
  </sheetViews>
  <sheetFormatPr defaultColWidth="0" defaultRowHeight="15" customHeight="1" zeroHeight="1" x14ac:dyDescent="0.35"/>
  <cols>
    <col min="1" max="20" width="9.1796875" customWidth="1"/>
    <col min="21" max="16383" width="9.1796875" hidden="1"/>
    <col min="16384" max="16384" width="0.54296875" customWidth="1"/>
  </cols>
  <sheetData>
    <row r="1" spans="1:20" ht="15" customHeight="1" thickTop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ht="15" customHeight="1" x14ac:dyDescent="0.35">
      <c r="A2" s="4"/>
      <c r="T2" s="5"/>
    </row>
    <row r="3" spans="1:20" ht="15" customHeight="1" x14ac:dyDescent="0.35">
      <c r="A3" s="4"/>
      <c r="T3" s="5"/>
    </row>
    <row r="4" spans="1:20" ht="15" customHeight="1" x14ac:dyDescent="0.35">
      <c r="A4" s="4"/>
      <c r="T4" s="5"/>
    </row>
    <row r="5" spans="1:20" ht="15" customHeight="1" x14ac:dyDescent="0.35">
      <c r="A5" s="4"/>
      <c r="B5" s="20"/>
      <c r="T5" s="5"/>
    </row>
    <row r="6" spans="1:20" ht="15" customHeight="1" x14ac:dyDescent="0.4">
      <c r="A6" s="31"/>
      <c r="B6" s="11" t="s">
        <v>3</v>
      </c>
      <c r="C6" s="11"/>
      <c r="T6" s="5"/>
    </row>
    <row r="7" spans="1:20" ht="15" customHeight="1" x14ac:dyDescent="0.4">
      <c r="A7" s="31"/>
      <c r="B7" s="11" t="s">
        <v>4</v>
      </c>
      <c r="C7" s="11"/>
      <c r="T7" s="5"/>
    </row>
    <row r="8" spans="1:20" ht="15" customHeight="1" x14ac:dyDescent="0.4">
      <c r="A8" s="31"/>
      <c r="B8" s="21" t="s">
        <v>5</v>
      </c>
      <c r="C8" s="21"/>
      <c r="H8" s="9"/>
      <c r="T8" s="5"/>
    </row>
    <row r="9" spans="1:20" ht="15" customHeight="1" x14ac:dyDescent="0.4">
      <c r="A9" s="31"/>
      <c r="B9" s="21" t="s">
        <v>6</v>
      </c>
      <c r="C9" s="21"/>
      <c r="H9" s="10"/>
      <c r="T9" s="5"/>
    </row>
    <row r="10" spans="1:20" ht="15" customHeight="1" x14ac:dyDescent="0.4">
      <c r="A10" s="31"/>
      <c r="B10" s="21" t="s">
        <v>7</v>
      </c>
      <c r="C10" s="21"/>
      <c r="T10" s="5"/>
    </row>
    <row r="11" spans="1:20" ht="15" customHeight="1" x14ac:dyDescent="0.4">
      <c r="A11" s="31"/>
      <c r="B11" s="21" t="s">
        <v>8</v>
      </c>
      <c r="C11" s="21"/>
      <c r="T11" s="5"/>
    </row>
    <row r="12" spans="1:20" ht="15" customHeight="1" x14ac:dyDescent="0.4">
      <c r="A12" s="31"/>
      <c r="B12" s="21" t="s">
        <v>9</v>
      </c>
      <c r="C12" s="21"/>
      <c r="T12" s="5"/>
    </row>
    <row r="13" spans="1:20" ht="15" customHeight="1" x14ac:dyDescent="0.4">
      <c r="A13" s="31"/>
      <c r="B13" s="21" t="s">
        <v>98</v>
      </c>
      <c r="C13" s="21"/>
      <c r="T13" s="5"/>
    </row>
    <row r="14" spans="1:20" ht="15" customHeight="1" x14ac:dyDescent="0.4">
      <c r="A14" s="31"/>
      <c r="B14" s="11" t="s">
        <v>10</v>
      </c>
      <c r="C14" s="11"/>
      <c r="T14" s="5"/>
    </row>
    <row r="15" spans="1:20" ht="15" customHeight="1" x14ac:dyDescent="0.4">
      <c r="A15" s="31"/>
      <c r="B15" s="21" t="s">
        <v>71</v>
      </c>
      <c r="C15" s="21"/>
      <c r="T15" s="5"/>
    </row>
    <row r="16" spans="1:20" ht="15" customHeight="1" x14ac:dyDescent="0.4">
      <c r="A16" s="31"/>
      <c r="B16" s="21" t="s">
        <v>11</v>
      </c>
      <c r="C16" s="21"/>
      <c r="T16" s="5"/>
    </row>
    <row r="17" spans="1:20" ht="15" customHeight="1" x14ac:dyDescent="0.4">
      <c r="A17" s="31"/>
      <c r="B17" s="21" t="s">
        <v>12</v>
      </c>
      <c r="C17" s="21"/>
      <c r="T17" s="5"/>
    </row>
    <row r="18" spans="1:20" ht="15" customHeight="1" x14ac:dyDescent="0.4">
      <c r="A18" s="31"/>
      <c r="B18" s="21" t="s">
        <v>13</v>
      </c>
      <c r="C18" s="21"/>
      <c r="T18" s="5"/>
    </row>
    <row r="19" spans="1:20" ht="15" customHeight="1" x14ac:dyDescent="0.4">
      <c r="A19" s="31"/>
      <c r="B19" s="11" t="s">
        <v>88</v>
      </c>
      <c r="C19" s="21"/>
      <c r="T19" s="5"/>
    </row>
    <row r="20" spans="1:20" ht="15" customHeight="1" x14ac:dyDescent="0.4">
      <c r="A20" s="31"/>
      <c r="B20" s="32"/>
      <c r="T20" s="5"/>
    </row>
    <row r="21" spans="1:20" ht="15" customHeight="1" x14ac:dyDescent="0.4">
      <c r="A21" s="31"/>
      <c r="B21" s="33"/>
      <c r="T21" s="5"/>
    </row>
    <row r="22" spans="1:20" ht="15" customHeight="1" x14ac:dyDescent="0.35">
      <c r="A22" s="4"/>
      <c r="T22" s="5"/>
    </row>
    <row r="23" spans="1:20" ht="15" customHeight="1" x14ac:dyDescent="0.35">
      <c r="A23" s="4"/>
      <c r="T23" s="5"/>
    </row>
    <row r="24" spans="1:20" ht="15" customHeight="1" x14ac:dyDescent="0.35">
      <c r="A24" s="4"/>
      <c r="T24" s="5"/>
    </row>
    <row r="25" spans="1:20" ht="15" customHeight="1" thickBot="1" x14ac:dyDescent="0.4">
      <c r="A25" s="23" t="s">
        <v>100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/>
    </row>
  </sheetData>
  <hyperlinks>
    <hyperlink ref="B6" location="'Sobre a Tegma'!A1" display="Sobre a Tegma"/>
    <hyperlink ref="B7" location="'Res Auto'!A1" display="Premissas do Resultado"/>
    <hyperlink ref="B8" location="'Res Auto'!A1" display="Resultados da divisão automotiva"/>
    <hyperlink ref="B9" location="'Res Log. Int.'!A1" display="Resultados da divisão de Logística Integrada"/>
    <hyperlink ref="B10" location="'Res Consolidados'!A1" display="Resultados Consolidados"/>
    <hyperlink ref="B11" location="'Resultado financeiro'!A1" display="Resultado financeiro consolidado"/>
    <hyperlink ref="B12" location="'Equivalência patrimonial'!A1" display="Equivalência patrimonial"/>
    <hyperlink ref="B14" location="'Balanço Patrimonial'!A1" display="Premissas do Balanço Patrimonial"/>
    <hyperlink ref="B15" location="'Balanço Patrimonial'!A1" display="Capital de giro e endividamento"/>
    <hyperlink ref="B16" location="CAPEX!A1" display="Imobilizado e investimentos (CAPEX)"/>
    <hyperlink ref="B17" location="'Free cash flow to firm'!A1" display="Free cash flow to firm"/>
    <hyperlink ref="B18" location="'Dividendos e JSCP'!A1" display="Dividendos/ JSCP"/>
    <hyperlink ref="B19" location="Contatos!A1" display="Contatos"/>
    <hyperlink ref="B13" location="'IR e CSLL'!A1" display="IR e CSLL"/>
  </hyperlink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&amp;L_x000D_&amp;1#&amp;"Aptos"&amp;10&amp;K000000 Restrito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5"/>
  <sheetViews>
    <sheetView showGridLines="0" topLeftCell="A8" zoomScale="90" zoomScaleNormal="90" workbookViewId="0"/>
  </sheetViews>
  <sheetFormatPr defaultColWidth="0" defaultRowHeight="15" customHeight="1" zeroHeight="1" x14ac:dyDescent="0.35"/>
  <cols>
    <col min="1" max="20" width="9.1796875" customWidth="1"/>
    <col min="21" max="16383" width="9.1796875" hidden="1"/>
    <col min="16384" max="16384" width="0.54296875" customWidth="1"/>
  </cols>
  <sheetData>
    <row r="1" spans="1:20" ht="15" customHeight="1" thickTop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ht="15" customHeight="1" x14ac:dyDescent="0.35">
      <c r="A2" s="4"/>
      <c r="T2" s="5"/>
    </row>
    <row r="3" spans="1:20" ht="15" customHeight="1" x14ac:dyDescent="0.35">
      <c r="A3" s="4"/>
      <c r="T3" s="5"/>
    </row>
    <row r="4" spans="1:20" ht="15" customHeight="1" x14ac:dyDescent="0.35">
      <c r="A4" s="4"/>
      <c r="T4" s="5"/>
    </row>
    <row r="5" spans="1:20" ht="15" customHeight="1" x14ac:dyDescent="0.35">
      <c r="A5" s="4"/>
      <c r="T5" s="5"/>
    </row>
    <row r="6" spans="1:20" ht="15" customHeight="1" x14ac:dyDescent="0.35">
      <c r="A6" s="4"/>
      <c r="C6" s="11"/>
      <c r="T6" s="5"/>
    </row>
    <row r="7" spans="1:20" ht="15" customHeight="1" x14ac:dyDescent="0.35">
      <c r="A7" s="4"/>
      <c r="C7" s="11"/>
      <c r="T7" s="5"/>
    </row>
    <row r="8" spans="1:20" ht="15" customHeight="1" x14ac:dyDescent="0.35">
      <c r="A8" s="4"/>
      <c r="C8" s="21"/>
      <c r="H8" s="9"/>
      <c r="T8" s="5"/>
    </row>
    <row r="9" spans="1:20" ht="15" customHeight="1" x14ac:dyDescent="0.35">
      <c r="A9" s="4"/>
      <c r="C9" s="21"/>
      <c r="H9" s="10"/>
      <c r="T9" s="5"/>
    </row>
    <row r="10" spans="1:20" ht="15" customHeight="1" x14ac:dyDescent="0.35">
      <c r="A10" s="4"/>
      <c r="C10" s="21"/>
      <c r="T10" s="5"/>
    </row>
    <row r="11" spans="1:20" ht="15" customHeight="1" x14ac:dyDescent="0.35">
      <c r="A11" s="4"/>
      <c r="C11" s="21"/>
      <c r="T11" s="5"/>
    </row>
    <row r="12" spans="1:20" ht="15" customHeight="1" x14ac:dyDescent="0.35">
      <c r="A12" s="4"/>
      <c r="C12" s="21"/>
      <c r="T12" s="5"/>
    </row>
    <row r="13" spans="1:20" ht="15" customHeight="1" x14ac:dyDescent="0.35">
      <c r="A13" s="4"/>
      <c r="C13" s="21"/>
      <c r="T13" s="5"/>
    </row>
    <row r="14" spans="1:20" ht="15" customHeight="1" x14ac:dyDescent="0.35">
      <c r="A14" s="4"/>
      <c r="C14" s="11"/>
      <c r="T14" s="5"/>
    </row>
    <row r="15" spans="1:20" ht="15" customHeight="1" x14ac:dyDescent="0.35">
      <c r="A15" s="4"/>
      <c r="C15" s="21"/>
      <c r="T15" s="5"/>
    </row>
    <row r="16" spans="1:20" ht="15" customHeight="1" x14ac:dyDescent="0.35">
      <c r="A16" s="4"/>
      <c r="C16" s="21"/>
      <c r="T16" s="5"/>
    </row>
    <row r="17" spans="1:20" ht="15" customHeight="1" x14ac:dyDescent="0.35">
      <c r="A17" s="4"/>
      <c r="C17" s="21"/>
      <c r="T17" s="5"/>
    </row>
    <row r="18" spans="1:20" ht="15" customHeight="1" x14ac:dyDescent="0.35">
      <c r="A18" s="4"/>
      <c r="C18" s="21"/>
      <c r="T18" s="5"/>
    </row>
    <row r="19" spans="1:20" ht="15" customHeight="1" x14ac:dyDescent="0.35">
      <c r="A19" s="4"/>
      <c r="C19" s="21"/>
      <c r="T19" s="5"/>
    </row>
    <row r="20" spans="1:20" ht="15" customHeight="1" x14ac:dyDescent="0.35">
      <c r="A20" s="4"/>
      <c r="T20" s="5"/>
    </row>
    <row r="21" spans="1:20" ht="15" customHeight="1" x14ac:dyDescent="0.35">
      <c r="A21" s="4"/>
      <c r="T21" s="5"/>
    </row>
    <row r="22" spans="1:20" ht="15" customHeight="1" x14ac:dyDescent="0.35">
      <c r="A22" s="4"/>
      <c r="T22" s="5"/>
    </row>
    <row r="23" spans="1:20" ht="15" customHeight="1" x14ac:dyDescent="0.35">
      <c r="A23" s="4"/>
      <c r="T23" s="5"/>
    </row>
    <row r="24" spans="1:20" ht="15" customHeight="1" x14ac:dyDescent="0.35">
      <c r="A24" s="4"/>
      <c r="T24" s="5"/>
    </row>
    <row r="25" spans="1:20" ht="15" customHeight="1" thickBot="1" x14ac:dyDescent="0.4">
      <c r="A25" s="23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&amp;L_x000D_&amp;1#&amp;"Aptos"&amp;10&amp;K000000 Restrito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5"/>
  <sheetViews>
    <sheetView showGridLines="0" showRowColHeaders="0" zoomScale="90" zoomScaleNormal="90" workbookViewId="0">
      <selection activeCell="L5" sqref="L5"/>
    </sheetView>
  </sheetViews>
  <sheetFormatPr defaultColWidth="0" defaultRowHeight="15" customHeight="1" zeroHeight="1" x14ac:dyDescent="0.35"/>
  <cols>
    <col min="1" max="20" width="9.1796875" customWidth="1"/>
    <col min="21" max="16383" width="9.1796875" hidden="1"/>
    <col min="16384" max="16384" width="0.54296875" customWidth="1"/>
  </cols>
  <sheetData>
    <row r="1" spans="1:20" ht="15" customHeight="1" thickTop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ht="15" customHeight="1" x14ac:dyDescent="0.35">
      <c r="A2" s="4"/>
      <c r="T2" s="5"/>
    </row>
    <row r="3" spans="1:20" ht="15" customHeight="1" x14ac:dyDescent="0.35">
      <c r="A3" s="4"/>
      <c r="T3" s="5"/>
    </row>
    <row r="4" spans="1:20" ht="15" customHeight="1" x14ac:dyDescent="0.35">
      <c r="A4" s="4"/>
      <c r="T4" s="5"/>
    </row>
    <row r="5" spans="1:20" ht="15" customHeight="1" x14ac:dyDescent="0.35">
      <c r="A5" s="4"/>
      <c r="T5" s="5"/>
    </row>
    <row r="6" spans="1:20" ht="15" customHeight="1" x14ac:dyDescent="0.35">
      <c r="A6" s="4"/>
      <c r="C6" s="11"/>
      <c r="T6" s="5"/>
    </row>
    <row r="7" spans="1:20" ht="15" customHeight="1" x14ac:dyDescent="0.35">
      <c r="A7" s="4"/>
      <c r="C7" s="11"/>
      <c r="T7" s="5"/>
    </row>
    <row r="8" spans="1:20" ht="15" customHeight="1" x14ac:dyDescent="0.35">
      <c r="A8" s="4"/>
      <c r="C8" s="21"/>
      <c r="H8" s="9"/>
      <c r="T8" s="5"/>
    </row>
    <row r="9" spans="1:20" ht="15" customHeight="1" x14ac:dyDescent="0.35">
      <c r="A9" s="4"/>
      <c r="C9" s="21"/>
      <c r="H9" s="10"/>
      <c r="T9" s="5"/>
    </row>
    <row r="10" spans="1:20" ht="15" customHeight="1" x14ac:dyDescent="0.35">
      <c r="A10" s="4"/>
      <c r="C10" s="21"/>
      <c r="T10" s="5"/>
    </row>
    <row r="11" spans="1:20" ht="15" customHeight="1" x14ac:dyDescent="0.35">
      <c r="A11" s="4"/>
      <c r="C11" s="21"/>
      <c r="T11" s="5"/>
    </row>
    <row r="12" spans="1:20" ht="15" customHeight="1" x14ac:dyDescent="0.35">
      <c r="A12" s="4"/>
      <c r="C12" s="21"/>
      <c r="T12" s="5"/>
    </row>
    <row r="13" spans="1:20" ht="15" customHeight="1" x14ac:dyDescent="0.35">
      <c r="A13" s="4"/>
      <c r="C13" s="21"/>
      <c r="T13" s="5"/>
    </row>
    <row r="14" spans="1:20" ht="15" customHeight="1" x14ac:dyDescent="0.35">
      <c r="A14" s="4"/>
      <c r="C14" s="11"/>
      <c r="T14" s="5"/>
    </row>
    <row r="15" spans="1:20" ht="15" customHeight="1" x14ac:dyDescent="0.35">
      <c r="A15" s="4"/>
      <c r="C15" s="21"/>
      <c r="T15" s="5"/>
    </row>
    <row r="16" spans="1:20" ht="15" customHeight="1" x14ac:dyDescent="0.35">
      <c r="A16" s="4"/>
      <c r="C16" s="21"/>
      <c r="T16" s="5"/>
    </row>
    <row r="17" spans="1:20" ht="15" customHeight="1" x14ac:dyDescent="0.35">
      <c r="A17" s="4"/>
      <c r="C17" s="21"/>
      <c r="T17" s="5"/>
    </row>
    <row r="18" spans="1:20" ht="15" customHeight="1" x14ac:dyDescent="0.35">
      <c r="A18" s="4"/>
      <c r="C18" s="21"/>
      <c r="T18" s="5"/>
    </row>
    <row r="19" spans="1:20" ht="15" customHeight="1" x14ac:dyDescent="0.35">
      <c r="A19" s="4"/>
      <c r="C19" s="21"/>
      <c r="T19" s="5"/>
    </row>
    <row r="20" spans="1:20" ht="15" customHeight="1" x14ac:dyDescent="0.35">
      <c r="A20" s="4"/>
      <c r="T20" s="5"/>
    </row>
    <row r="21" spans="1:20" ht="15" customHeight="1" x14ac:dyDescent="0.35">
      <c r="A21" s="4"/>
      <c r="T21" s="5"/>
    </row>
    <row r="22" spans="1:20" ht="15" customHeight="1" x14ac:dyDescent="0.35">
      <c r="A22" s="4"/>
      <c r="T22" s="5"/>
    </row>
    <row r="23" spans="1:20" ht="15" customHeight="1" x14ac:dyDescent="0.35">
      <c r="A23" s="4"/>
      <c r="T23" s="5"/>
    </row>
    <row r="24" spans="1:20" ht="15" customHeight="1" x14ac:dyDescent="0.35">
      <c r="A24" s="4"/>
      <c r="T24" s="5"/>
    </row>
    <row r="25" spans="1:20" ht="15" customHeight="1" thickBot="1" x14ac:dyDescent="0.4">
      <c r="A25" s="23" t="s">
        <v>101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&amp;L_x000D_&amp;1#&amp;"Aptos"&amp;10&amp;K000000 Restrito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5"/>
  <sheetViews>
    <sheetView showGridLines="0" topLeftCell="A10" zoomScale="90" zoomScaleNormal="90" workbookViewId="0">
      <selection activeCell="K18" sqref="K18"/>
    </sheetView>
  </sheetViews>
  <sheetFormatPr defaultColWidth="0" defaultRowHeight="0" customHeight="1" zeroHeight="1" x14ac:dyDescent="0.35"/>
  <cols>
    <col min="1" max="5" width="9.1796875" customWidth="1"/>
    <col min="6" max="6" width="10.81640625" customWidth="1"/>
    <col min="7" max="20" width="9.1796875" customWidth="1"/>
    <col min="21" max="16383" width="9.1796875" hidden="1"/>
    <col min="16384" max="16384" width="0.54296875" customWidth="1"/>
  </cols>
  <sheetData>
    <row r="1" spans="1:20" ht="15" customHeight="1" thickTop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ht="15" customHeight="1" x14ac:dyDescent="0.35">
      <c r="A2" s="4"/>
      <c r="T2" s="5"/>
    </row>
    <row r="3" spans="1:20" ht="15" customHeight="1" x14ac:dyDescent="0.35">
      <c r="A3" s="4"/>
      <c r="T3" s="5"/>
    </row>
    <row r="4" spans="1:20" ht="15" customHeight="1" x14ac:dyDescent="0.35">
      <c r="A4" s="4"/>
      <c r="T4" s="5"/>
    </row>
    <row r="5" spans="1:20" ht="15" customHeight="1" x14ac:dyDescent="0.35">
      <c r="A5" s="4"/>
      <c r="T5" s="5"/>
    </row>
    <row r="6" spans="1:20" ht="15" customHeight="1" x14ac:dyDescent="0.35">
      <c r="A6" s="4"/>
      <c r="C6" s="11"/>
      <c r="T6" s="5"/>
    </row>
    <row r="7" spans="1:20" ht="15" customHeight="1" x14ac:dyDescent="0.35">
      <c r="A7" s="4"/>
      <c r="C7" s="11"/>
      <c r="T7" s="5"/>
    </row>
    <row r="8" spans="1:20" ht="15" customHeight="1" x14ac:dyDescent="0.35">
      <c r="A8" s="4"/>
      <c r="C8" s="21"/>
      <c r="T8" s="5"/>
    </row>
    <row r="9" spans="1:20" ht="15" customHeight="1" x14ac:dyDescent="0.35">
      <c r="A9" s="4"/>
      <c r="C9" s="21"/>
      <c r="T9" s="5"/>
    </row>
    <row r="10" spans="1:20" ht="15" customHeight="1" x14ac:dyDescent="0.35">
      <c r="A10" s="4"/>
      <c r="C10" s="21"/>
      <c r="T10" s="5"/>
    </row>
    <row r="11" spans="1:20" ht="15" customHeight="1" x14ac:dyDescent="0.35">
      <c r="A11" s="4"/>
      <c r="C11" s="21"/>
      <c r="T11" s="5"/>
    </row>
    <row r="12" spans="1:20" ht="15" customHeight="1" x14ac:dyDescent="0.35">
      <c r="A12" s="4"/>
      <c r="C12" s="21"/>
      <c r="T12" s="5"/>
    </row>
    <row r="13" spans="1:20" ht="15" customHeight="1" x14ac:dyDescent="0.35">
      <c r="A13" s="171"/>
      <c r="B13" s="172"/>
      <c r="C13" s="172"/>
      <c r="D13" s="172"/>
      <c r="T13" s="5"/>
    </row>
    <row r="14" spans="1:20" ht="15" customHeight="1" thickBot="1" x14ac:dyDescent="0.5">
      <c r="A14" s="4"/>
      <c r="B14" s="173" t="s">
        <v>48</v>
      </c>
      <c r="C14" s="173"/>
      <c r="D14" s="173"/>
      <c r="E14" s="173"/>
      <c r="F14" s="24"/>
      <c r="G14" s="25">
        <v>2021</v>
      </c>
      <c r="H14" s="25">
        <v>2022</v>
      </c>
      <c r="I14" s="25">
        <v>2023</v>
      </c>
      <c r="J14" s="25">
        <v>2024</v>
      </c>
      <c r="K14" s="25">
        <v>2025</v>
      </c>
      <c r="T14" s="5"/>
    </row>
    <row r="15" spans="1:20" ht="15" customHeight="1" x14ac:dyDescent="0.45">
      <c r="A15" s="4"/>
      <c r="B15" s="28" t="s">
        <v>130</v>
      </c>
      <c r="C15" s="28"/>
      <c r="D15" s="28"/>
      <c r="E15" s="28"/>
      <c r="F15" s="28"/>
      <c r="G15" s="26">
        <f>SUM(G16:G17)</f>
        <v>2326.5430000000001</v>
      </c>
      <c r="H15" s="26">
        <f>SUM(H16:H17)</f>
        <v>2410.741</v>
      </c>
      <c r="I15" s="26">
        <f>SUM(I16:I17)</f>
        <v>2562.4659999999999</v>
      </c>
      <c r="J15" s="26">
        <f>+SUM(J16:J17)</f>
        <v>2863.308</v>
      </c>
      <c r="K15" s="26">
        <f>+SUM(K16:K17)</f>
        <v>3047.27</v>
      </c>
      <c r="M15" s="113"/>
      <c r="T15" s="5"/>
    </row>
    <row r="16" spans="1:20" ht="15" customHeight="1" x14ac:dyDescent="0.45">
      <c r="A16" s="4"/>
      <c r="B16" s="29" t="s">
        <v>135</v>
      </c>
      <c r="C16" s="29"/>
      <c r="D16" s="29"/>
      <c r="E16" s="29"/>
      <c r="F16" s="29"/>
      <c r="G16" s="27">
        <v>1977.0940000000001</v>
      </c>
      <c r="H16" s="27">
        <v>1960.462</v>
      </c>
      <c r="I16" s="27">
        <v>2180.23</v>
      </c>
      <c r="J16" s="27">
        <v>2487.5360000000001</v>
      </c>
      <c r="K16" s="27">
        <v>2551.8789999999999</v>
      </c>
      <c r="T16" s="5"/>
    </row>
    <row r="17" spans="1:20" ht="15" customHeight="1" x14ac:dyDescent="0.45">
      <c r="A17" s="4"/>
      <c r="B17" s="29" t="s">
        <v>134</v>
      </c>
      <c r="C17" s="29"/>
      <c r="D17" s="29"/>
      <c r="E17" s="29"/>
      <c r="F17" s="29"/>
      <c r="G17" s="27">
        <v>349.44900000000001</v>
      </c>
      <c r="H17" s="27">
        <v>450.279</v>
      </c>
      <c r="I17" s="27">
        <v>382.23599999999999</v>
      </c>
      <c r="J17" s="27">
        <v>375.77199999999999</v>
      </c>
      <c r="K17" s="27">
        <v>495.39100000000002</v>
      </c>
      <c r="T17" s="5"/>
    </row>
    <row r="18" spans="1:20" ht="15" customHeight="1" x14ac:dyDescent="0.45">
      <c r="A18" s="4"/>
      <c r="B18" s="92" t="s">
        <v>14</v>
      </c>
      <c r="C18" s="92"/>
      <c r="D18" s="92"/>
      <c r="E18" s="92"/>
      <c r="F18" s="92"/>
      <c r="G18" s="30">
        <f>+SUM(G19:G20)</f>
        <v>527.38499999999999</v>
      </c>
      <c r="H18" s="30">
        <f>+SUM(H19:H20)</f>
        <v>585.34900000000005</v>
      </c>
      <c r="I18" s="30">
        <f>+SUM(I19:I20)</f>
        <v>639.8549999999999</v>
      </c>
      <c r="J18" s="30">
        <f>+SUM(J19:J20)</f>
        <v>712.42100000000005</v>
      </c>
      <c r="K18" s="30">
        <f>+SUM(K19:K20)</f>
        <v>701.77300000000002</v>
      </c>
      <c r="T18" s="5"/>
    </row>
    <row r="19" spans="1:20" ht="15" customHeight="1" x14ac:dyDescent="0.45">
      <c r="A19" s="4"/>
      <c r="B19" s="29" t="s">
        <v>16</v>
      </c>
      <c r="C19" s="29"/>
      <c r="D19" s="29"/>
      <c r="E19" s="29"/>
      <c r="F19" s="29"/>
      <c r="G19" s="27">
        <v>442.23599999999999</v>
      </c>
      <c r="H19" s="27">
        <v>474.71300000000002</v>
      </c>
      <c r="I19" s="27">
        <v>554.63699999999994</v>
      </c>
      <c r="J19" s="27">
        <v>628.51499999999999</v>
      </c>
      <c r="K19" s="27">
        <v>592.37</v>
      </c>
      <c r="M19" s="113"/>
      <c r="N19" s="107"/>
      <c r="T19" s="5"/>
    </row>
    <row r="20" spans="1:20" ht="15" customHeight="1" x14ac:dyDescent="0.45">
      <c r="A20" s="4"/>
      <c r="B20" s="88" t="s">
        <v>17</v>
      </c>
      <c r="C20" s="88"/>
      <c r="D20" s="88"/>
      <c r="E20" s="88"/>
      <c r="F20" s="88"/>
      <c r="G20" s="84">
        <v>85.149000000000001</v>
      </c>
      <c r="H20" s="84">
        <v>110.636</v>
      </c>
      <c r="I20" s="84">
        <v>85.218000000000004</v>
      </c>
      <c r="J20" s="84">
        <v>83.906000000000006</v>
      </c>
      <c r="K20" s="84">
        <v>109.40300000000001</v>
      </c>
      <c r="M20" s="112"/>
      <c r="N20" s="108"/>
      <c r="T20" s="5"/>
    </row>
    <row r="21" spans="1:20" ht="15" customHeight="1" thickBot="1" x14ac:dyDescent="0.5">
      <c r="A21" s="4"/>
      <c r="B21" s="79" t="s">
        <v>15</v>
      </c>
      <c r="C21" s="79"/>
      <c r="D21" s="79"/>
      <c r="E21" s="79"/>
      <c r="F21" s="79"/>
      <c r="G21" s="89">
        <f>+G18/G15</f>
        <v>0.22668181933452336</v>
      </c>
      <c r="H21" s="89">
        <f>+H18/H15</f>
        <v>0.24280874635641075</v>
      </c>
      <c r="I21" s="89">
        <f>+I18/I15</f>
        <v>0.24970282532529209</v>
      </c>
      <c r="J21" s="89">
        <f>+J18/J15</f>
        <v>0.24881046677479338</v>
      </c>
      <c r="K21" s="89">
        <f>+K18/K15</f>
        <v>0.23029564167271033</v>
      </c>
      <c r="T21" s="5"/>
    </row>
    <row r="22" spans="1:20" ht="15" customHeight="1" x14ac:dyDescent="0.35">
      <c r="A22" s="4"/>
      <c r="T22" s="5"/>
    </row>
    <row r="23" spans="1:20" ht="15" customHeight="1" x14ac:dyDescent="0.35">
      <c r="A23" s="4"/>
      <c r="T23" s="5"/>
    </row>
    <row r="24" spans="1:20" ht="15" customHeight="1" x14ac:dyDescent="0.35">
      <c r="A24" s="4"/>
      <c r="T24" s="5"/>
    </row>
    <row r="25" spans="1:20" ht="15" customHeight="1" thickBot="1" x14ac:dyDescent="0.4">
      <c r="A25" s="23" t="s">
        <v>102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/>
    </row>
  </sheetData>
  <mergeCells count="2">
    <mergeCell ref="A13:D13"/>
    <mergeCell ref="B14:E14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&amp;L_x000D_&amp;1#&amp;"Aptos"&amp;10&amp;K000000 Restrito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5"/>
  <sheetViews>
    <sheetView showGridLines="0" topLeftCell="A10" zoomScale="90" zoomScaleNormal="90" workbookViewId="0">
      <selection activeCell="J24" sqref="J24"/>
    </sheetView>
  </sheetViews>
  <sheetFormatPr defaultColWidth="0" defaultRowHeight="15" customHeight="1" zeroHeight="1" x14ac:dyDescent="0.35"/>
  <cols>
    <col min="1" max="20" width="9.1796875" customWidth="1"/>
    <col min="21" max="16383" width="9.1796875" hidden="1"/>
    <col min="16384" max="16384" width="0.54296875" customWidth="1"/>
  </cols>
  <sheetData>
    <row r="1" spans="1:20" ht="15" customHeight="1" thickTop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ht="15" customHeight="1" x14ac:dyDescent="0.35">
      <c r="A2" s="4"/>
      <c r="T2" s="5"/>
    </row>
    <row r="3" spans="1:20" ht="15" customHeight="1" x14ac:dyDescent="0.35">
      <c r="A3" s="4"/>
      <c r="T3" s="5"/>
    </row>
    <row r="4" spans="1:20" ht="15" customHeight="1" x14ac:dyDescent="0.35">
      <c r="A4" s="4"/>
      <c r="T4" s="5"/>
    </row>
    <row r="5" spans="1:20" ht="15" customHeight="1" x14ac:dyDescent="0.35">
      <c r="A5" s="4"/>
      <c r="T5" s="5"/>
    </row>
    <row r="6" spans="1:20" ht="15" customHeight="1" x14ac:dyDescent="0.35">
      <c r="A6" s="4"/>
      <c r="C6" s="11"/>
      <c r="T6" s="5"/>
    </row>
    <row r="7" spans="1:20" ht="15" customHeight="1" x14ac:dyDescent="0.35">
      <c r="A7" s="4"/>
      <c r="C7" s="11"/>
      <c r="T7" s="5"/>
    </row>
    <row r="8" spans="1:20" ht="15" customHeight="1" x14ac:dyDescent="0.35">
      <c r="A8" s="4"/>
      <c r="C8" s="21"/>
      <c r="T8" s="5"/>
    </row>
    <row r="9" spans="1:20" ht="15" customHeight="1" x14ac:dyDescent="0.35">
      <c r="A9" s="4"/>
      <c r="C9" s="21"/>
      <c r="T9" s="5"/>
    </row>
    <row r="10" spans="1:20" ht="15" customHeight="1" x14ac:dyDescent="0.35">
      <c r="A10" s="4"/>
      <c r="C10" s="21"/>
      <c r="T10" s="5"/>
    </row>
    <row r="11" spans="1:20" ht="15" customHeight="1" x14ac:dyDescent="0.35">
      <c r="A11" s="4"/>
      <c r="C11" s="21"/>
      <c r="T11" s="5"/>
    </row>
    <row r="12" spans="1:20" ht="15" customHeight="1" x14ac:dyDescent="0.35">
      <c r="A12" s="4"/>
      <c r="C12" s="21"/>
      <c r="T12" s="5"/>
    </row>
    <row r="13" spans="1:20" ht="15" customHeight="1" x14ac:dyDescent="0.35">
      <c r="A13" s="171"/>
      <c r="B13" s="172"/>
      <c r="C13" s="172"/>
      <c r="D13" s="172"/>
      <c r="T13" s="5"/>
    </row>
    <row r="14" spans="1:20" ht="15" customHeight="1" x14ac:dyDescent="0.35">
      <c r="A14" s="171"/>
      <c r="B14" s="172"/>
      <c r="C14" s="172"/>
      <c r="D14" s="172"/>
      <c r="T14" s="5"/>
    </row>
    <row r="15" spans="1:20" ht="15" customHeight="1" x14ac:dyDescent="0.35">
      <c r="A15" s="171"/>
      <c r="B15" s="172"/>
      <c r="C15" s="172"/>
      <c r="D15" s="172"/>
      <c r="T15" s="5"/>
    </row>
    <row r="16" spans="1:20" ht="15" customHeight="1" x14ac:dyDescent="0.35">
      <c r="A16" s="4"/>
      <c r="T16" s="5"/>
    </row>
    <row r="17" spans="1:20" ht="15" customHeight="1" x14ac:dyDescent="0.35">
      <c r="A17" s="4"/>
      <c r="T17" s="5"/>
    </row>
    <row r="18" spans="1:20" ht="15" customHeight="1" x14ac:dyDescent="0.35">
      <c r="A18" s="4"/>
      <c r="T18" s="5"/>
    </row>
    <row r="19" spans="1:20" ht="15" customHeight="1" x14ac:dyDescent="0.35">
      <c r="A19" s="4"/>
      <c r="T19" s="5"/>
    </row>
    <row r="20" spans="1:20" ht="15" customHeight="1" thickBot="1" x14ac:dyDescent="0.5">
      <c r="A20" s="4"/>
      <c r="B20" s="174" t="s">
        <v>48</v>
      </c>
      <c r="C20" s="174"/>
      <c r="D20" s="174"/>
      <c r="E20" s="174"/>
      <c r="F20" s="70"/>
      <c r="G20" s="71"/>
      <c r="H20" s="72">
        <v>2021</v>
      </c>
      <c r="I20" s="72">
        <v>2022</v>
      </c>
      <c r="J20" s="72">
        <v>2023</v>
      </c>
      <c r="K20" s="72">
        <v>2024</v>
      </c>
      <c r="L20" s="72">
        <v>2025</v>
      </c>
      <c r="T20" s="5"/>
    </row>
    <row r="21" spans="1:20" ht="15" customHeight="1" x14ac:dyDescent="0.35">
      <c r="A21" s="4"/>
      <c r="B21" s="98" t="s">
        <v>56</v>
      </c>
      <c r="C21" s="98"/>
      <c r="D21" s="98"/>
      <c r="E21" s="98"/>
      <c r="F21" s="98"/>
      <c r="G21" s="98"/>
      <c r="H21" s="26">
        <v>1048.0808441650786</v>
      </c>
      <c r="I21" s="26">
        <v>1003.9993200637568</v>
      </c>
      <c r="J21" s="26">
        <v>1021.2432176039885</v>
      </c>
      <c r="K21" s="26">
        <v>1077.8842791539241</v>
      </c>
      <c r="L21" s="26">
        <v>1099.4627550504222</v>
      </c>
      <c r="T21" s="5"/>
    </row>
    <row r="22" spans="1:20" ht="15" customHeight="1" x14ac:dyDescent="0.35">
      <c r="A22" s="4"/>
      <c r="B22" s="99" t="s">
        <v>57</v>
      </c>
      <c r="C22" s="99"/>
      <c r="D22" s="99"/>
      <c r="E22" s="99"/>
      <c r="F22" s="99"/>
      <c r="G22" s="99"/>
      <c r="H22" s="86">
        <v>1196.5610081494949</v>
      </c>
      <c r="I22" s="86">
        <v>1168.8844291182252</v>
      </c>
      <c r="J22" s="86">
        <v>1124.0847617450693</v>
      </c>
      <c r="K22" s="86">
        <v>1181.0969065762129</v>
      </c>
      <c r="L22" s="86">
        <v>1231.5055488968044</v>
      </c>
      <c r="T22" s="5"/>
    </row>
    <row r="23" spans="1:20" ht="15" customHeight="1" thickBot="1" x14ac:dyDescent="0.4">
      <c r="A23" s="4"/>
      <c r="B23" s="100" t="s">
        <v>58</v>
      </c>
      <c r="C23" s="100"/>
      <c r="D23" s="100"/>
      <c r="E23" s="100"/>
      <c r="F23" s="100"/>
      <c r="G23" s="100"/>
      <c r="H23" s="87">
        <v>276.92353404032929</v>
      </c>
      <c r="I23" s="87">
        <v>296.51617918218301</v>
      </c>
      <c r="J23" s="87">
        <v>351.90428078574951</v>
      </c>
      <c r="K23" s="87">
        <v>305.45020618310969</v>
      </c>
      <c r="L23" s="87">
        <v>384.50804822536861</v>
      </c>
      <c r="T23" s="5"/>
    </row>
    <row r="24" spans="1:20" ht="15" customHeight="1" x14ac:dyDescent="0.35">
      <c r="A24" s="4"/>
      <c r="T24" s="5"/>
    </row>
    <row r="25" spans="1:20" ht="15" customHeight="1" thickBot="1" x14ac:dyDescent="0.4">
      <c r="A25" s="23" t="s">
        <v>103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/>
    </row>
  </sheetData>
  <mergeCells count="4">
    <mergeCell ref="A13:D13"/>
    <mergeCell ref="A14:D14"/>
    <mergeCell ref="A15:D15"/>
    <mergeCell ref="B20:E20"/>
  </mergeCells>
  <pageMargins left="0.51181102362204722" right="0.51181102362204722" top="0.78740157480314965" bottom="0.78740157480314965" header="0.31496062992125984" footer="0.31496062992125984"/>
  <pageSetup paperSize="9" orientation="landscape" r:id="rId1"/>
  <headerFooter>
    <oddFooter>&amp;L_x000D_&amp;1#&amp;"Aptos"&amp;10&amp;K000000 Restrito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5"/>
  <sheetViews>
    <sheetView showGridLines="0" topLeftCell="A7" zoomScale="90" zoomScaleNormal="90" workbookViewId="0">
      <selection activeCell="L17" sqref="L17"/>
    </sheetView>
  </sheetViews>
  <sheetFormatPr defaultColWidth="0" defaultRowHeight="15" customHeight="1" zeroHeight="1" x14ac:dyDescent="0.35"/>
  <cols>
    <col min="1" max="20" width="9.1796875" customWidth="1"/>
    <col min="21" max="16383" width="9.1796875" hidden="1"/>
    <col min="16384" max="16384" width="0.54296875" customWidth="1"/>
  </cols>
  <sheetData>
    <row r="1" spans="1:20" ht="15" customHeight="1" thickTop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ht="15" customHeight="1" x14ac:dyDescent="0.35">
      <c r="A2" s="4"/>
      <c r="T2" s="5"/>
    </row>
    <row r="3" spans="1:20" ht="15" customHeight="1" x14ac:dyDescent="0.35">
      <c r="A3" s="4"/>
      <c r="T3" s="5"/>
    </row>
    <row r="4" spans="1:20" ht="15" customHeight="1" x14ac:dyDescent="0.35">
      <c r="A4" s="4"/>
      <c r="T4" s="5"/>
    </row>
    <row r="5" spans="1:20" ht="15" customHeight="1" x14ac:dyDescent="0.35">
      <c r="A5" s="4"/>
      <c r="T5" s="5"/>
    </row>
    <row r="6" spans="1:20" ht="15" customHeight="1" x14ac:dyDescent="0.35">
      <c r="A6" s="4"/>
      <c r="C6" s="11"/>
      <c r="T6" s="5"/>
    </row>
    <row r="7" spans="1:20" ht="15" customHeight="1" x14ac:dyDescent="0.35">
      <c r="A7" s="4"/>
      <c r="C7" s="11"/>
      <c r="T7" s="5"/>
    </row>
    <row r="8" spans="1:20" ht="15" customHeight="1" x14ac:dyDescent="0.35">
      <c r="A8" s="4"/>
      <c r="C8" s="21"/>
      <c r="T8" s="5"/>
    </row>
    <row r="9" spans="1:20" ht="15" customHeight="1" x14ac:dyDescent="0.35">
      <c r="A9" s="4"/>
      <c r="C9" s="21"/>
      <c r="T9" s="5"/>
    </row>
    <row r="10" spans="1:20" ht="15" customHeight="1" x14ac:dyDescent="0.35">
      <c r="A10" s="4"/>
      <c r="C10" s="21"/>
      <c r="T10" s="5"/>
    </row>
    <row r="11" spans="1:20" ht="15" customHeight="1" x14ac:dyDescent="0.35">
      <c r="A11" s="4"/>
      <c r="T11" s="5"/>
    </row>
    <row r="12" spans="1:20" ht="15" customHeight="1" x14ac:dyDescent="0.35">
      <c r="A12" s="4"/>
      <c r="T12" s="5"/>
    </row>
    <row r="13" spans="1:20" ht="15" customHeight="1" x14ac:dyDescent="0.35">
      <c r="A13" s="4"/>
      <c r="T13" s="5"/>
    </row>
    <row r="14" spans="1:20" ht="22" customHeight="1" x14ac:dyDescent="0.35">
      <c r="A14" s="4"/>
      <c r="T14" s="5"/>
    </row>
    <row r="15" spans="1:20" ht="8" customHeight="1" x14ac:dyDescent="0.35">
      <c r="A15" s="4"/>
      <c r="T15" s="5"/>
    </row>
    <row r="16" spans="1:20" ht="15" customHeight="1" thickBot="1" x14ac:dyDescent="0.5">
      <c r="A16" s="4"/>
      <c r="B16" s="173" t="s">
        <v>48</v>
      </c>
      <c r="C16" s="173"/>
      <c r="D16" s="173"/>
      <c r="E16" s="173"/>
      <c r="F16" s="24"/>
      <c r="H16" s="25">
        <v>2021</v>
      </c>
      <c r="I16" s="25">
        <v>2022</v>
      </c>
      <c r="J16" s="25">
        <v>2023</v>
      </c>
      <c r="K16" s="25">
        <v>2024</v>
      </c>
      <c r="L16" s="25">
        <v>2025</v>
      </c>
      <c r="T16" s="5"/>
    </row>
    <row r="17" spans="1:20" ht="15" customHeight="1" x14ac:dyDescent="0.35">
      <c r="A17" s="4"/>
      <c r="B17" s="98" t="s">
        <v>59</v>
      </c>
      <c r="C17" s="98"/>
      <c r="D17" s="98"/>
      <c r="E17" s="98"/>
      <c r="F17" s="98"/>
      <c r="G17" s="98"/>
      <c r="H17" s="147">
        <v>1082.8686054699999</v>
      </c>
      <c r="I17" s="147">
        <v>1500.6704069</v>
      </c>
      <c r="J17" s="147">
        <v>1781.7250238100003</v>
      </c>
      <c r="K17" s="147">
        <v>2377.9643886099998</v>
      </c>
      <c r="L17" s="147">
        <v>2572.82359705</v>
      </c>
      <c r="T17" s="5"/>
    </row>
    <row r="18" spans="1:20" ht="15" customHeight="1" x14ac:dyDescent="0.35">
      <c r="A18" s="4"/>
      <c r="B18" s="101" t="s">
        <v>60</v>
      </c>
      <c r="C18" s="101"/>
      <c r="D18" s="101"/>
      <c r="E18" s="101"/>
      <c r="F18" s="101"/>
      <c r="G18" s="101"/>
      <c r="H18" s="84">
        <f>'Vol. veículos transportados'!G18*'Distância média'!H21/1000</f>
        <v>552.7421159999999</v>
      </c>
      <c r="I18" s="84">
        <f>'Vol. veículos transportados'!H18*'Distância média'!I21/1000</f>
        <v>587.68999800000006</v>
      </c>
      <c r="J18" s="102">
        <f>'Vol. veículos transportados'!I18*'Distância média'!J21/1000</f>
        <v>653.44757899999991</v>
      </c>
      <c r="K18" s="84">
        <v>767.293002</v>
      </c>
      <c r="L18" s="84">
        <v>771.57327599999996</v>
      </c>
      <c r="T18" s="5"/>
    </row>
    <row r="19" spans="1:20" ht="15" customHeight="1" thickBot="1" x14ac:dyDescent="0.4">
      <c r="A19" s="4"/>
      <c r="B19" s="100" t="s">
        <v>61</v>
      </c>
      <c r="C19" s="100"/>
      <c r="D19" s="100"/>
      <c r="E19" s="100"/>
      <c r="F19" s="100"/>
      <c r="G19" s="100"/>
      <c r="H19" s="85">
        <f>H17/H18</f>
        <v>1.9590846691877557</v>
      </c>
      <c r="I19" s="85">
        <f>I17/I18</f>
        <v>2.5535068012166509</v>
      </c>
      <c r="J19" s="103">
        <f>J17/J18</f>
        <v>2.7266533400225521</v>
      </c>
      <c r="K19" s="85">
        <f>+K17/K18</f>
        <v>3.0991607930890521</v>
      </c>
      <c r="L19" s="85">
        <f>+L17/L18</f>
        <v>3.3345162113287086</v>
      </c>
      <c r="T19" s="5"/>
    </row>
    <row r="20" spans="1:20" ht="15" customHeight="1" x14ac:dyDescent="0.35">
      <c r="A20" s="4"/>
      <c r="T20" s="5"/>
    </row>
    <row r="21" spans="1:20" ht="15" customHeight="1" x14ac:dyDescent="0.35">
      <c r="A21" s="4"/>
      <c r="T21" s="5"/>
    </row>
    <row r="22" spans="1:20" ht="15" customHeight="1" x14ac:dyDescent="0.35">
      <c r="A22" s="4"/>
      <c r="T22" s="5"/>
    </row>
    <row r="23" spans="1:20" ht="15" customHeight="1" x14ac:dyDescent="0.35">
      <c r="A23" s="4"/>
      <c r="T23" s="5"/>
    </row>
    <row r="24" spans="1:20" ht="15" customHeight="1" x14ac:dyDescent="0.35">
      <c r="A24" s="4"/>
      <c r="T24" s="5"/>
    </row>
    <row r="25" spans="1:20" ht="15" customHeight="1" thickBot="1" x14ac:dyDescent="0.4">
      <c r="A25" s="23" t="s">
        <v>104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/>
    </row>
  </sheetData>
  <mergeCells count="1">
    <mergeCell ref="B16:E16"/>
  </mergeCells>
  <pageMargins left="0.51181102362204722" right="0.51181102362204722" top="0.78740157480314965" bottom="0.78740157480314965" header="0.31496062992125984" footer="0.31496062992125984"/>
  <pageSetup paperSize="9" orientation="landscape" r:id="rId1"/>
  <headerFooter>
    <oddFooter>&amp;L_x000D_&amp;1#&amp;"Aptos"&amp;10&amp;K000000 Restrito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5"/>
  <sheetViews>
    <sheetView showGridLines="0" topLeftCell="A7" zoomScale="90" zoomScaleNormal="90" workbookViewId="0">
      <selection activeCell="N3" sqref="N3"/>
    </sheetView>
  </sheetViews>
  <sheetFormatPr defaultColWidth="0" defaultRowHeight="15" customHeight="1" zeroHeight="1" x14ac:dyDescent="0.35"/>
  <cols>
    <col min="1" max="20" width="9.1796875" customWidth="1"/>
    <col min="21" max="16383" width="9.1796875" hidden="1"/>
    <col min="16384" max="16384" width="0.54296875" customWidth="1"/>
  </cols>
  <sheetData>
    <row r="1" spans="1:20" ht="15" customHeight="1" thickTop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ht="15" customHeight="1" x14ac:dyDescent="0.35">
      <c r="A2" s="4"/>
      <c r="T2" s="5"/>
    </row>
    <row r="3" spans="1:20" ht="15" customHeight="1" x14ac:dyDescent="0.35">
      <c r="A3" s="4"/>
      <c r="T3" s="5"/>
    </row>
    <row r="4" spans="1:20" ht="15" customHeight="1" x14ac:dyDescent="0.35">
      <c r="A4" s="4"/>
      <c r="T4" s="5"/>
    </row>
    <row r="5" spans="1:20" ht="15" customHeight="1" x14ac:dyDescent="0.35">
      <c r="A5" s="4"/>
      <c r="T5" s="5"/>
    </row>
    <row r="6" spans="1:20" ht="15" customHeight="1" x14ac:dyDescent="0.35">
      <c r="A6" s="4"/>
      <c r="C6" s="11"/>
      <c r="T6" s="5"/>
    </row>
    <row r="7" spans="1:20" ht="15" customHeight="1" x14ac:dyDescent="0.35">
      <c r="A7" s="4"/>
      <c r="C7" s="11"/>
      <c r="T7" s="5"/>
    </row>
    <row r="8" spans="1:20" ht="15" customHeight="1" x14ac:dyDescent="0.35">
      <c r="A8" s="4"/>
      <c r="C8" s="21"/>
      <c r="T8" s="5"/>
    </row>
    <row r="9" spans="1:20" ht="15" customHeight="1" x14ac:dyDescent="0.35">
      <c r="A9" s="4"/>
      <c r="C9" s="21"/>
      <c r="T9" s="5"/>
    </row>
    <row r="10" spans="1:20" ht="15" customHeight="1" x14ac:dyDescent="0.35">
      <c r="A10" s="4"/>
      <c r="C10" s="21"/>
      <c r="T10" s="5"/>
    </row>
    <row r="11" spans="1:20" ht="15" customHeight="1" x14ac:dyDescent="0.35">
      <c r="A11" s="4"/>
      <c r="T11" s="5"/>
    </row>
    <row r="12" spans="1:20" ht="15" customHeight="1" x14ac:dyDescent="0.35">
      <c r="A12" s="4"/>
      <c r="T12" s="5"/>
    </row>
    <row r="13" spans="1:20" ht="15" customHeight="1" x14ac:dyDescent="0.35">
      <c r="A13" s="4"/>
      <c r="T13" s="5"/>
    </row>
    <row r="14" spans="1:20" ht="15" customHeight="1" x14ac:dyDescent="0.35">
      <c r="A14" s="4"/>
      <c r="T14" s="5"/>
    </row>
    <row r="15" spans="1:20" ht="15" customHeight="1" x14ac:dyDescent="0.35">
      <c r="A15" s="4"/>
      <c r="T15" s="5"/>
    </row>
    <row r="16" spans="1:20" ht="15" customHeight="1" x14ac:dyDescent="0.35">
      <c r="A16" s="4"/>
      <c r="T16" s="5"/>
    </row>
    <row r="17" spans="1:20" ht="15" customHeight="1" x14ac:dyDescent="0.35">
      <c r="A17" s="4"/>
      <c r="T17" s="5"/>
    </row>
    <row r="18" spans="1:20" ht="15" customHeight="1" x14ac:dyDescent="0.35">
      <c r="A18" s="4"/>
      <c r="T18" s="5"/>
    </row>
    <row r="19" spans="1:20" ht="15" customHeight="1" x14ac:dyDescent="0.35">
      <c r="A19" s="4"/>
      <c r="T19" s="5"/>
    </row>
    <row r="20" spans="1:20" ht="15" customHeight="1" x14ac:dyDescent="0.35">
      <c r="A20" s="4"/>
      <c r="T20" s="5"/>
    </row>
    <row r="21" spans="1:20" ht="15" customHeight="1" x14ac:dyDescent="0.35">
      <c r="A21" s="4"/>
      <c r="T21" s="5"/>
    </row>
    <row r="22" spans="1:20" ht="15" customHeight="1" x14ac:dyDescent="0.35">
      <c r="A22" s="4"/>
      <c r="T22" s="5"/>
    </row>
    <row r="23" spans="1:20" ht="15" customHeight="1" x14ac:dyDescent="0.35">
      <c r="A23" s="4"/>
      <c r="T23" s="5"/>
    </row>
    <row r="24" spans="1:20" ht="15" customHeight="1" x14ac:dyDescent="0.35">
      <c r="A24" s="4"/>
      <c r="T24" s="5"/>
    </row>
    <row r="25" spans="1:20" ht="15" customHeight="1" thickBot="1" x14ac:dyDescent="0.4">
      <c r="A25" s="23" t="s">
        <v>105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/>
    </row>
  </sheetData>
  <pageMargins left="0.51181102362204722" right="0.51181102362204722" top="0.78740157480314965" bottom="0.78740157480314965" header="0.31496062992125984" footer="0.31496062992125984"/>
  <pageSetup paperSize="9" orientation="landscape" r:id="rId1"/>
  <headerFooter>
    <oddFooter>&amp;L_x000D_&amp;1#&amp;"Aptos"&amp;10&amp;K000000 Restrito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48e0a426-e65c-4014-aea4-d04bb802e535" origin="userSelected"/>
</file>

<file path=customXml/itemProps1.xml><?xml version="1.0" encoding="utf-8"?>
<ds:datastoreItem xmlns:ds="http://schemas.openxmlformats.org/officeDocument/2006/customXml" ds:itemID="{7952D701-B5C1-44FF-92A8-7841B05D425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22</vt:i4>
      </vt:variant>
    </vt:vector>
  </HeadingPairs>
  <TitlesOfParts>
    <vt:vector size="22" baseType="lpstr">
      <vt:lpstr>Capa</vt:lpstr>
      <vt:lpstr>Disclaimer</vt:lpstr>
      <vt:lpstr>Sumário</vt:lpstr>
      <vt:lpstr>Sobre a Tegma</vt:lpstr>
      <vt:lpstr>Res Auto</vt:lpstr>
      <vt:lpstr>Vol. veículos transportados</vt:lpstr>
      <vt:lpstr>Distância média</vt:lpstr>
      <vt:lpstr>Ticket médio</vt:lpstr>
      <vt:lpstr>Custos e despesas - DLV</vt:lpstr>
      <vt:lpstr>Resumo financeiro - DLV</vt:lpstr>
      <vt:lpstr>Res Log. Int.</vt:lpstr>
      <vt:lpstr>Custos e Despesas - DLI</vt:lpstr>
      <vt:lpstr>Resumo financeiro - DLI</vt:lpstr>
      <vt:lpstr>Res Consolidados</vt:lpstr>
      <vt:lpstr>Resultado financeiro</vt:lpstr>
      <vt:lpstr>Equivalência patrimonial</vt:lpstr>
      <vt:lpstr>IR e CSLL</vt:lpstr>
      <vt:lpstr>Balanço Patrimonial</vt:lpstr>
      <vt:lpstr>CAPEX</vt:lpstr>
      <vt:lpstr>Free cash flow to firm</vt:lpstr>
      <vt:lpstr>Dividendos e JSCP</vt:lpstr>
      <vt:lpstr>Contatos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Nunes Costa e Costa</dc:creator>
  <cp:keywords>b-class-0</cp:keywords>
  <cp:lastModifiedBy>Leonardo Souza Dos Santos</cp:lastModifiedBy>
  <cp:lastPrinted>2023-01-09T20:16:48Z</cp:lastPrinted>
  <dcterms:created xsi:type="dcterms:W3CDTF">2023-01-09T18:12:05Z</dcterms:created>
  <dcterms:modified xsi:type="dcterms:W3CDTF">2026-03-24T11:58:21Z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9350456f-ecf6-46e4-aaa6-5626eb22a630</vt:lpwstr>
  </property>
  <property fmtid="{D5CDD505-2E9C-101B-9397-08002B2CF9AE}" pid="3" name="bjDocumentSecurityLabel">
    <vt:lpwstr>Documento Não Classificado</vt:lpwstr>
  </property>
  <property fmtid="{D5CDD505-2E9C-101B-9397-08002B2CF9AE}" pid="4" name="bjSaver">
    <vt:lpwstr>nWkPXJCnkPVii/vL807qEvmv5sG3plNV</vt:lpwstr>
  </property>
  <property fmtid="{D5CDD505-2E9C-101B-9397-08002B2CF9AE}" pid="5" name="bjClsUserRVM">
    <vt:lpwstr>[]</vt:lpwstr>
  </property>
  <property fmtid="{D5CDD505-2E9C-101B-9397-08002B2CF9AE}" pid="6" name="MSIP_Label_251f2f31-8cf1-4fa8-9c87-e75b15e7f4b0_Enabled">
    <vt:lpwstr>true</vt:lpwstr>
  </property>
  <property fmtid="{D5CDD505-2E9C-101B-9397-08002B2CF9AE}" pid="7" name="MSIP_Label_251f2f31-8cf1-4fa8-9c87-e75b15e7f4b0_SetDate">
    <vt:lpwstr>2026-03-13T17:50:06Z</vt:lpwstr>
  </property>
  <property fmtid="{D5CDD505-2E9C-101B-9397-08002B2CF9AE}" pid="8" name="MSIP_Label_251f2f31-8cf1-4fa8-9c87-e75b15e7f4b0_Method">
    <vt:lpwstr>Standard</vt:lpwstr>
  </property>
  <property fmtid="{D5CDD505-2E9C-101B-9397-08002B2CF9AE}" pid="9" name="MSIP_Label_251f2f31-8cf1-4fa8-9c87-e75b15e7f4b0_Name">
    <vt:lpwstr>Restrito</vt:lpwstr>
  </property>
  <property fmtid="{D5CDD505-2E9C-101B-9397-08002B2CF9AE}" pid="10" name="MSIP_Label_251f2f31-8cf1-4fa8-9c87-e75b15e7f4b0_SiteId">
    <vt:lpwstr>c2286486-94a4-43c1-93a3-f5ac60a90b4e</vt:lpwstr>
  </property>
  <property fmtid="{D5CDD505-2E9C-101B-9397-08002B2CF9AE}" pid="11" name="MSIP_Label_251f2f31-8cf1-4fa8-9c87-e75b15e7f4b0_ActionId">
    <vt:lpwstr>993a0795-ad64-4103-825c-fb4af289f96d</vt:lpwstr>
  </property>
  <property fmtid="{D5CDD505-2E9C-101B-9397-08002B2CF9AE}" pid="12" name="MSIP_Label_251f2f31-8cf1-4fa8-9c87-e75b15e7f4b0_ContentBits">
    <vt:lpwstr>2</vt:lpwstr>
  </property>
  <property fmtid="{D5CDD505-2E9C-101B-9397-08002B2CF9AE}" pid="13" name="MSIP_Label_251f2f31-8cf1-4fa8-9c87-e75b15e7f4b0_Tag">
    <vt:lpwstr>10, 3, 0, 1</vt:lpwstr>
  </property>
</Properties>
</file>