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printerSettings/printerSettings2.bin" ContentType="application/vnd.openxmlformats-officedocument.spreadsheetml.printerSettings"/>
  <Override PartName="/xl/drawings/drawing2.xml" ContentType="application/vnd.openxmlformats-officedocument.drawing+xml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printerSettings/printerSettings4.bin" ContentType="application/vnd.openxmlformats-officedocument.spreadsheetml.printerSettings"/>
  <Override PartName="/xl/printerSettings/printerSettings5.bin" ContentType="application/vnd.openxmlformats-officedocument.spreadsheetml.printerSettings"/>
  <Override PartName="/xl/printerSettings/printerSettings6.bin" ContentType="application/vnd.openxmlformats-officedocument.spreadsheetml.printerSettings"/>
  <Override PartName="/xl/printerSettings/printerSettings7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\\csnsparq1\Rel-Investidores\COMPANHIA SIDERURGICA NACIONAL\Release\2021\3T21\11. Guia de Modelagem\"/>
    </mc:Choice>
  </mc:AlternateContent>
  <xr:revisionPtr revIDLastSave="0" documentId="13_ncr:1_{7F1C67D2-22F8-408A-87C9-BA6C74DE9D5B}" xr6:coauthVersionLast="46" xr6:coauthVersionMax="46" xr10:uidLastSave="{00000000-0000-0000-0000-000000000000}"/>
  <bookViews>
    <workbookView xWindow="-120" yWindow="-120" windowWidth="21840" windowHeight="13140" firstSheet="3" activeTab="8" xr2:uid="{00000000-000D-0000-FFFF-FFFF00000000}"/>
  </bookViews>
  <sheets>
    <sheet name="Capa" sheetId="5" r:id="rId1"/>
    <sheet name="1. Assets Liabilities" sheetId="1" r:id="rId2"/>
    <sheet name="2. Income Statement" sheetId="2" r:id="rId3"/>
    <sheet name="3. FCF" sheetId="3" r:id="rId4"/>
    <sheet name="4. Result by Segment" sheetId="6" r:id="rId5"/>
    <sheet name="5. Indicators " sheetId="8" r:id="rId6"/>
    <sheet name="6. Guidance" sheetId="13" r:id="rId7"/>
    <sheet name="7. Steel" sheetId="9" r:id="rId8"/>
    <sheet name="8. Mining" sheetId="10" r:id="rId9"/>
    <sheet name="9. TECON" sheetId="11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39" i="1" l="1"/>
  <c r="AC50" i="1" s="1"/>
  <c r="AC36" i="1"/>
  <c r="AC34" i="1" s="1"/>
  <c r="AC30" i="1" s="1"/>
  <c r="AC53" i="3"/>
  <c r="AC83" i="3" l="1"/>
  <c r="AC70" i="3"/>
  <c r="AC34" i="3"/>
  <c r="AC4" i="3"/>
  <c r="AH27" i="2"/>
  <c r="AH15" i="2"/>
  <c r="AH13" i="2" s="1"/>
  <c r="AH6" i="2"/>
  <c r="AH5" i="2"/>
  <c r="AC52" i="1"/>
  <c r="AC22" i="1"/>
  <c r="AC13" i="1"/>
  <c r="AC4" i="1"/>
  <c r="AC18" i="1" s="1"/>
  <c r="X103" i="8"/>
  <c r="X45" i="8"/>
  <c r="X41" i="8"/>
  <c r="X47" i="8" s="1"/>
  <c r="X40" i="8"/>
  <c r="G15" i="13"/>
  <c r="AB50" i="1" l="1"/>
  <c r="AB34" i="1"/>
  <c r="AG27" i="2"/>
  <c r="AG15" i="2"/>
  <c r="AG13" i="2"/>
  <c r="AG6" i="2"/>
  <c r="AB83" i="3"/>
  <c r="AB70" i="3"/>
  <c r="AB53" i="3"/>
  <c r="AB34" i="3"/>
  <c r="AB4" i="3"/>
  <c r="W103" i="8" l="1"/>
  <c r="W45" i="8"/>
  <c r="W41" i="8"/>
  <c r="W47" i="8" s="1"/>
  <c r="W51" i="8" s="1"/>
  <c r="B98" i="6"/>
  <c r="C98" i="6"/>
  <c r="D98" i="6"/>
  <c r="E98" i="6"/>
  <c r="F98" i="6"/>
  <c r="G98" i="6"/>
  <c r="H98" i="6"/>
  <c r="I98" i="6"/>
  <c r="J98" i="6"/>
  <c r="K98" i="6"/>
  <c r="L98" i="6"/>
  <c r="M98" i="6"/>
  <c r="N98" i="6"/>
  <c r="O98" i="6"/>
  <c r="P98" i="6"/>
  <c r="Q98" i="6"/>
  <c r="R98" i="6"/>
  <c r="S98" i="6"/>
  <c r="T98" i="6"/>
  <c r="U98" i="6"/>
  <c r="W98" i="6"/>
  <c r="AB91" i="3" l="1"/>
  <c r="AB90" i="3"/>
  <c r="AB89" i="3"/>
  <c r="AB88" i="3"/>
  <c r="W46" i="9" l="1"/>
  <c r="W51" i="9"/>
  <c r="W38" i="9"/>
  <c r="G28" i="13" l="1"/>
  <c r="G23" i="13"/>
  <c r="G11" i="13"/>
  <c r="AF27" i="2" l="1"/>
  <c r="V45" i="8" l="1"/>
  <c r="V41" i="8"/>
  <c r="U41" i="8"/>
  <c r="V20" i="9" l="1"/>
  <c r="U20" i="9"/>
  <c r="V14" i="9"/>
  <c r="V38" i="9"/>
  <c r="V49" i="9"/>
  <c r="V44" i="9"/>
  <c r="V98" i="6"/>
  <c r="V39" i="9" l="1"/>
  <c r="V40" i="9"/>
  <c r="AA70" i="3"/>
  <c r="AA91" i="3" s="1"/>
  <c r="AA53" i="3"/>
  <c r="AA90" i="3" s="1"/>
  <c r="AA34" i="3"/>
  <c r="V41" i="9" l="1"/>
  <c r="AA4" i="3"/>
  <c r="AA3" i="3" s="1"/>
  <c r="AA83" i="3" s="1"/>
  <c r="AA89" i="3" l="1"/>
  <c r="AA88" i="3"/>
  <c r="AA50" i="1"/>
  <c r="U38" i="9" l="1"/>
  <c r="U45" i="8" l="1"/>
  <c r="U81" i="6" l="1"/>
  <c r="U85" i="6" s="1"/>
  <c r="U69" i="6"/>
  <c r="U73" i="6" s="1"/>
  <c r="U74" i="6" s="1"/>
  <c r="U57" i="6"/>
  <c r="U61" i="6" s="1"/>
  <c r="U62" i="6" s="1"/>
  <c r="U45" i="6"/>
  <c r="U49" i="6" s="1"/>
  <c r="U50" i="6" s="1"/>
  <c r="U33" i="6"/>
  <c r="U37" i="6" s="1"/>
  <c r="U38" i="6" s="1"/>
  <c r="U21" i="6"/>
  <c r="U25" i="6" s="1"/>
  <c r="U26" i="6" s="1"/>
  <c r="U8" i="6"/>
  <c r="U9" i="6" s="1"/>
  <c r="U13" i="6" s="1"/>
  <c r="U14" i="6" s="1"/>
  <c r="Y34" i="3" l="1"/>
  <c r="Y89" i="3" s="1"/>
  <c r="X91" i="3"/>
  <c r="W91" i="3"/>
  <c r="V91" i="3"/>
  <c r="U91" i="3"/>
  <c r="X90" i="3"/>
  <c r="W90" i="3"/>
  <c r="U90" i="3"/>
  <c r="X89" i="3"/>
  <c r="W89" i="3"/>
  <c r="V89" i="3"/>
  <c r="U89" i="3"/>
  <c r="X88" i="3"/>
  <c r="W88" i="3"/>
  <c r="V88" i="3"/>
  <c r="U88" i="3"/>
  <c r="Z50" i="1"/>
  <c r="Z34" i="3" l="1"/>
  <c r="Z89" i="3" s="1"/>
  <c r="Z70" i="3" l="1"/>
  <c r="Z91" i="3" s="1"/>
  <c r="Z53" i="3"/>
  <c r="Z90" i="3" s="1"/>
  <c r="Z4" i="3"/>
  <c r="Z88" i="3" s="1"/>
  <c r="Z3" i="3" l="1"/>
  <c r="Z83" i="3" s="1"/>
  <c r="AE27" i="2"/>
  <c r="Y70" i="3" l="1"/>
  <c r="Y91" i="3" s="1"/>
  <c r="Y53" i="3"/>
  <c r="Y90" i="3" s="1"/>
  <c r="Y4" i="3"/>
  <c r="Y88" i="3" s="1"/>
  <c r="AD27" i="2"/>
  <c r="AD22" i="2"/>
  <c r="AD13" i="2"/>
  <c r="AD6" i="2"/>
  <c r="AD5" i="2"/>
  <c r="AD12" i="2" l="1"/>
  <c r="AD18" i="2" s="1"/>
  <c r="Y3" i="3"/>
  <c r="Y83" i="3" s="1"/>
  <c r="T45" i="8"/>
  <c r="T41" i="8"/>
  <c r="Y34" i="1" l="1"/>
  <c r="AC27" i="2" l="1"/>
  <c r="X34" i="1"/>
  <c r="S45" i="8"/>
  <c r="S41" i="8"/>
  <c r="Q104" i="8" l="1"/>
  <c r="AB27" i="2" l="1"/>
  <c r="AA27" i="2"/>
  <c r="Q8" i="10" l="1"/>
  <c r="Q97" i="8" l="1"/>
  <c r="P97" i="8"/>
  <c r="N97" i="8"/>
  <c r="O97" i="8"/>
  <c r="V53" i="3" l="1"/>
  <c r="V90" i="3" s="1"/>
  <c r="V52" i="1"/>
  <c r="Q53" i="8" l="1"/>
  <c r="U30" i="1" l="1"/>
  <c r="U50" i="1" s="1"/>
  <c r="U34" i="1"/>
  <c r="P53" i="8"/>
  <c r="O53" i="8"/>
  <c r="N53" i="8"/>
  <c r="M53" i="8"/>
  <c r="Y22" i="2"/>
  <c r="Y4" i="2"/>
  <c r="U20" i="1"/>
  <c r="T20" i="1"/>
  <c r="S20" i="1"/>
  <c r="R20" i="1"/>
  <c r="T12" i="1"/>
  <c r="R104" i="8"/>
</calcChain>
</file>

<file path=xl/sharedStrings.xml><?xml version="1.0" encoding="utf-8"?>
<sst xmlns="http://schemas.openxmlformats.org/spreadsheetml/2006/main" count="1515" uniqueCount="451">
  <si>
    <t>31/03/2016 REPUBLICADO (2)</t>
  </si>
  <si>
    <t>31/03/2016 REPUBLICADO (3)</t>
  </si>
  <si>
    <t>30/06/2016 REPUBLICADO (2)</t>
  </si>
  <si>
    <t>30/06/2016 REPUBLICADO (3)</t>
  </si>
  <si>
    <t>30/09/2016 REPUBLICADO</t>
  </si>
  <si>
    <t>Investimentos</t>
  </si>
  <si>
    <t>3T18</t>
  </si>
  <si>
    <t>2T18</t>
  </si>
  <si>
    <t>4T17</t>
  </si>
  <si>
    <t xml:space="preserve">3T17 </t>
  </si>
  <si>
    <t xml:space="preserve">2T17 </t>
  </si>
  <si>
    <t>1T17</t>
  </si>
  <si>
    <t>01/01/2016 à 31/12/2016</t>
  </si>
  <si>
    <t>3T16 REAPRESENTADO</t>
  </si>
  <si>
    <t>01/01/2016 à 30/09/2016 REAPRESENTADO</t>
  </si>
  <si>
    <t>3T16</t>
  </si>
  <si>
    <t>01/01/2016 à 30/09/2016</t>
  </si>
  <si>
    <t>2T16 REAPRESENTADO (3)</t>
  </si>
  <si>
    <t>01/01/2016 à 30/06/2016 REAPRESENTADO (3)</t>
  </si>
  <si>
    <t>2T16 REAPRESENTADO (2)</t>
  </si>
  <si>
    <t>01/01/2016 à 30/06/2016 REAPRESENTADO (2)</t>
  </si>
  <si>
    <t>2T16</t>
  </si>
  <si>
    <t>01/01/2016 à 30/06/2016</t>
  </si>
  <si>
    <t>1T16 REPUBLICADO (3)</t>
  </si>
  <si>
    <t>1T16 REPUBLICADO (2)</t>
  </si>
  <si>
    <t>1T16</t>
  </si>
  <si>
    <t>Resultado Financeiro</t>
  </si>
  <si>
    <t>ON</t>
  </si>
  <si>
    <t>1T18</t>
  </si>
  <si>
    <t>1T16 REAPRESENTADO (3)</t>
  </si>
  <si>
    <t>1T16 REAPRESENTADO (2)</t>
  </si>
  <si>
    <t xml:space="preserve">1T16 </t>
  </si>
  <si>
    <t>Ativo e Passivo</t>
  </si>
  <si>
    <t>Demonstrações Financeiras</t>
  </si>
  <si>
    <t>DRE</t>
  </si>
  <si>
    <t>DFC</t>
  </si>
  <si>
    <t>Resultado por Segmento</t>
  </si>
  <si>
    <t>4T16</t>
  </si>
  <si>
    <t>2T17</t>
  </si>
  <si>
    <t>3T17</t>
  </si>
  <si>
    <t>-</t>
  </si>
  <si>
    <t>Dívida</t>
  </si>
  <si>
    <t>Siderurgia</t>
  </si>
  <si>
    <t>Reconciliação EBITDA</t>
  </si>
  <si>
    <t>Equivalência Patrimonial</t>
  </si>
  <si>
    <t>Exposição Cambial</t>
  </si>
  <si>
    <t>Capital de Giro e Prazos Médios</t>
  </si>
  <si>
    <t>Operacional/Financeiro</t>
  </si>
  <si>
    <t>Mineração</t>
  </si>
  <si>
    <t>EBITDA (ICVM 527)</t>
  </si>
  <si>
    <t>MRS Logística</t>
  </si>
  <si>
    <t>CBSI</t>
  </si>
  <si>
    <t>TLSA</t>
  </si>
  <si>
    <t>Arvedi Metalfer BR</t>
  </si>
  <si>
    <t>Lucro Não Realizado</t>
  </si>
  <si>
    <t xml:space="preserve">Produção de Aços </t>
  </si>
  <si>
    <t xml:space="preserve">Vendas de Aço - por Mercado </t>
  </si>
  <si>
    <t xml:space="preserve">LLC </t>
  </si>
  <si>
    <t xml:space="preserve">Lusosider </t>
  </si>
  <si>
    <t xml:space="preserve">SWT </t>
  </si>
  <si>
    <t xml:space="preserve">Custo da Placa (Controladora) </t>
  </si>
  <si>
    <t xml:space="preserve">Distribuição (Controladora) </t>
  </si>
  <si>
    <t>Produção e Vendas</t>
  </si>
  <si>
    <t>Preço CFR+FOB</t>
  </si>
  <si>
    <t xml:space="preserve">Custo de Produção Siderúrgico (Controladora) </t>
  </si>
  <si>
    <t>1. Ativo e Passivo</t>
  </si>
  <si>
    <t>2. DRE</t>
  </si>
  <si>
    <t>3. DFC</t>
  </si>
  <si>
    <t>4. Resultado por Segmento</t>
  </si>
  <si>
    <t>5. Indicadores</t>
  </si>
  <si>
    <t>TECON</t>
  </si>
  <si>
    <t>Volume de Vendas - TECON</t>
  </si>
  <si>
    <t>Guidance</t>
  </si>
  <si>
    <t>6. Guidance</t>
  </si>
  <si>
    <t>2021 E</t>
  </si>
  <si>
    <t>n.a.</t>
  </si>
  <si>
    <t>5,00x</t>
  </si>
  <si>
    <t>3,50x</t>
  </si>
  <si>
    <t>5,66x</t>
  </si>
  <si>
    <t>6. GUIDANCE</t>
  </si>
  <si>
    <t>7. Siderurgia</t>
  </si>
  <si>
    <t>8. Mineração</t>
  </si>
  <si>
    <t>9. TECON</t>
  </si>
  <si>
    <t>na</t>
  </si>
  <si>
    <t>3,00x</t>
  </si>
  <si>
    <t>4,55x</t>
  </si>
  <si>
    <t>3,65x</t>
  </si>
  <si>
    <t>0,15x</t>
  </si>
  <si>
    <t>(25</t>
  </si>
  <si>
    <t>4T19</t>
  </si>
  <si>
    <t>12.725.805</t>
  </si>
  <si>
    <t xml:space="preserve"> Volume de Veículos (mil unidades)</t>
  </si>
  <si>
    <t>1T20</t>
  </si>
  <si>
    <t>33.000-36.000</t>
  </si>
  <si>
    <t>2T20</t>
  </si>
  <si>
    <t>1S19</t>
  </si>
  <si>
    <t>3,74X</t>
  </si>
  <si>
    <t>0,66x</t>
  </si>
  <si>
    <t>0,74x</t>
  </si>
  <si>
    <t>3T20</t>
  </si>
  <si>
    <t>4T20</t>
  </si>
  <si>
    <t>2,23x</t>
  </si>
  <si>
    <t>1T21</t>
  </si>
  <si>
    <t/>
  </si>
  <si>
    <t>1.0x</t>
  </si>
  <si>
    <t xml:space="preserve"> - 0.27 x</t>
  </si>
  <si>
    <t>CSN | Segments</t>
  </si>
  <si>
    <t>Results</t>
  </si>
  <si>
    <r>
      <t xml:space="preserve">STEEL (million) </t>
    </r>
    <r>
      <rPr>
        <sz val="7.5"/>
        <color indexed="9"/>
        <rFont val="Calibri"/>
        <family val="2"/>
      </rPr>
      <t>(R$)</t>
    </r>
  </si>
  <si>
    <t>Net revenue</t>
  </si>
  <si>
    <t>Domestic market</t>
  </si>
  <si>
    <t>Foreign market</t>
  </si>
  <si>
    <t>COGS</t>
  </si>
  <si>
    <t>Gross profit</t>
  </si>
  <si>
    <t>SG&amp;A</t>
  </si>
  <si>
    <t>Depreciation</t>
  </si>
  <si>
    <t>Proportional EBITDA - jointly-owned subsidiaries</t>
  </si>
  <si>
    <t>Adjusted EBITDA</t>
  </si>
  <si>
    <t xml:space="preserve">Adjusted EBITDA margin (%) </t>
  </si>
  <si>
    <r>
      <t xml:space="preserve">MINING (million) </t>
    </r>
    <r>
      <rPr>
        <sz val="7.5"/>
        <color indexed="9"/>
        <rFont val="Calibri"/>
        <family val="2"/>
      </rPr>
      <t>(R$)</t>
    </r>
  </si>
  <si>
    <r>
      <t xml:space="preserve">LOGISTIC PORT (TECON) (million) </t>
    </r>
    <r>
      <rPr>
        <sz val="7.5"/>
        <color indexed="9"/>
        <rFont val="Calibri"/>
        <family val="2"/>
      </rPr>
      <t>(R$)</t>
    </r>
  </si>
  <si>
    <t xml:space="preserve">Adjusted EBITDA margin (%)  </t>
  </si>
  <si>
    <r>
      <t xml:space="preserve">LOGISTIC RAILWAY (million) </t>
    </r>
    <r>
      <rPr>
        <sz val="7.5"/>
        <color indexed="9"/>
        <rFont val="Calibri"/>
        <family val="2"/>
      </rPr>
      <t>(R$)</t>
    </r>
  </si>
  <si>
    <r>
      <t xml:space="preserve">ENERGY (million) </t>
    </r>
    <r>
      <rPr>
        <sz val="7.5"/>
        <color indexed="9"/>
        <rFont val="Calibri"/>
        <family val="2"/>
      </rPr>
      <t>(R$)</t>
    </r>
  </si>
  <si>
    <r>
      <t xml:space="preserve">CEMENT (million) </t>
    </r>
    <r>
      <rPr>
        <sz val="7.5"/>
        <color indexed="9"/>
        <rFont val="Calibri"/>
        <family val="2"/>
      </rPr>
      <t>(R$)</t>
    </r>
  </si>
  <si>
    <r>
      <t xml:space="preserve">COGS </t>
    </r>
    <r>
      <rPr>
        <sz val="7.5"/>
        <color indexed="63"/>
        <rFont val="Calibri"/>
        <family val="2"/>
      </rPr>
      <t>(R$)</t>
    </r>
  </si>
  <si>
    <r>
      <t xml:space="preserve">Corporate expenses/ elimination (million) </t>
    </r>
    <r>
      <rPr>
        <sz val="7.5"/>
        <color indexed="9"/>
        <rFont val="Calibri"/>
        <family val="2"/>
      </rPr>
      <t>(R$)</t>
    </r>
  </si>
  <si>
    <r>
      <t xml:space="preserve">CONSOLIDATED (million) </t>
    </r>
    <r>
      <rPr>
        <sz val="7.5"/>
        <color indexed="9"/>
        <rFont val="Calibri"/>
        <family val="2"/>
      </rPr>
      <t>(R$)</t>
    </r>
  </si>
  <si>
    <t>5. INDICATORS</t>
  </si>
  <si>
    <t>Adjusted EBITDA Reconciliation (R$ million)</t>
  </si>
  <si>
    <t>Net profit (loss) for the period</t>
  </si>
  <si>
    <t>(-) Result from discontinued operations</t>
  </si>
  <si>
    <t>(-) Depreciation</t>
  </si>
  <si>
    <t>(+) Income tax and social contribution</t>
  </si>
  <si>
    <t>(+) Finance income (costs), net</t>
  </si>
  <si>
    <t>(+) Other operating income (expenses)</t>
  </si>
  <si>
    <t>(+) Share of loss of investees</t>
  </si>
  <si>
    <t>(-) Proportional EBITDA in jointly-owned subsidiaries</t>
  </si>
  <si>
    <t>(*) The Company's adjusted EBITDA excludes equity interest and other operating income (expenses) as these items should not be considered when calculating the cash flow generated from operating activities.</t>
  </si>
  <si>
    <t>Share of profit of investees
(R$ million)</t>
  </si>
  <si>
    <t>Eliminations</t>
  </si>
  <si>
    <t>Share of profit of investees</t>
  </si>
  <si>
    <t>Finance income (costs) (R$ million)</t>
  </si>
  <si>
    <t>Finance income (costs) - IFRS</t>
  </si>
  <si>
    <t>Finance income</t>
  </si>
  <si>
    <t>Finance costs</t>
  </si>
  <si>
    <t>Finance costs (ex-variation)</t>
  </si>
  <si>
    <t>Exchange rate changes</t>
  </si>
  <si>
    <t>Inflation adjustments and exchange rate changes</t>
  </si>
  <si>
    <t>Hedge accounting</t>
  </si>
  <si>
    <t>Derivative gains</t>
  </si>
  <si>
    <t>Foreign exchange exposure (US$ million)</t>
  </si>
  <si>
    <t>Cash</t>
  </si>
  <si>
    <t>Trade receivables</t>
  </si>
  <si>
    <t>Other</t>
  </si>
  <si>
    <t>Total assets</t>
  </si>
  <si>
    <t>Borrowings and financing</t>
  </si>
  <si>
    <t>Suppliers</t>
  </si>
  <si>
    <t>Other payables</t>
  </si>
  <si>
    <t>Total liabilities</t>
  </si>
  <si>
    <t>Natural foreign exchange exposure (assets - liabilities)</t>
  </si>
  <si>
    <t>Cash flow hedge accounting</t>
  </si>
  <si>
    <t>Swap CDI x Dollar</t>
  </si>
  <si>
    <t>Foreign exchange exposure, net</t>
  </si>
  <si>
    <t>Working capital (R$ million) and Financial cycle (days)</t>
  </si>
  <si>
    <t>Assets</t>
  </si>
  <si>
    <t>Inventories</t>
  </si>
  <si>
    <t>Prepaid taxes</t>
  </si>
  <si>
    <t>Liabilities</t>
  </si>
  <si>
    <t>Trade payables</t>
  </si>
  <si>
    <t>Payroll and related taxes</t>
  </si>
  <si>
    <t>Taxes payable</t>
  </si>
  <si>
    <t>Advances from customers</t>
  </si>
  <si>
    <t>Working capital</t>
  </si>
  <si>
    <t>Receipt</t>
  </si>
  <si>
    <t>Payment</t>
  </si>
  <si>
    <t>Financial cycle</t>
  </si>
  <si>
    <t>Net Working Capital (R$ million) and Financial cycle (days)</t>
  </si>
  <si>
    <t>Accounts Receivable</t>
  </si>
  <si>
    <t>Prepaid Taxes</t>
  </si>
  <si>
    <t>Anticipated Expenses</t>
  </si>
  <si>
    <t>Dividends Receivable</t>
  </si>
  <si>
    <t>Other Assets NWC¹</t>
  </si>
  <si>
    <t>Trade Payables</t>
  </si>
  <si>
    <t>Advances from Customers</t>
  </si>
  <si>
    <t>Provision for Consumption</t>
  </si>
  <si>
    <t>Other Liabilitites NWC²</t>
  </si>
  <si>
    <t>Net Working Capital</t>
  </si>
  <si>
    <t>Inventories³</t>
  </si>
  <si>
    <t>¹Other Assets NWC: Consider: Advances and other Accounts Receivable</t>
  </si>
  <si>
    <t>²Other Liabilities NWC: Consider Other payable accounts, payable dividends, installment taxes and other provisions.</t>
  </si>
  <si>
    <t>³Inventories: Does not consider the effect of the provision for losses of  stocks / inventories. For the inventories average term calculation, the balances of warehouse stocks are not considered.</t>
  </si>
  <si>
    <t>Investments (R$ million)</t>
  </si>
  <si>
    <t>Steel</t>
  </si>
  <si>
    <t>Mining</t>
  </si>
  <si>
    <t xml:space="preserve"> Total investments - IFRS </t>
  </si>
  <si>
    <t>Debt (R$ million)</t>
  </si>
  <si>
    <t>Gross Debt</t>
  </si>
  <si>
    <t>Cash and cash equivalents</t>
  </si>
  <si>
    <t>Net Debt</t>
  </si>
  <si>
    <t>Adjusted EBITDA LTM</t>
  </si>
  <si>
    <t>Net Debt / Adjusted EBITDA</t>
  </si>
  <si>
    <t>Leverage</t>
  </si>
  <si>
    <t>Estimate</t>
  </si>
  <si>
    <t>Reached</t>
  </si>
  <si>
    <t>Variation %</t>
  </si>
  <si>
    <t>Adjusted EBITDA (R$ million)</t>
  </si>
  <si>
    <t>Net Debt (R$ million)</t>
  </si>
  <si>
    <t>CAPEX  (R$ million)</t>
  </si>
  <si>
    <t>Volume of Iron Ore Production</t>
  </si>
  <si>
    <t>New Method (Purchase+Production)</t>
  </si>
  <si>
    <t>*E = estimate</t>
  </si>
  <si>
    <t>**n.r. = not rated</t>
  </si>
  <si>
    <t>STEEL</t>
  </si>
  <si>
    <t xml:space="preserve">PERFORMANCE (thousand tonnes) </t>
  </si>
  <si>
    <t>Steel production</t>
  </si>
  <si>
    <t>Total Slab (UPV + third parties)</t>
  </si>
  <si>
    <t>Slab production</t>
  </si>
  <si>
    <t>Third-party plates</t>
  </si>
  <si>
    <t>Total flat rolled products</t>
  </si>
  <si>
    <t>Total long rolled products</t>
  </si>
  <si>
    <t>Sales - TOTAL MARKET</t>
  </si>
  <si>
    <t xml:space="preserve"> Flat Steel </t>
  </si>
  <si>
    <t>Slab</t>
  </si>
  <si>
    <t>Hot-rolled</t>
  </si>
  <si>
    <t>Cold-rolled</t>
  </si>
  <si>
    <t>Galvanized</t>
  </si>
  <si>
    <t>Tin plates</t>
  </si>
  <si>
    <t xml:space="preserve"> Long steel </t>
  </si>
  <si>
    <t>Sales - DOMESTIC MARKET</t>
  </si>
  <si>
    <t>Sales - FOREIGN MARKET</t>
  </si>
  <si>
    <t>Sales</t>
  </si>
  <si>
    <t xml:space="preserve">Domestic Market (%) </t>
  </si>
  <si>
    <t xml:space="preserve">Subsidiaries Abroad (%) </t>
  </si>
  <si>
    <t xml:space="preserve">Export (%) </t>
  </si>
  <si>
    <t>Sales by market</t>
  </si>
  <si>
    <t>Domestic Market</t>
  </si>
  <si>
    <t>Foreign Market</t>
  </si>
  <si>
    <t>Long Steel</t>
  </si>
  <si>
    <t>Cost of Steel Production (Parent Company)</t>
  </si>
  <si>
    <t>Coal/Coke %</t>
  </si>
  <si>
    <t>Iron Ore %</t>
  </si>
  <si>
    <t>Metals %</t>
  </si>
  <si>
    <t>Coils and Slabs Purchased %</t>
  </si>
  <si>
    <t>Other Raw Material %</t>
  </si>
  <si>
    <t>Labor Cost %</t>
  </si>
  <si>
    <t>Energy/Fuel %</t>
  </si>
  <si>
    <t>Maintenance/General Costs %</t>
  </si>
  <si>
    <t>Depreciation %</t>
  </si>
  <si>
    <t>Slab Cost (Parent Company)</t>
  </si>
  <si>
    <t>Slab Cost R$/tonne</t>
  </si>
  <si>
    <t>Sales by Segment (Parent Company)</t>
  </si>
  <si>
    <t>Distribution</t>
  </si>
  <si>
    <t>Construction</t>
  </si>
  <si>
    <t>Automotive</t>
  </si>
  <si>
    <t>Home Appliance/OEM</t>
  </si>
  <si>
    <t>Industry</t>
  </si>
  <si>
    <t>Steel Packaging</t>
  </si>
  <si>
    <t>*n.r. = not rated</t>
  </si>
  <si>
    <t xml:space="preserve">CSN | Segments </t>
  </si>
  <si>
    <t>Production Volume and Mining Sales</t>
  </si>
  <si>
    <t>Total Production + Purchase</t>
  </si>
  <si>
    <t>Total Sales</t>
  </si>
  <si>
    <t>Unitary Net Revenue</t>
  </si>
  <si>
    <t>Price CSN - US$/wmt</t>
  </si>
  <si>
    <t>LOGISTIC PORT (TECON)</t>
  </si>
  <si>
    <t xml:space="preserve">PERFORMANCE </t>
  </si>
  <si>
    <t>Sepetiba TECON Highlights</t>
  </si>
  <si>
    <t>Containers Volume (thousand units)</t>
  </si>
  <si>
    <t>Steel Products Volume (thousand t)</t>
  </si>
  <si>
    <t>General Cargo Volume (thousand t)</t>
  </si>
  <si>
    <t>Bulk Volume (thousand tons)</t>
  </si>
  <si>
    <t>1Q16</t>
  </si>
  <si>
    <t>2Q16</t>
  </si>
  <si>
    <t>3Q16</t>
  </si>
  <si>
    <t>4Q16</t>
  </si>
  <si>
    <t>1Q17</t>
  </si>
  <si>
    <t>1Q18</t>
  </si>
  <si>
    <t>2Q17</t>
  </si>
  <si>
    <t>3Q17</t>
  </si>
  <si>
    <t>4Q17</t>
  </si>
  <si>
    <t>2Q18</t>
  </si>
  <si>
    <t>3Q18</t>
  </si>
  <si>
    <t>4Q18</t>
  </si>
  <si>
    <t>1Q19</t>
  </si>
  <si>
    <t>2Q19</t>
  </si>
  <si>
    <t>3Q19</t>
  </si>
  <si>
    <t>4Q19</t>
  </si>
  <si>
    <t>1Q20</t>
  </si>
  <si>
    <t>2Q20</t>
  </si>
  <si>
    <t>3Q20</t>
  </si>
  <si>
    <t>4Q20</t>
  </si>
  <si>
    <t>1Q21</t>
  </si>
  <si>
    <t>2Q21</t>
  </si>
  <si>
    <t>Current assets</t>
  </si>
  <si>
    <t>Financial investments</t>
  </si>
  <si>
    <t>Other current assets</t>
  </si>
  <si>
    <t>Non-current assets for sale</t>
  </si>
  <si>
    <t>Others</t>
  </si>
  <si>
    <t>Non-current assets</t>
  </si>
  <si>
    <t>Taxes Receivables</t>
  </si>
  <si>
    <t>Long-term receivables</t>
  </si>
  <si>
    <t>Investments measured at amortized cost</t>
  </si>
  <si>
    <t>Property, plant and equipment</t>
  </si>
  <si>
    <t>Intangible assets</t>
  </si>
  <si>
    <t>ASSETS (Consolidated) R$ thousand</t>
  </si>
  <si>
    <t>LIABILITIES (Consolidated) R$ thousand</t>
  </si>
  <si>
    <t>Current liabilities</t>
  </si>
  <si>
    <t>Provision for tax, social security, labor and civil risks</t>
  </si>
  <si>
    <t>Liabilities over non-current assets to sell and descontinued</t>
  </si>
  <si>
    <t>Non-current liabilities</t>
  </si>
  <si>
    <t>Deferred Income Tax and Social Contribution</t>
  </si>
  <si>
    <t>Provisions</t>
  </si>
  <si>
    <t>Other Provisions</t>
  </si>
  <si>
    <t>Provisions for Environmental Liabilities and Deactivation</t>
  </si>
  <si>
    <t>Pension and Health Plan</t>
  </si>
  <si>
    <t>Shareholders’ equity</t>
  </si>
  <si>
    <t>Paid-in capital</t>
  </si>
  <si>
    <t>Capital reserves</t>
  </si>
  <si>
    <t>Earnings reserves</t>
  </si>
  <si>
    <t>Legal reserve</t>
  </si>
  <si>
    <t>Statutory reserve</t>
  </si>
  <si>
    <t>Unrealized income reserve </t>
  </si>
  <si>
    <t>Treasury shares</t>
  </si>
  <si>
    <t>Accumulated Profit / Loss</t>
  </si>
  <si>
    <t> Other comprehensive income</t>
  </si>
  <si>
    <t>Non-Controlling Shareholder Participation</t>
  </si>
  <si>
    <t>Income Statement (Consolidated) R$ thousand</t>
  </si>
  <si>
    <t>Net revenue from sales and/or services</t>
  </si>
  <si>
    <t>Cost of sales and/or services</t>
  </si>
  <si>
    <t>Operating expenses/income</t>
  </si>
  <si>
    <t>Selling expenses</t>
  </si>
  <si>
    <t>General and administrative expenses</t>
  </si>
  <si>
    <t>Other operating income</t>
  </si>
  <si>
    <t>Other operating expenses</t>
  </si>
  <si>
    <t>Share of profits (losses) of investees</t>
  </si>
  <si>
    <t>Profit before finance income (costs) and taxes</t>
  </si>
  <si>
    <t>Finance income (costs)</t>
  </si>
  <si>
    <t>Net exchange losses on financial instruments</t>
  </si>
  <si>
    <t>Profit (loss) before taxes on income</t>
  </si>
  <si>
    <t>Income tax and social contribution</t>
  </si>
  <si>
    <t>Continued operations, net</t>
  </si>
  <si>
    <t>Descontinued operations, net</t>
  </si>
  <si>
    <t>Consolidated profit for the period</t>
  </si>
  <si>
    <t>Attributed to owners of the Company</t>
  </si>
  <si>
    <t>Attributed to non-controlling interests</t>
  </si>
  <si>
    <t>Basic earnings per share</t>
  </si>
  <si>
    <t>FCF (Consolidated) R$ thousand</t>
  </si>
  <si>
    <t>Net cash generated by operating activities</t>
  </si>
  <si>
    <t>Cash generated by operating activities</t>
  </si>
  <si>
    <t>Profit/(Loss) attributable to controlling shareholders</t>
  </si>
  <si>
    <t>Profit/ (Loss) for the period attributable to non-controlling interests</t>
  </si>
  <si>
    <t>Charges on loans and financing received</t>
  </si>
  <si>
    <t>Charges on loans and financing granted</t>
  </si>
  <si>
    <t>Depreciation, depletion and amortization</t>
  </si>
  <si>
    <t>Equity in in results of affiliated companies</t>
  </si>
  <si>
    <t>Charges on lease liabilities</t>
  </si>
  <si>
    <t>Deferred tax</t>
  </si>
  <si>
    <t>Fiscal, Social Security, Labor, Civil and Environmental Provisions</t>
  </si>
  <si>
    <t>Foreign exchange and monetary variations, net</t>
  </si>
  <si>
    <t>Contractual Agreement</t>
  </si>
  <si>
    <t>Result from derivative financial instruments</t>
  </si>
  <si>
    <t>Write-off fixed assets and intangible</t>
  </si>
  <si>
    <t>Provision (reversion) for consumption and services</t>
  </si>
  <si>
    <t>Accrued actuarial liability</t>
  </si>
  <si>
    <t>Impairment  Transnordestina</t>
  </si>
  <si>
    <t>Buyback of debt securities</t>
  </si>
  <si>
    <t>Gain with business combination</t>
  </si>
  <si>
    <t>PIS and COFINS credit</t>
  </si>
  <si>
    <t>Net gain on sale of foreign subsidiary</t>
  </si>
  <si>
    <t xml:space="preserve">Provision for environmental liabilities and decomissioning of assets </t>
  </si>
  <si>
    <t>Shares updated - fair value through profir or loss</t>
  </si>
  <si>
    <t>Eletrobrás compulsory loan monetary correction</t>
  </si>
  <si>
    <t>Gain on divestiture from assets</t>
  </si>
  <si>
    <t>Receivables for indemnity</t>
  </si>
  <si>
    <t>Net gain in the Sale of CSN Mineração Shares</t>
  </si>
  <si>
    <t>Net gain from disposal of shares - Usiminas</t>
  </si>
  <si>
    <t>Changes in Assets and Liabilities</t>
  </si>
  <si>
    <t>Trade Receivables – Related Parties</t>
  </si>
  <si>
    <t>Inventory</t>
  </si>
  <si>
    <t xml:space="preserve">Related Party Credits </t>
  </si>
  <si>
    <t>Taxes to be offset</t>
  </si>
  <si>
    <t>Judicial Deposits</t>
  </si>
  <si>
    <t>Suppliers - drawee risk</t>
  </si>
  <si>
    <t>Wages and social charges</t>
  </si>
  <si>
    <t>Taxes / Refis</t>
  </si>
  <si>
    <t>Accounts payable - related parties</t>
  </si>
  <si>
    <t>Interest paid</t>
  </si>
  <si>
    <t>Iron ore customer advances</t>
  </si>
  <si>
    <t>Interest received</t>
  </si>
  <si>
    <t>Interest received - related parties</t>
  </si>
  <si>
    <t>Interest on swap payments</t>
  </si>
  <si>
    <t>Net Cash Investing Activities</t>
  </si>
  <si>
    <t>Payment of cash flow hedge operations</t>
  </si>
  <si>
    <t>Investments / AFAC/Purchase of shares</t>
  </si>
  <si>
    <t>Acquisition of property, plant and equipment</t>
  </si>
  <si>
    <t>Receipt / (payment) in derivative transactions</t>
  </si>
  <si>
    <t>Acquisition of intangible assets</t>
  </si>
  <si>
    <t>Loans - Related Parties</t>
  </si>
  <si>
    <t>Loans / Receive loans - related parties</t>
  </si>
  <si>
    <t>Financial application, net of redemption</t>
  </si>
  <si>
    <t>Cash and Cash Equivalent from discontinued operations</t>
  </si>
  <si>
    <t>Cash and Cash Equivalents in the acquisition of control</t>
  </si>
  <si>
    <t>Cash received from the sale of Usiminas shares</t>
  </si>
  <si>
    <t>Net cash received from the sale of a subsidiary abroad</t>
  </si>
  <si>
    <t>CBSI acquisition net cash</t>
  </si>
  <si>
    <t>Cash received by the sale of CSN Mining Shares</t>
  </si>
  <si>
    <t>Net Cash Funding Activities</t>
  </si>
  <si>
    <t>Borrowings and financing raised</t>
  </si>
  <si>
    <t>Cost of borrowing and financing</t>
  </si>
  <si>
    <t>Borrowing amortizations - principal</t>
  </si>
  <si>
    <t>Lease amortizations</t>
  </si>
  <si>
    <t>Dividends/Interest on equity</t>
  </si>
  <si>
    <t>Borrowing Fortaiting/Drawee risk</t>
  </si>
  <si>
    <t>Amortizations for Fortaiting/Drawee risk</t>
  </si>
  <si>
    <t>Disposal of shares in treasury</t>
  </si>
  <si>
    <t>Cash received by the issuance of new shares CSN Mineração</t>
  </si>
  <si>
    <t>Exchange Variation on translating Cash and Equivalents</t>
  </si>
  <si>
    <t>Increase (decrease) in cash and cash equivalents</t>
  </si>
  <si>
    <t>Cash and equivalents at the beginning of the year</t>
  </si>
  <si>
    <t>Cash and equivalents at the end of the year</t>
  </si>
  <si>
    <t>Steel Sales Volume (kton) - Steel</t>
  </si>
  <si>
    <t>Domestic Market Sales</t>
  </si>
  <si>
    <t>External Market Sales</t>
  </si>
  <si>
    <t>NDF Real x Dólar</t>
  </si>
  <si>
    <t>Cash Cost C1  USD/t</t>
  </si>
  <si>
    <t>Cash Cost C1 - USD/t</t>
  </si>
  <si>
    <t>3Q21</t>
  </si>
  <si>
    <t>3T21</t>
  </si>
  <si>
    <t>09/30/2021</t>
  </si>
  <si>
    <t>06/30/2021</t>
  </si>
  <si>
    <t>03/31/2021</t>
  </si>
  <si>
    <t xml:space="preserve">1Q18 </t>
  </si>
  <si>
    <t>Repurchase of treasury shares</t>
  </si>
  <si>
    <t>Usiminas Dividends</t>
  </si>
  <si>
    <t>01/01/2016 until 31/12/2016</t>
  </si>
  <si>
    <t>01/01/2017 until 31/03/2017</t>
  </si>
  <si>
    <t>01/01/2017 until 30/06/2017</t>
  </si>
  <si>
    <t>01/01/2017 until 30/09/2017</t>
  </si>
  <si>
    <t>01/01/2017 until 31/12/2017</t>
  </si>
  <si>
    <t>01/01/2018 until 30/06/2018</t>
  </si>
  <si>
    <t>01/01/2018 until 30/09/2018</t>
  </si>
  <si>
    <t>01/01/2018 until 31/12/2018</t>
  </si>
  <si>
    <t>01/01/2019 until 30/06/2019</t>
  </si>
  <si>
    <t>01/01/2019 until 30/09/2019</t>
  </si>
  <si>
    <t>01/01/2019 until 31/12/2019</t>
  </si>
  <si>
    <t>36,000 - 37,000</t>
  </si>
  <si>
    <t>2,5x</t>
  </si>
  <si>
    <t>Cash paid in the acquisition of investment - Cements Elizabeth</t>
  </si>
  <si>
    <t>Cash in Elizabeth's consolidation</t>
  </si>
  <si>
    <t>Deposit under warranty for acquisition of LafargeHolcim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</si>
</sst>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R$&quot;\ #,##0;[Red]\-&quot;R$&quot;\ #,##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-* #,##0.0000_-;\-* #,##0.0000_-;_-* &quot;-&quot;??_-;_-@_-"/>
    <numFmt numFmtId="167" formatCode="_-* #,##0.00000_-;\-* #,##0.00000_-;_-* &quot;-&quot;??_-;_-@_-"/>
    <numFmt numFmtId="168" formatCode="_(* #,##0_);_(* \(#,##0\);_(* &quot;-&quot;??_);_(@_)"/>
    <numFmt numFmtId="169" formatCode="_-* #,##0.0_-;\-* #,##0.0_-;_-* &quot;-&quot;??_-;_-@_-"/>
    <numFmt numFmtId="170" formatCode="_(* #,##0.0000_);_(* \(#,##0.0000\);_(* &quot;-&quot;??_);_(@_)"/>
    <numFmt numFmtId="171" formatCode="0.0%"/>
    <numFmt numFmtId="172" formatCode="_(* #,##0.00000_);_(* \(#,##0.00000\);_(* &quot;-&quot;??_);_(@_)"/>
    <numFmt numFmtId="173" formatCode="_-&quot;R$&quot;\ * #,##0_-;\-&quot;R$&quot;\ * #,##0_-;_-&quot;R$&quot;\ * &quot;-&quot;??_-;_-@_-"/>
    <numFmt numFmtId="174" formatCode="_(* #,##0.00_);_(* \(#,##0.00\);_(* &quot; &quot;??_);_(@_)"/>
    <numFmt numFmtId="175" formatCode="_(* #,##0_);_(* \(#,##0\);_(* &quot; &quot;??_);_(@_)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Verdan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Verdana"/>
      <family val="2"/>
    </font>
    <font>
      <i/>
      <sz val="10"/>
      <name val="Verdana"/>
      <family val="2"/>
    </font>
    <font>
      <sz val="10"/>
      <name val="Calibri"/>
      <family val="2"/>
      <scheme val="minor"/>
    </font>
    <font>
      <sz val="10"/>
      <color indexed="18"/>
      <name val="Verdana"/>
      <family val="2"/>
    </font>
    <font>
      <sz val="11"/>
      <color rgb="FFFFFFFF"/>
      <name val="Calibri"/>
      <family val="2"/>
      <scheme val="minor"/>
    </font>
    <font>
      <sz val="7.5"/>
      <color indexed="9"/>
      <name val="Calibri"/>
      <family val="2"/>
    </font>
    <font>
      <sz val="7.5"/>
      <color indexed="63"/>
      <name val="Calibri"/>
      <family val="2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name val="Verdana"/>
      <family val="2"/>
    </font>
    <font>
      <u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FFFF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Verdana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color rgb="FFFFFFFF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1438F"/>
        <bgColor indexed="64"/>
      </patternFill>
    </fill>
    <fill>
      <patternFill patternType="solid">
        <fgColor rgb="FF086BA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</borders>
  <cellStyleXfs count="5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9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5" applyNumberFormat="0" applyFill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8" fillId="0" borderId="0" applyNumberFormat="0" applyFill="0" applyBorder="0" applyAlignment="0" applyProtection="0"/>
    <xf numFmtId="0" fontId="29" fillId="14" borderId="0" applyNumberFormat="0" applyBorder="0" applyAlignment="0" applyProtection="0"/>
    <xf numFmtId="0" fontId="30" fillId="15" borderId="0" applyNumberFormat="0" applyBorder="0" applyAlignment="0" applyProtection="0"/>
    <xf numFmtId="0" fontId="31" fillId="16" borderId="0" applyNumberFormat="0" applyBorder="0" applyAlignment="0" applyProtection="0"/>
    <xf numFmtId="0" fontId="32" fillId="17" borderId="8" applyNumberFormat="0" applyAlignment="0" applyProtection="0"/>
    <xf numFmtId="0" fontId="33" fillId="18" borderId="9" applyNumberFormat="0" applyAlignment="0" applyProtection="0"/>
    <xf numFmtId="0" fontId="34" fillId="18" borderId="8" applyNumberFormat="0" applyAlignment="0" applyProtection="0"/>
    <xf numFmtId="0" fontId="35" fillId="0" borderId="10" applyNumberFormat="0" applyFill="0" applyAlignment="0" applyProtection="0"/>
    <xf numFmtId="0" fontId="36" fillId="19" borderId="11" applyNumberFormat="0" applyAlignment="0" applyProtection="0"/>
    <xf numFmtId="0" fontId="16" fillId="0" borderId="0" applyNumberFormat="0" applyFill="0" applyBorder="0" applyAlignment="0" applyProtection="0"/>
    <xf numFmtId="0" fontId="1" fillId="20" borderId="12" applyNumberFormat="0" applyFont="0" applyAlignment="0" applyProtection="0"/>
    <xf numFmtId="0" fontId="37" fillId="0" borderId="0" applyNumberFormat="0" applyFill="0" applyBorder="0" applyAlignment="0" applyProtection="0"/>
    <xf numFmtId="0" fontId="2" fillId="0" borderId="13" applyNumberFormat="0" applyFill="0" applyAlignment="0" applyProtection="0"/>
    <xf numFmtId="0" fontId="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3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3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164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3">
    <xf numFmtId="0" fontId="0" fillId="0" borderId="0" xfId="0"/>
    <xf numFmtId="0" fontId="4" fillId="2" borderId="0" xfId="0" applyFont="1" applyFill="1" applyAlignment="1">
      <alignment vertical="center"/>
    </xf>
    <xf numFmtId="0" fontId="6" fillId="0" borderId="0" xfId="0" applyFont="1"/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4" fillId="2" borderId="0" xfId="0" applyNumberFormat="1" applyFont="1" applyFill="1" applyAlignment="1">
      <alignment vertical="center"/>
    </xf>
    <xf numFmtId="0" fontId="7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165" fontId="6" fillId="3" borderId="0" xfId="1" applyNumberFormat="1" applyFont="1" applyFill="1" applyBorder="1"/>
    <xf numFmtId="166" fontId="6" fillId="3" borderId="0" xfId="1" applyNumberFormat="1" applyFont="1" applyFill="1" applyBorder="1"/>
    <xf numFmtId="167" fontId="6" fillId="3" borderId="0" xfId="1" applyNumberFormat="1" applyFont="1" applyFill="1" applyBorder="1"/>
    <xf numFmtId="165" fontId="5" fillId="3" borderId="0" xfId="1" applyNumberFormat="1" applyFont="1" applyFill="1" applyBorder="1"/>
    <xf numFmtId="0" fontId="3" fillId="4" borderId="0" xfId="0" applyFont="1" applyFill="1"/>
    <xf numFmtId="0" fontId="3" fillId="4" borderId="0" xfId="0" applyFont="1" applyFill="1" applyAlignment="1">
      <alignment horizontal="right"/>
    </xf>
    <xf numFmtId="0" fontId="0" fillId="3" borderId="0" xfId="0" applyFill="1"/>
    <xf numFmtId="0" fontId="2" fillId="5" borderId="0" xfId="0" applyFont="1" applyFill="1"/>
    <xf numFmtId="0" fontId="4" fillId="3" borderId="0" xfId="0" applyFont="1" applyFill="1" applyAlignment="1">
      <alignment vertical="center"/>
    </xf>
    <xf numFmtId="0" fontId="6" fillId="3" borderId="0" xfId="0" applyFont="1" applyFill="1"/>
    <xf numFmtId="165" fontId="6" fillId="3" borderId="0" xfId="1" applyNumberFormat="1" applyFont="1" applyFill="1" applyAlignment="1">
      <alignment wrapText="1"/>
    </xf>
    <xf numFmtId="0" fontId="4" fillId="3" borderId="0" xfId="0" applyNumberFormat="1" applyFont="1" applyFill="1" applyAlignment="1">
      <alignment vertical="center"/>
    </xf>
    <xf numFmtId="0" fontId="7" fillId="3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 wrapText="1"/>
    </xf>
    <xf numFmtId="0" fontId="9" fillId="3" borderId="0" xfId="0" applyFont="1" applyFill="1" applyAlignment="1">
      <alignment vertical="center"/>
    </xf>
    <xf numFmtId="3" fontId="9" fillId="3" borderId="0" xfId="0" applyNumberFormat="1" applyFont="1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10" fillId="3" borderId="0" xfId="0" applyFont="1" applyFill="1" applyBorder="1" applyAlignment="1">
      <alignment vertical="center"/>
    </xf>
    <xf numFmtId="3" fontId="4" fillId="3" borderId="0" xfId="0" applyNumberFormat="1" applyFont="1" applyFill="1" applyAlignment="1">
      <alignment vertical="center" wrapText="1"/>
    </xf>
    <xf numFmtId="14" fontId="14" fillId="4" borderId="0" xfId="0" applyNumberFormat="1" applyFont="1" applyFill="1" applyAlignment="1">
      <alignment horizontal="center" vertical="justify" wrapText="1"/>
    </xf>
    <xf numFmtId="14" fontId="14" fillId="4" borderId="0" xfId="0" applyNumberFormat="1" applyFont="1" applyFill="1" applyAlignment="1">
      <alignment vertical="center" wrapText="1"/>
    </xf>
    <xf numFmtId="14" fontId="14" fillId="4" borderId="0" xfId="0" applyNumberFormat="1" applyFont="1" applyFill="1" applyAlignment="1">
      <alignment horizontal="center" vertical="center" wrapText="1"/>
    </xf>
    <xf numFmtId="0" fontId="5" fillId="3" borderId="1" xfId="0" applyFont="1" applyFill="1" applyBorder="1"/>
    <xf numFmtId="165" fontId="5" fillId="3" borderId="1" xfId="1" applyNumberFormat="1" applyFont="1" applyFill="1" applyBorder="1" applyAlignment="1">
      <alignment wrapText="1"/>
    </xf>
    <xf numFmtId="165" fontId="5" fillId="3" borderId="1" xfId="1" applyNumberFormat="1" applyFont="1" applyFill="1" applyBorder="1"/>
    <xf numFmtId="0" fontId="11" fillId="6" borderId="0" xfId="0" applyFont="1" applyFill="1"/>
    <xf numFmtId="0" fontId="11" fillId="6" borderId="0" xfId="0" applyFont="1" applyFill="1" applyAlignment="1">
      <alignment horizontal="right" wrapText="1"/>
    </xf>
    <xf numFmtId="0" fontId="2" fillId="3" borderId="0" xfId="0" applyFont="1" applyFill="1" applyAlignment="1">
      <alignment wrapText="1"/>
    </xf>
    <xf numFmtId="0" fontId="0" fillId="3" borderId="0" xfId="0" applyFill="1" applyAlignment="1">
      <alignment horizontal="right"/>
    </xf>
    <xf numFmtId="0" fontId="0" fillId="3" borderId="0" xfId="0" applyFill="1" applyAlignment="1">
      <alignment horizontal="left" indent="1"/>
    </xf>
    <xf numFmtId="168" fontId="0" fillId="3" borderId="0" xfId="0" applyNumberFormat="1" applyFill="1" applyAlignment="1">
      <alignment horizontal="right" wrapText="1"/>
    </xf>
    <xf numFmtId="168" fontId="0" fillId="3" borderId="0" xfId="0" applyNumberFormat="1" applyFill="1"/>
    <xf numFmtId="9" fontId="0" fillId="3" borderId="0" xfId="2" applyFont="1" applyFill="1"/>
    <xf numFmtId="0" fontId="0" fillId="3" borderId="0" xfId="0" applyFill="1" applyAlignment="1">
      <alignment horizontal="left" indent="2"/>
    </xf>
    <xf numFmtId="9" fontId="0" fillId="3" borderId="0" xfId="2" applyFont="1" applyFill="1" applyAlignment="1">
      <alignment horizontal="right" wrapText="1"/>
    </xf>
    <xf numFmtId="0" fontId="0" fillId="3" borderId="0" xfId="0" applyFill="1" applyAlignment="1">
      <alignment horizontal="right" wrapText="1"/>
    </xf>
    <xf numFmtId="164" fontId="0" fillId="3" borderId="0" xfId="0" applyNumberFormat="1" applyFill="1"/>
    <xf numFmtId="165" fontId="0" fillId="3" borderId="0" xfId="1" applyNumberFormat="1" applyFont="1" applyFill="1"/>
    <xf numFmtId="0" fontId="2" fillId="3" borderId="1" xfId="0" applyFont="1" applyFill="1" applyBorder="1" applyAlignment="1">
      <alignment horizontal="left" indent="1"/>
    </xf>
    <xf numFmtId="0" fontId="0" fillId="3" borderId="0" xfId="0" applyFill="1" applyAlignment="1">
      <alignment horizontal="left" indent="3"/>
    </xf>
    <xf numFmtId="0" fontId="0" fillId="3" borderId="0" xfId="0" applyFill="1" applyAlignment="1">
      <alignment horizontal="left" indent="4"/>
    </xf>
    <xf numFmtId="168" fontId="0" fillId="3" borderId="0" xfId="1" applyNumberFormat="1" applyFont="1" applyFill="1"/>
    <xf numFmtId="168" fontId="2" fillId="3" borderId="1" xfId="1" applyNumberFormat="1" applyFont="1" applyFill="1" applyBorder="1"/>
    <xf numFmtId="0" fontId="2" fillId="3" borderId="0" xfId="0" applyFont="1" applyFill="1" applyAlignment="1">
      <alignment horizontal="left" indent="1"/>
    </xf>
    <xf numFmtId="168" fontId="0" fillId="3" borderId="0" xfId="0" applyNumberFormat="1" applyFill="1" applyAlignment="1">
      <alignment wrapText="1"/>
    </xf>
    <xf numFmtId="168" fontId="2" fillId="3" borderId="1" xfId="0" applyNumberFormat="1" applyFont="1" applyFill="1" applyBorder="1" applyAlignment="1">
      <alignment horizontal="right" wrapText="1"/>
    </xf>
    <xf numFmtId="168" fontId="2" fillId="3" borderId="1" xfId="0" applyNumberFormat="1" applyFont="1" applyFill="1" applyBorder="1"/>
    <xf numFmtId="164" fontId="2" fillId="3" borderId="1" xfId="0" applyNumberFormat="1" applyFont="1" applyFill="1" applyBorder="1" applyAlignment="1">
      <alignment horizontal="right" wrapText="1"/>
    </xf>
    <xf numFmtId="164" fontId="2" fillId="3" borderId="1" xfId="0" applyNumberFormat="1" applyFont="1" applyFill="1" applyBorder="1"/>
    <xf numFmtId="165" fontId="0" fillId="3" borderId="0" xfId="1" applyNumberFormat="1" applyFont="1" applyFill="1" applyAlignment="1">
      <alignment horizontal="right" wrapText="1"/>
    </xf>
    <xf numFmtId="0" fontId="11" fillId="7" borderId="0" xfId="0" applyFont="1" applyFill="1"/>
    <xf numFmtId="0" fontId="11" fillId="7" borderId="0" xfId="0" applyFont="1" applyFill="1" applyAlignment="1">
      <alignment horizontal="right" wrapText="1"/>
    </xf>
    <xf numFmtId="0" fontId="11" fillId="8" borderId="0" xfId="0" applyFont="1" applyFill="1" applyAlignment="1">
      <alignment horizontal="left" indent="1"/>
    </xf>
    <xf numFmtId="0" fontId="11" fillId="8" borderId="0" xfId="0" applyFont="1" applyFill="1" applyAlignment="1">
      <alignment horizontal="right" wrapText="1"/>
    </xf>
    <xf numFmtId="3" fontId="11" fillId="8" borderId="0" xfId="0" applyNumberFormat="1" applyFont="1" applyFill="1" applyAlignment="1">
      <alignment horizontal="right" wrapText="1"/>
    </xf>
    <xf numFmtId="165" fontId="11" fillId="8" borderId="0" xfId="1" applyNumberFormat="1" applyFont="1" applyFill="1" applyAlignment="1">
      <alignment horizontal="right" wrapText="1"/>
    </xf>
    <xf numFmtId="165" fontId="0" fillId="3" borderId="0" xfId="0" applyNumberFormat="1" applyFill="1"/>
    <xf numFmtId="3" fontId="0" fillId="3" borderId="0" xfId="0" applyNumberFormat="1" applyFill="1" applyAlignment="1">
      <alignment horizontal="right" wrapText="1"/>
    </xf>
    <xf numFmtId="0" fontId="17" fillId="3" borderId="0" xfId="0" applyFont="1" applyFill="1" applyAlignment="1">
      <alignment wrapText="1"/>
    </xf>
    <xf numFmtId="165" fontId="2" fillId="3" borderId="0" xfId="1" applyNumberFormat="1" applyFont="1" applyFill="1" applyAlignment="1">
      <alignment horizontal="right" wrapText="1"/>
    </xf>
    <xf numFmtId="165" fontId="2" fillId="3" borderId="0" xfId="1" applyNumberFormat="1" applyFont="1" applyFill="1"/>
    <xf numFmtId="0" fontId="2" fillId="9" borderId="0" xfId="0" applyFont="1" applyFill="1"/>
    <xf numFmtId="0" fontId="2" fillId="9" borderId="0" xfId="0" applyFont="1" applyFill="1" applyAlignment="1">
      <alignment horizontal="center" vertical="center"/>
    </xf>
    <xf numFmtId="0" fontId="0" fillId="10" borderId="0" xfId="0" applyFill="1"/>
    <xf numFmtId="0" fontId="2" fillId="10" borderId="0" xfId="0" applyFont="1" applyFill="1"/>
    <xf numFmtId="0" fontId="0" fillId="11" borderId="0" xfId="0" applyFill="1"/>
    <xf numFmtId="0" fontId="2" fillId="11" borderId="0" xfId="0" applyFont="1" applyFill="1"/>
    <xf numFmtId="0" fontId="2" fillId="11" borderId="0" xfId="0" applyFont="1" applyFill="1" applyAlignment="1">
      <alignment horizontal="center" vertical="center"/>
    </xf>
    <xf numFmtId="0" fontId="2" fillId="6" borderId="0" xfId="0" applyFont="1" applyFill="1"/>
    <xf numFmtId="0" fontId="2" fillId="6" borderId="0" xfId="0" applyFont="1" applyFill="1" applyAlignment="1">
      <alignment horizontal="center" vertical="center"/>
    </xf>
    <xf numFmtId="0" fontId="18" fillId="3" borderId="0" xfId="3" applyFill="1" applyAlignment="1">
      <alignment horizontal="center" vertical="center"/>
    </xf>
    <xf numFmtId="168" fontId="5" fillId="3" borderId="0" xfId="1" applyNumberFormat="1" applyFont="1" applyFill="1" applyBorder="1"/>
    <xf numFmtId="168" fontId="5" fillId="3" borderId="1" xfId="1" applyNumberFormat="1" applyFont="1" applyFill="1" applyBorder="1"/>
    <xf numFmtId="168" fontId="6" fillId="3" borderId="0" xfId="1" applyNumberFormat="1" applyFont="1" applyFill="1" applyBorder="1"/>
    <xf numFmtId="170" fontId="6" fillId="3" borderId="0" xfId="1" applyNumberFormat="1" applyFont="1" applyFill="1" applyBorder="1"/>
    <xf numFmtId="168" fontId="5" fillId="3" borderId="1" xfId="1" applyNumberFormat="1" applyFont="1" applyFill="1" applyBorder="1" applyAlignment="1">
      <alignment wrapText="1"/>
    </xf>
    <xf numFmtId="168" fontId="6" fillId="3" borderId="0" xfId="1" applyNumberFormat="1" applyFont="1" applyFill="1" applyBorder="1" applyAlignment="1">
      <alignment wrapText="1"/>
    </xf>
    <xf numFmtId="0" fontId="16" fillId="3" borderId="0" xfId="0" applyFont="1" applyFill="1"/>
    <xf numFmtId="0" fontId="18" fillId="3" borderId="0" xfId="3" applyFill="1" applyAlignment="1">
      <alignment horizontal="center" vertical="center"/>
    </xf>
    <xf numFmtId="168" fontId="0" fillId="3" borderId="0" xfId="2" applyNumberFormat="1" applyFont="1" applyFill="1"/>
    <xf numFmtId="3" fontId="0" fillId="3" borderId="0" xfId="0" applyNumberFormat="1" applyFill="1"/>
    <xf numFmtId="171" fontId="0" fillId="3" borderId="0" xfId="2" applyNumberFormat="1" applyFont="1" applyFill="1"/>
    <xf numFmtId="9" fontId="0" fillId="3" borderId="0" xfId="2" applyNumberFormat="1" applyFont="1" applyFill="1"/>
    <xf numFmtId="169" fontId="0" fillId="3" borderId="0" xfId="0" applyNumberFormat="1" applyFill="1"/>
    <xf numFmtId="0" fontId="15" fillId="3" borderId="0" xfId="0" applyFont="1" applyFill="1" applyAlignment="1">
      <alignment horizontal="left" wrapText="1"/>
    </xf>
    <xf numFmtId="43" fontId="0" fillId="3" borderId="0" xfId="0" applyNumberFormat="1" applyFill="1"/>
    <xf numFmtId="9" fontId="0" fillId="3" borderId="0" xfId="0" applyNumberFormat="1" applyFill="1"/>
    <xf numFmtId="9" fontId="0" fillId="3" borderId="0" xfId="0" applyNumberFormat="1" applyFill="1" applyAlignment="1">
      <alignment horizontal="right" wrapText="1"/>
    </xf>
    <xf numFmtId="0" fontId="15" fillId="3" borderId="0" xfId="0" applyFont="1" applyFill="1" applyAlignment="1">
      <alignment horizontal="left" wrapText="1"/>
    </xf>
    <xf numFmtId="168" fontId="4" fillId="2" borderId="0" xfId="0" applyNumberFormat="1" applyFont="1" applyFill="1" applyAlignment="1">
      <alignment vertical="center"/>
    </xf>
    <xf numFmtId="43" fontId="0" fillId="3" borderId="0" xfId="1" applyFont="1" applyFill="1" applyAlignment="1">
      <alignment horizontal="right" wrapText="1"/>
    </xf>
    <xf numFmtId="168" fontId="5" fillId="0" borderId="1" xfId="1" applyNumberFormat="1" applyFont="1" applyFill="1" applyBorder="1"/>
    <xf numFmtId="168" fontId="6" fillId="0" borderId="0" xfId="1" applyNumberFormat="1" applyFont="1" applyFill="1" applyBorder="1"/>
    <xf numFmtId="168" fontId="5" fillId="0" borderId="0" xfId="1" applyNumberFormat="1" applyFont="1" applyFill="1" applyBorder="1"/>
    <xf numFmtId="0" fontId="15" fillId="3" borderId="0" xfId="0" applyFont="1" applyFill="1" applyAlignment="1">
      <alignment horizontal="left" wrapText="1"/>
    </xf>
    <xf numFmtId="0" fontId="2" fillId="3" borderId="0" xfId="0" applyFont="1" applyFill="1" applyAlignment="1">
      <alignment horizontal="right" wrapText="1"/>
    </xf>
    <xf numFmtId="3" fontId="2" fillId="3" borderId="0" xfId="0" applyNumberFormat="1" applyFont="1" applyFill="1" applyAlignment="1">
      <alignment horizontal="right" wrapText="1"/>
    </xf>
    <xf numFmtId="169" fontId="0" fillId="3" borderId="0" xfId="1" applyNumberFormat="1" applyFont="1" applyFill="1" applyAlignment="1">
      <alignment horizontal="right" wrapText="1"/>
    </xf>
    <xf numFmtId="168" fontId="0" fillId="3" borderId="2" xfId="0" applyNumberFormat="1" applyFill="1" applyBorder="1" applyAlignment="1">
      <alignment horizontal="center" vertical="center" wrapText="1"/>
    </xf>
    <xf numFmtId="168" fontId="4" fillId="3" borderId="0" xfId="0" applyNumberFormat="1" applyFont="1" applyFill="1" applyAlignment="1">
      <alignment vertical="center"/>
    </xf>
    <xf numFmtId="165" fontId="5" fillId="3" borderId="1" xfId="1" applyNumberFormat="1" applyFont="1" applyFill="1" applyBorder="1" applyAlignment="1">
      <alignment horizontal="right" wrapText="1"/>
    </xf>
    <xf numFmtId="165" fontId="6" fillId="3" borderId="0" xfId="1" applyNumberFormat="1" applyFont="1" applyFill="1" applyAlignment="1">
      <alignment horizontal="right" wrapText="1"/>
    </xf>
    <xf numFmtId="0" fontId="19" fillId="2" borderId="0" xfId="0" applyFont="1" applyFill="1" applyAlignment="1">
      <alignment vertical="center"/>
    </xf>
    <xf numFmtId="0" fontId="20" fillId="3" borderId="0" xfId="0" applyFont="1" applyFill="1"/>
    <xf numFmtId="168" fontId="15" fillId="3" borderId="0" xfId="1" applyNumberFormat="1" applyFont="1" applyFill="1" applyBorder="1" applyAlignment="1">
      <alignment wrapText="1"/>
    </xf>
    <xf numFmtId="168" fontId="2" fillId="3" borderId="0" xfId="0" applyNumberFormat="1" applyFont="1" applyFill="1" applyAlignment="1">
      <alignment horizontal="right" wrapText="1"/>
    </xf>
    <xf numFmtId="168" fontId="2" fillId="3" borderId="0" xfId="0" applyNumberFormat="1" applyFont="1" applyFill="1"/>
    <xf numFmtId="168" fontId="2" fillId="3" borderId="0" xfId="2" applyNumberFormat="1" applyFont="1" applyFill="1"/>
    <xf numFmtId="0" fontId="2" fillId="3" borderId="0" xfId="0" applyFont="1" applyFill="1"/>
    <xf numFmtId="0" fontId="2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/>
    </xf>
    <xf numFmtId="0" fontId="11" fillId="8" borderId="0" xfId="0" applyFont="1" applyFill="1" applyAlignment="1">
      <alignment horizontal="center" wrapText="1"/>
    </xf>
    <xf numFmtId="165" fontId="0" fillId="3" borderId="0" xfId="1" applyNumberFormat="1" applyFont="1" applyFill="1" applyAlignment="1">
      <alignment horizontal="center"/>
    </xf>
    <xf numFmtId="43" fontId="0" fillId="3" borderId="0" xfId="0" applyNumberFormat="1" applyFill="1" applyAlignment="1">
      <alignment horizontal="center"/>
    </xf>
    <xf numFmtId="165" fontId="2" fillId="3" borderId="0" xfId="1" applyNumberFormat="1" applyFont="1" applyFill="1" applyAlignment="1">
      <alignment horizontal="center"/>
    </xf>
    <xf numFmtId="43" fontId="0" fillId="3" borderId="0" xfId="1" applyFont="1" applyFill="1" applyAlignment="1">
      <alignment horizontal="center"/>
    </xf>
    <xf numFmtId="168" fontId="0" fillId="3" borderId="0" xfId="0" applyNumberFormat="1" applyFill="1" applyAlignment="1">
      <alignment horizontal="center" wrapText="1"/>
    </xf>
    <xf numFmtId="9" fontId="0" fillId="3" borderId="0" xfId="2" applyFont="1" applyFill="1" applyAlignment="1">
      <alignment horizontal="center" wrapText="1"/>
    </xf>
    <xf numFmtId="168" fontId="0" fillId="3" borderId="0" xfId="1" applyNumberFormat="1" applyFont="1" applyFill="1" applyAlignment="1">
      <alignment horizontal="right"/>
    </xf>
    <xf numFmtId="168" fontId="2" fillId="3" borderId="1" xfId="1" applyNumberFormat="1" applyFont="1" applyFill="1" applyBorder="1" applyAlignment="1">
      <alignment horizontal="right"/>
    </xf>
    <xf numFmtId="168" fontId="0" fillId="3" borderId="0" xfId="0" applyNumberFormat="1" applyFill="1" applyAlignment="1">
      <alignment horizontal="right"/>
    </xf>
    <xf numFmtId="165" fontId="0" fillId="3" borderId="0" xfId="0" applyNumberFormat="1" applyFill="1" applyAlignment="1">
      <alignment horizontal="right" wrapText="1"/>
    </xf>
    <xf numFmtId="168" fontId="0" fillId="3" borderId="0" xfId="0" applyNumberFormat="1" applyFill="1" applyAlignment="1"/>
    <xf numFmtId="168" fontId="2" fillId="3" borderId="0" xfId="0" applyNumberFormat="1" applyFont="1" applyFill="1" applyAlignment="1">
      <alignment horizontal="right"/>
    </xf>
    <xf numFmtId="171" fontId="0" fillId="3" borderId="0" xfId="0" applyNumberFormat="1" applyFill="1" applyAlignment="1">
      <alignment horizontal="right"/>
    </xf>
    <xf numFmtId="168" fontId="6" fillId="3" borderId="0" xfId="1" applyNumberFormat="1" applyFont="1" applyFill="1" applyBorder="1" applyAlignment="1">
      <alignment horizontal="right" wrapText="1"/>
    </xf>
    <xf numFmtId="168" fontId="6" fillId="3" borderId="0" xfId="1" applyNumberFormat="1" applyFont="1" applyFill="1" applyBorder="1" applyAlignment="1">
      <alignment horizontal="right"/>
    </xf>
    <xf numFmtId="168" fontId="6" fillId="3" borderId="0" xfId="1" applyNumberFormat="1" applyFont="1" applyFill="1"/>
    <xf numFmtId="168" fontId="5" fillId="3" borderId="0" xfId="1" applyNumberFormat="1" applyFont="1" applyFill="1"/>
    <xf numFmtId="165" fontId="6" fillId="3" borderId="0" xfId="1" applyNumberFormat="1" applyFont="1" applyFill="1"/>
    <xf numFmtId="170" fontId="6" fillId="3" borderId="0" xfId="1" applyNumberFormat="1" applyFont="1" applyFill="1"/>
    <xf numFmtId="168" fontId="2" fillId="3" borderId="0" xfId="0" applyNumberFormat="1" applyFont="1" applyFill="1" applyBorder="1" applyAlignment="1">
      <alignment horizontal="right" wrapText="1"/>
    </xf>
    <xf numFmtId="168" fontId="2" fillId="3" borderId="0" xfId="0" applyNumberFormat="1" applyFont="1" applyFill="1" applyBorder="1"/>
    <xf numFmtId="4" fontId="2" fillId="3" borderId="0" xfId="0" applyNumberFormat="1" applyFont="1" applyFill="1" applyBorder="1" applyAlignment="1">
      <alignment horizontal="centerContinuous" wrapText="1"/>
    </xf>
    <xf numFmtId="168" fontId="2" fillId="3" borderId="0" xfId="0" applyNumberFormat="1" applyFont="1" applyFill="1" applyBorder="1" applyAlignment="1">
      <alignment horizontal="centerContinuous" wrapText="1"/>
    </xf>
    <xf numFmtId="168" fontId="2" fillId="3" borderId="0" xfId="0" applyNumberFormat="1" applyFont="1" applyFill="1" applyBorder="1" applyAlignment="1">
      <alignment horizontal="center" wrapText="1"/>
    </xf>
    <xf numFmtId="168" fontId="2" fillId="3" borderId="0" xfId="0" applyNumberFormat="1" applyFont="1" applyFill="1" applyBorder="1" applyAlignment="1">
      <alignment horizontal="left" wrapText="1"/>
    </xf>
    <xf numFmtId="168" fontId="2" fillId="3" borderId="1" xfId="0" applyNumberFormat="1" applyFont="1" applyFill="1" applyBorder="1" applyAlignment="1">
      <alignment horizontal="center" wrapText="1"/>
    </xf>
    <xf numFmtId="3" fontId="0" fillId="3" borderId="0" xfId="0" applyNumberFormat="1" applyFill="1" applyAlignment="1">
      <alignment horizontal="right"/>
    </xf>
    <xf numFmtId="168" fontId="0" fillId="3" borderId="0" xfId="0" applyNumberFormat="1" applyFont="1" applyFill="1" applyBorder="1" applyAlignment="1">
      <alignment horizontal="center" wrapText="1"/>
    </xf>
    <xf numFmtId="168" fontId="2" fillId="3" borderId="1" xfId="0" applyNumberFormat="1" applyFont="1" applyFill="1" applyBorder="1" applyAlignment="1">
      <alignment horizontal="right"/>
    </xf>
    <xf numFmtId="0" fontId="2" fillId="3" borderId="3" xfId="0" applyFont="1" applyFill="1" applyBorder="1" applyAlignment="1">
      <alignment horizontal="left" indent="1"/>
    </xf>
    <xf numFmtId="4" fontId="6" fillId="3" borderId="0" xfId="0" applyNumberFormat="1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2" fillId="3" borderId="0" xfId="0" applyFont="1" applyFill="1" applyBorder="1" applyAlignment="1">
      <alignment wrapText="1"/>
    </xf>
    <xf numFmtId="0" fontId="0" fillId="3" borderId="0" xfId="0" applyFill="1" applyBorder="1"/>
    <xf numFmtId="168" fontId="0" fillId="3" borderId="0" xfId="0" applyNumberFormat="1" applyFill="1" applyBorder="1"/>
    <xf numFmtId="168" fontId="5" fillId="3" borderId="0" xfId="1" applyNumberFormat="1" applyFont="1" applyFill="1" applyBorder="1" applyAlignment="1">
      <alignment horizontal="right"/>
    </xf>
    <xf numFmtId="172" fontId="6" fillId="3" borderId="0" xfId="1" applyNumberFormat="1" applyFont="1" applyFill="1" applyBorder="1"/>
    <xf numFmtId="0" fontId="23" fillId="12" borderId="0" xfId="0" applyFont="1" applyFill="1" applyAlignment="1">
      <alignment horizontal="right" vertical="center" wrapText="1"/>
    </xf>
    <xf numFmtId="173" fontId="23" fillId="12" borderId="0" xfId="5" applyNumberFormat="1" applyFont="1" applyFill="1" applyAlignment="1">
      <alignment horizontal="right" vertical="center" wrapText="1"/>
    </xf>
    <xf numFmtId="0" fontId="22" fillId="13" borderId="0" xfId="0" applyFont="1" applyFill="1" applyAlignment="1">
      <alignment horizontal="right" vertical="center" wrapText="1"/>
    </xf>
    <xf numFmtId="0" fontId="23" fillId="12" borderId="4" xfId="0" applyFont="1" applyFill="1" applyBorder="1" applyAlignment="1">
      <alignment horizontal="right" vertical="center" wrapText="1"/>
    </xf>
    <xf numFmtId="9" fontId="0" fillId="3" borderId="0" xfId="2" applyFont="1" applyFill="1" applyAlignment="1">
      <alignment horizontal="right"/>
    </xf>
    <xf numFmtId="168" fontId="9" fillId="3" borderId="0" xfId="1" applyNumberFormat="1" applyFont="1" applyFill="1" applyBorder="1"/>
    <xf numFmtId="168" fontId="9" fillId="3" borderId="0" xfId="1" applyNumberFormat="1" applyFont="1" applyFill="1" applyBorder="1" applyAlignment="1">
      <alignment horizontal="right"/>
    </xf>
    <xf numFmtId="0" fontId="23" fillId="3" borderId="0" xfId="0" applyFont="1" applyFill="1" applyAlignment="1">
      <alignment horizontal="right" vertical="center" wrapText="1"/>
    </xf>
    <xf numFmtId="173" fontId="23" fillId="3" borderId="0" xfId="5" applyNumberFormat="1" applyFont="1" applyFill="1" applyAlignment="1">
      <alignment horizontal="right" vertical="center" wrapText="1"/>
    </xf>
    <xf numFmtId="173" fontId="24" fillId="3" borderId="0" xfId="5" applyNumberFormat="1" applyFont="1" applyFill="1" applyAlignment="1">
      <alignment horizontal="right" vertical="center" wrapText="1"/>
    </xf>
    <xf numFmtId="0" fontId="24" fillId="3" borderId="0" xfId="0" applyFont="1" applyFill="1" applyAlignment="1">
      <alignment horizontal="right" vertical="center" wrapText="1"/>
    </xf>
    <xf numFmtId="0" fontId="22" fillId="13" borderId="0" xfId="0" applyFont="1" applyFill="1" applyAlignment="1">
      <alignment horizontal="right" vertical="center" wrapText="1"/>
    </xf>
    <xf numFmtId="165" fontId="5" fillId="0" borderId="1" xfId="1" applyNumberFormat="1" applyFont="1" applyFill="1" applyBorder="1" applyAlignment="1">
      <alignment horizontal="right" wrapText="1"/>
    </xf>
    <xf numFmtId="168" fontId="5" fillId="0" borderId="1" xfId="1" applyNumberFormat="1" applyFont="1" applyFill="1" applyBorder="1" applyAlignment="1">
      <alignment wrapText="1"/>
    </xf>
    <xf numFmtId="172" fontId="6" fillId="3" borderId="0" xfId="1" applyNumberFormat="1" applyFont="1" applyFill="1"/>
    <xf numFmtId="168" fontId="6" fillId="3" borderId="0" xfId="1" applyNumberFormat="1" applyFont="1" applyFill="1" applyAlignment="1">
      <alignment horizontal="right"/>
    </xf>
    <xf numFmtId="168" fontId="5" fillId="3" borderId="0" xfId="1" applyNumberFormat="1" applyFont="1" applyFill="1" applyAlignment="1">
      <alignment horizontal="right"/>
    </xf>
    <xf numFmtId="0" fontId="11" fillId="7" borderId="0" xfId="0" applyFont="1" applyFill="1" applyAlignment="1">
      <alignment horizontal="center" wrapText="1"/>
    </xf>
    <xf numFmtId="168" fontId="2" fillId="3" borderId="0" xfId="0" applyNumberFormat="1" applyFont="1" applyFill="1" applyAlignment="1">
      <alignment vertical="center"/>
    </xf>
    <xf numFmtId="168" fontId="0" fillId="3" borderId="0" xfId="0" applyNumberFormat="1" applyFill="1" applyAlignment="1">
      <alignment vertical="center"/>
    </xf>
    <xf numFmtId="9" fontId="0" fillId="3" borderId="0" xfId="2" applyFont="1" applyFill="1" applyAlignment="1">
      <alignment vertical="center"/>
    </xf>
    <xf numFmtId="168" fontId="39" fillId="3" borderId="0" xfId="47" applyNumberFormat="1" applyFont="1" applyFill="1" applyBorder="1" applyAlignment="1">
      <alignment horizontal="center" vertical="center"/>
    </xf>
    <xf numFmtId="168" fontId="40" fillId="3" borderId="0" xfId="47" applyNumberFormat="1" applyFont="1" applyFill="1" applyBorder="1" applyAlignment="1">
      <alignment horizontal="center" vertical="center"/>
    </xf>
    <xf numFmtId="171" fontId="40" fillId="3" borderId="0" xfId="48" applyNumberFormat="1" applyFont="1" applyFill="1" applyBorder="1" applyAlignment="1">
      <alignment horizontal="right" vertical="center"/>
    </xf>
    <xf numFmtId="174" fontId="40" fillId="3" borderId="0" xfId="47" applyNumberFormat="1" applyFont="1" applyFill="1" applyBorder="1" applyAlignment="1">
      <alignment horizontal="center" vertical="center"/>
    </xf>
    <xf numFmtId="175" fontId="40" fillId="3" borderId="0" xfId="47" applyNumberFormat="1" applyFont="1" applyFill="1" applyBorder="1" applyAlignment="1">
      <alignment horizontal="center" vertical="center"/>
    </xf>
    <xf numFmtId="9" fontId="40" fillId="3" borderId="0" xfId="2" applyFont="1" applyFill="1" applyBorder="1" applyAlignment="1">
      <alignment horizontal="right" vertical="center"/>
    </xf>
    <xf numFmtId="9" fontId="0" fillId="3" borderId="0" xfId="2" applyFont="1" applyFill="1" applyBorder="1" applyAlignment="1">
      <alignment horizontal="right" wrapText="1"/>
    </xf>
    <xf numFmtId="9" fontId="1" fillId="0" borderId="0" xfId="2" applyFont="1" applyFill="1" applyBorder="1" applyAlignment="1">
      <alignment horizontal="right" wrapText="1"/>
    </xf>
    <xf numFmtId="43" fontId="0" fillId="3" borderId="0" xfId="1" applyFont="1" applyFill="1" applyBorder="1" applyAlignment="1">
      <alignment horizontal="right" wrapText="1"/>
    </xf>
    <xf numFmtId="3" fontId="2" fillId="3" borderId="0" xfId="0" applyNumberFormat="1" applyFont="1" applyFill="1"/>
    <xf numFmtId="165" fontId="2" fillId="3" borderId="0" xfId="0" applyNumberFormat="1" applyFont="1" applyFill="1"/>
    <xf numFmtId="168" fontId="2" fillId="45" borderId="1" xfId="0" applyNumberFormat="1" applyFont="1" applyFill="1" applyBorder="1" applyAlignment="1">
      <alignment horizontal="right"/>
    </xf>
    <xf numFmtId="168" fontId="0" fillId="45" borderId="0" xfId="0" applyNumberFormat="1" applyFill="1" applyAlignment="1">
      <alignment horizontal="right"/>
    </xf>
    <xf numFmtId="0" fontId="0" fillId="45" borderId="0" xfId="0" applyFill="1" applyBorder="1"/>
    <xf numFmtId="6" fontId="23" fillId="12" borderId="0" xfId="0" applyNumberFormat="1" applyFont="1" applyFill="1" applyAlignment="1">
      <alignment horizontal="right" vertical="center" wrapText="1"/>
    </xf>
    <xf numFmtId="3" fontId="23" fillId="12" borderId="0" xfId="0" applyNumberFormat="1" applyFont="1" applyFill="1" applyAlignment="1">
      <alignment horizontal="right" vertical="center" wrapText="1"/>
    </xf>
    <xf numFmtId="6" fontId="23" fillId="3" borderId="0" xfId="0" applyNumberFormat="1" applyFont="1" applyFill="1" applyAlignment="1">
      <alignment horizontal="right" vertical="center" wrapText="1"/>
    </xf>
    <xf numFmtId="9" fontId="23" fillId="3" borderId="0" xfId="2" applyFont="1" applyFill="1" applyAlignment="1">
      <alignment horizontal="right" vertical="center" wrapText="1"/>
    </xf>
    <xf numFmtId="10" fontId="23" fillId="12" borderId="4" xfId="2" applyNumberFormat="1" applyFont="1" applyFill="1" applyBorder="1" applyAlignment="1">
      <alignment horizontal="right" vertical="center" wrapText="1"/>
    </xf>
    <xf numFmtId="0" fontId="15" fillId="3" borderId="0" xfId="0" applyFont="1" applyFill="1" applyAlignment="1">
      <alignment vertical="top" wrapText="1"/>
    </xf>
    <xf numFmtId="0" fontId="41" fillId="2" borderId="0" xfId="0" applyFont="1" applyFill="1" applyAlignment="1">
      <alignment vertical="center"/>
    </xf>
    <xf numFmtId="168" fontId="41" fillId="2" borderId="0" xfId="0" applyNumberFormat="1" applyFont="1" applyFill="1" applyAlignment="1">
      <alignment vertical="center"/>
    </xf>
    <xf numFmtId="168" fontId="43" fillId="0" borderId="0" xfId="50" applyNumberFormat="1" applyFont="1" applyAlignment="1">
      <alignment horizontal="center" vertical="center"/>
    </xf>
    <xf numFmtId="168" fontId="44" fillId="0" borderId="0" xfId="50" applyNumberFormat="1" applyFont="1" applyAlignment="1">
      <alignment horizontal="center" vertical="center"/>
    </xf>
    <xf numFmtId="0" fontId="0" fillId="0" borderId="0" xfId="0" applyAlignment="1">
      <alignment horizontal="left" indent="2"/>
    </xf>
    <xf numFmtId="0" fontId="15" fillId="3" borderId="0" xfId="0" applyFont="1" applyFill="1"/>
    <xf numFmtId="0" fontId="11" fillId="6" borderId="0" xfId="0" applyFont="1" applyFill="1" applyAlignment="1">
      <alignment wrapText="1"/>
    </xf>
    <xf numFmtId="0" fontId="45" fillId="12" borderId="0" xfId="0" applyFont="1" applyFill="1" applyAlignment="1">
      <alignment horizontal="justify" vertical="center"/>
    </xf>
    <xf numFmtId="0" fontId="46" fillId="13" borderId="0" xfId="0" applyFont="1" applyFill="1" applyAlignment="1">
      <alignment horizontal="justify" vertical="center"/>
    </xf>
    <xf numFmtId="0" fontId="45" fillId="12" borderId="14" xfId="0" applyFont="1" applyFill="1" applyBorder="1" applyAlignment="1">
      <alignment horizontal="justify" vertical="center"/>
    </xf>
    <xf numFmtId="0" fontId="0" fillId="3" borderId="0" xfId="0" quotePrefix="1" applyFill="1"/>
    <xf numFmtId="0" fontId="22" fillId="13" borderId="0" xfId="0" applyFont="1" applyFill="1" applyAlignment="1">
      <alignment horizontal="right" vertical="center" wrapText="1"/>
    </xf>
    <xf numFmtId="0" fontId="14" fillId="4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left" indent="1"/>
    </xf>
    <xf numFmtId="0" fontId="14" fillId="4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indent="1"/>
    </xf>
    <xf numFmtId="0" fontId="5" fillId="3" borderId="0" xfId="0" applyFont="1" applyFill="1"/>
    <xf numFmtId="0" fontId="6" fillId="3" borderId="0" xfId="0" applyFont="1" applyFill="1" applyAlignment="1">
      <alignment horizontal="left" indent="2"/>
    </xf>
    <xf numFmtId="165" fontId="6" fillId="0" borderId="0" xfId="1" applyNumberFormat="1" applyFont="1" applyFill="1" applyBorder="1"/>
    <xf numFmtId="0" fontId="22" fillId="13" borderId="0" xfId="0" applyFont="1" applyFill="1" applyAlignment="1">
      <alignment horizontal="justify" vertical="center"/>
    </xf>
    <xf numFmtId="1" fontId="23" fillId="12" borderId="0" xfId="0" applyNumberFormat="1" applyFont="1" applyFill="1" applyAlignment="1">
      <alignment horizontal="right" vertical="center" wrapText="1"/>
    </xf>
    <xf numFmtId="0" fontId="23" fillId="0" borderId="0" xfId="0" applyFont="1" applyAlignment="1">
      <alignment horizontal="right" vertical="center" wrapText="1"/>
    </xf>
    <xf numFmtId="168" fontId="39" fillId="3" borderId="0" xfId="0" applyNumberFormat="1" applyFont="1" applyFill="1" applyAlignment="1">
      <alignment horizontal="right" wrapText="1"/>
    </xf>
    <xf numFmtId="0" fontId="2" fillId="3" borderId="0" xfId="0" applyFont="1" applyFill="1" applyAlignment="1">
      <alignment horizontal="left" indent="2"/>
    </xf>
    <xf numFmtId="168" fontId="7" fillId="3" borderId="0" xfId="0" applyNumberFormat="1" applyFont="1" applyFill="1" applyAlignment="1">
      <alignment vertical="center"/>
    </xf>
    <xf numFmtId="0" fontId="41" fillId="3" borderId="0" xfId="0" applyFont="1" applyFill="1" applyAlignment="1">
      <alignment vertical="center"/>
    </xf>
    <xf numFmtId="164" fontId="0" fillId="3" borderId="0" xfId="0" applyNumberFormat="1" applyFill="1" applyAlignment="1">
      <alignment horizontal="right" wrapText="1"/>
    </xf>
    <xf numFmtId="164" fontId="0" fillId="3" borderId="0" xfId="0" applyNumberFormat="1" applyFill="1" applyAlignment="1">
      <alignment horizontal="center" wrapText="1"/>
    </xf>
    <xf numFmtId="0" fontId="3" fillId="4" borderId="0" xfId="0" applyFont="1" applyFill="1" applyAlignment="1">
      <alignment horizontal="center"/>
    </xf>
    <xf numFmtId="168" fontId="1" fillId="0" borderId="0" xfId="1" applyNumberFormat="1" applyFill="1"/>
    <xf numFmtId="165" fontId="5" fillId="3" borderId="2" xfId="1" applyNumberFormat="1" applyFont="1" applyFill="1" applyBorder="1"/>
    <xf numFmtId="168" fontId="5" fillId="3" borderId="2" xfId="1" applyNumberFormat="1" applyFont="1" applyFill="1" applyBorder="1"/>
    <xf numFmtId="168" fontId="5" fillId="0" borderId="2" xfId="1" applyNumberFormat="1" applyFont="1" applyFill="1" applyBorder="1"/>
    <xf numFmtId="0" fontId="18" fillId="3" borderId="0" xfId="3" applyFill="1" applyAlignment="1">
      <alignment horizontal="center" vertical="center"/>
    </xf>
  </cellXfs>
  <cellStyles count="51">
    <cellStyle name="20% - Ênfase1" xfId="24" builtinId="30" customBuiltin="1"/>
    <cellStyle name="20% - Ênfase2" xfId="28" builtinId="34" customBuiltin="1"/>
    <cellStyle name="20% - Ênfase3" xfId="32" builtinId="38" customBuiltin="1"/>
    <cellStyle name="20% - Ênfase4" xfId="36" builtinId="42" customBuiltin="1"/>
    <cellStyle name="20% - Ênfase5" xfId="40" builtinId="46" customBuiltin="1"/>
    <cellStyle name="20% - Ênfase6" xfId="44" builtinId="50" customBuiltin="1"/>
    <cellStyle name="40% - Ênfase1" xfId="25" builtinId="31" customBuiltin="1"/>
    <cellStyle name="40% - Ênfase2" xfId="29" builtinId="35" customBuiltin="1"/>
    <cellStyle name="40% - Ênfase3" xfId="33" builtinId="39" customBuiltin="1"/>
    <cellStyle name="40% - Ênfase4" xfId="37" builtinId="43" customBuiltin="1"/>
    <cellStyle name="40% - Ênfase5" xfId="41" builtinId="47" customBuiltin="1"/>
    <cellStyle name="40% - Ênfase6" xfId="45" builtinId="51" customBuiltin="1"/>
    <cellStyle name="60% - Ênfase1" xfId="26" builtinId="32" customBuiltin="1"/>
    <cellStyle name="60% - Ênfase2" xfId="30" builtinId="36" customBuiltin="1"/>
    <cellStyle name="60% - Ênfase3" xfId="34" builtinId="40" customBuiltin="1"/>
    <cellStyle name="60% - Ênfase4" xfId="38" builtinId="44" customBuiltin="1"/>
    <cellStyle name="60% - Ênfase5" xfId="42" builtinId="48" customBuiltin="1"/>
    <cellStyle name="60% - Ênfase6" xfId="46" builtinId="52" customBuiltin="1"/>
    <cellStyle name="Bom" xfId="11" builtinId="26" customBuiltin="1"/>
    <cellStyle name="Cálculo" xfId="16" builtinId="22" customBuiltin="1"/>
    <cellStyle name="Célula de Verificação" xfId="18" builtinId="23" customBuiltin="1"/>
    <cellStyle name="Célula Vinculada" xfId="17" builtinId="24" customBuiltin="1"/>
    <cellStyle name="Ênfase1" xfId="23" builtinId="29" customBuiltin="1"/>
    <cellStyle name="Ênfase2" xfId="27" builtinId="33" customBuiltin="1"/>
    <cellStyle name="Ênfase3" xfId="31" builtinId="37" customBuiltin="1"/>
    <cellStyle name="Ênfase4" xfId="35" builtinId="41" customBuiltin="1"/>
    <cellStyle name="Ênfase5" xfId="39" builtinId="45" customBuiltin="1"/>
    <cellStyle name="Ênfase6" xfId="43" builtinId="49" customBuiltin="1"/>
    <cellStyle name="Entrada" xfId="14" builtinId="20" customBuiltin="1"/>
    <cellStyle name="Hiperlink" xfId="3" builtinId="8"/>
    <cellStyle name="Moeda" xfId="5" builtinId="4"/>
    <cellStyle name="Neutro" xfId="13" builtinId="28" customBuiltin="1"/>
    <cellStyle name="Normal" xfId="0" builtinId="0"/>
    <cellStyle name="Nota" xfId="20" builtinId="10" customBuiltin="1"/>
    <cellStyle name="Porcentagem" xfId="2" builtinId="5"/>
    <cellStyle name="Porcentagem 2" xfId="4" xr:uid="{C08653EA-2047-484C-8EA9-9FB48B9BF882}"/>
    <cellStyle name="Porcentagem 2 2 3" xfId="48" xr:uid="{37ED1C14-F598-4FF9-9323-61147421DBBD}"/>
    <cellStyle name="Ruim" xfId="12" builtinId="27" customBuiltin="1"/>
    <cellStyle name="Saída" xfId="15" builtinId="21" customBuiltin="1"/>
    <cellStyle name="Separador de milhares 2" xfId="49" xr:uid="{01966A6E-3F92-4101-B636-CC30191F40FA}"/>
    <cellStyle name="Separador de milhares 2 2 2 4" xfId="47" xr:uid="{2096D43E-71B3-41F7-A352-B10F64CDDE23}"/>
    <cellStyle name="Texto de Aviso" xfId="19" builtinId="11" customBuiltin="1"/>
    <cellStyle name="Texto Explicativo" xfId="21" builtinId="53" customBuiltin="1"/>
    <cellStyle name="Título" xfId="6" builtinId="15" customBuiltin="1"/>
    <cellStyle name="Título 1" xfId="7" builtinId="16" customBuiltin="1"/>
    <cellStyle name="Título 2" xfId="8" builtinId="17" customBuiltin="1"/>
    <cellStyle name="Título 3" xfId="9" builtinId="18" customBuiltin="1"/>
    <cellStyle name="Título 4" xfId="10" builtinId="19" customBuiltin="1"/>
    <cellStyle name="Total" xfId="22" builtinId="25" customBuiltin="1"/>
    <cellStyle name="Vírgula" xfId="1" builtinId="3"/>
    <cellStyle name="Vírgula 4" xfId="50" xr:uid="{3A42CFF1-6775-450C-AC24-FE5D7D9B69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1804147</xdr:colOff>
      <xdr:row>51</xdr:row>
      <xdr:rowOff>100853</xdr:rowOff>
    </xdr:from>
    <xdr:to>
      <xdr:col>0</xdr:col>
      <xdr:colOff>2566147</xdr:colOff>
      <xdr:row>54</xdr:row>
      <xdr:rowOff>134471</xdr:rowOff>
    </xdr:to>
    <xdr:sp macro="" textlink="">
      <xdr:nvSpPr>
        <xdr:cNvPr id="2" name="Seta: para a Direit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flipH="1">
          <a:off x="1804147" y="8101853"/>
          <a:ext cx="762000" cy="5042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 Voltar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760</xdr:col>
      <xdr:colOff>85725</xdr:colOff>
      <xdr:row>2</xdr:row>
      <xdr:rowOff>47625</xdr:rowOff>
    </xdr:from>
    <xdr:to>
      <xdr:col>761</xdr:col>
      <xdr:colOff>156323</xdr:colOff>
      <xdr:row>5</xdr:row>
      <xdr:rowOff>66115</xdr:rowOff>
    </xdr:to>
    <xdr:sp macro="" textlink="">
      <xdr:nvSpPr>
        <xdr:cNvPr id="3" name="Seta: para a Direit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2B90B7-FC98-47C2-9EC5-0923E7D9051E}"/>
            </a:ext>
          </a:extLst>
        </xdr:cNvPr>
        <xdr:cNvSpPr/>
      </xdr:nvSpPr>
      <xdr:spPr>
        <a:xfrm flipH="1">
          <a:off x="616924725" y="857250"/>
          <a:ext cx="851648" cy="5042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 Voltar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1624852</xdr:colOff>
      <xdr:row>86</xdr:row>
      <xdr:rowOff>100853</xdr:rowOff>
    </xdr:from>
    <xdr:to>
      <xdr:col>0</xdr:col>
      <xdr:colOff>2386852</xdr:colOff>
      <xdr:row>89</xdr:row>
      <xdr:rowOff>134471</xdr:rowOff>
    </xdr:to>
    <xdr:sp macro="" textlink="">
      <xdr:nvSpPr>
        <xdr:cNvPr id="2" name="Seta: para a Direit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 flipH="1">
          <a:off x="1624852" y="11071412"/>
          <a:ext cx="762000" cy="5042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 Voltar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8"/>
  <sheetViews>
    <sheetView zoomScale="85" zoomScaleNormal="85" workbookViewId="0"/>
  </sheetViews>
  <sheetFormatPr defaultColWidth="9.140625" defaultRowHeight="15" x14ac:dyDescent="0.25"/>
  <cols>
    <col min="1" max="1" width="5" style="15" customWidth="1"/>
    <col min="2" max="2" width="5.28515625" style="15" customWidth="1"/>
    <col min="3" max="3" width="44.28515625" style="15" bestFit="1" customWidth="1"/>
    <col min="4" max="4" width="27.140625" style="15" customWidth="1"/>
    <col min="5" max="16384" width="9.140625" style="15"/>
  </cols>
  <sheetData>
    <row r="2" spans="1:6" x14ac:dyDescent="0.25">
      <c r="F2" s="86"/>
    </row>
    <row r="3" spans="1:6" x14ac:dyDescent="0.25">
      <c r="A3" s="16"/>
      <c r="B3" s="16" t="s">
        <v>33</v>
      </c>
      <c r="C3" s="16"/>
      <c r="D3" s="16"/>
    </row>
    <row r="4" spans="1:6" x14ac:dyDescent="0.25">
      <c r="C4" s="15" t="s">
        <v>32</v>
      </c>
      <c r="D4" s="79" t="s">
        <v>65</v>
      </c>
    </row>
    <row r="5" spans="1:6" x14ac:dyDescent="0.25">
      <c r="C5" s="15" t="s">
        <v>34</v>
      </c>
      <c r="D5" s="79" t="s">
        <v>66</v>
      </c>
    </row>
    <row r="6" spans="1:6" x14ac:dyDescent="0.25">
      <c r="C6" s="15" t="s">
        <v>35</v>
      </c>
      <c r="D6" s="79" t="s">
        <v>67</v>
      </c>
    </row>
    <row r="7" spans="1:6" x14ac:dyDescent="0.25">
      <c r="A7" s="77"/>
      <c r="B7" s="77" t="s">
        <v>47</v>
      </c>
      <c r="C7" s="77"/>
      <c r="D7" s="78"/>
    </row>
    <row r="8" spans="1:6" x14ac:dyDescent="0.25">
      <c r="C8" s="15" t="s">
        <v>36</v>
      </c>
      <c r="D8" s="79" t="s">
        <v>68</v>
      </c>
    </row>
    <row r="9" spans="1:6" x14ac:dyDescent="0.25">
      <c r="C9" s="15" t="s">
        <v>43</v>
      </c>
      <c r="D9" s="232" t="s">
        <v>69</v>
      </c>
    </row>
    <row r="10" spans="1:6" x14ac:dyDescent="0.25">
      <c r="C10" s="15" t="s">
        <v>44</v>
      </c>
      <c r="D10" s="232"/>
    </row>
    <row r="11" spans="1:6" x14ac:dyDescent="0.25">
      <c r="C11" s="15" t="s">
        <v>26</v>
      </c>
      <c r="D11" s="232"/>
    </row>
    <row r="12" spans="1:6" x14ac:dyDescent="0.25">
      <c r="C12" s="15" t="s">
        <v>45</v>
      </c>
      <c r="D12" s="232"/>
    </row>
    <row r="13" spans="1:6" x14ac:dyDescent="0.25">
      <c r="C13" s="15" t="s">
        <v>46</v>
      </c>
      <c r="D13" s="232"/>
    </row>
    <row r="14" spans="1:6" x14ac:dyDescent="0.25">
      <c r="C14" s="15" t="s">
        <v>5</v>
      </c>
      <c r="D14" s="232"/>
    </row>
    <row r="15" spans="1:6" x14ac:dyDescent="0.25">
      <c r="C15" s="15" t="s">
        <v>41</v>
      </c>
      <c r="D15" s="232"/>
    </row>
    <row r="16" spans="1:6" x14ac:dyDescent="0.25">
      <c r="C16" s="15" t="s">
        <v>72</v>
      </c>
      <c r="D16" s="79" t="s">
        <v>73</v>
      </c>
    </row>
    <row r="17" spans="1:4" x14ac:dyDescent="0.25">
      <c r="A17" s="70"/>
      <c r="B17" s="70" t="s">
        <v>42</v>
      </c>
      <c r="C17" s="70"/>
      <c r="D17" s="71"/>
    </row>
    <row r="18" spans="1:4" x14ac:dyDescent="0.25">
      <c r="C18" s="15" t="s">
        <v>55</v>
      </c>
      <c r="D18" s="232" t="s">
        <v>80</v>
      </c>
    </row>
    <row r="19" spans="1:4" x14ac:dyDescent="0.25">
      <c r="C19" s="15" t="s">
        <v>56</v>
      </c>
      <c r="D19" s="232"/>
    </row>
    <row r="20" spans="1:4" x14ac:dyDescent="0.25">
      <c r="C20" s="15" t="s">
        <v>64</v>
      </c>
      <c r="D20" s="232"/>
    </row>
    <row r="21" spans="1:4" x14ac:dyDescent="0.25">
      <c r="C21" s="15" t="s">
        <v>60</v>
      </c>
      <c r="D21" s="232"/>
    </row>
    <row r="22" spans="1:4" x14ac:dyDescent="0.25">
      <c r="C22" s="15" t="s">
        <v>61</v>
      </c>
      <c r="D22" s="232"/>
    </row>
    <row r="23" spans="1:4" x14ac:dyDescent="0.25">
      <c r="A23" s="72"/>
      <c r="B23" s="73" t="s">
        <v>48</v>
      </c>
      <c r="C23" s="72"/>
      <c r="D23" s="72"/>
    </row>
    <row r="24" spans="1:4" x14ac:dyDescent="0.25">
      <c r="C24" s="15" t="s">
        <v>62</v>
      </c>
      <c r="D24" s="232" t="s">
        <v>81</v>
      </c>
    </row>
    <row r="25" spans="1:4" x14ac:dyDescent="0.25">
      <c r="C25" s="15" t="s">
        <v>63</v>
      </c>
      <c r="D25" s="232"/>
    </row>
    <row r="26" spans="1:4" x14ac:dyDescent="0.25">
      <c r="A26" s="74"/>
      <c r="B26" s="75" t="s">
        <v>70</v>
      </c>
      <c r="C26" s="75"/>
      <c r="D26" s="76"/>
    </row>
    <row r="27" spans="1:4" x14ac:dyDescent="0.25">
      <c r="C27" s="15" t="s">
        <v>71</v>
      </c>
      <c r="D27" s="87" t="s">
        <v>82</v>
      </c>
    </row>
    <row r="28" spans="1:4" x14ac:dyDescent="0.25">
      <c r="D28" s="79"/>
    </row>
  </sheetData>
  <mergeCells count="3">
    <mergeCell ref="D9:D15"/>
    <mergeCell ref="D18:D22"/>
    <mergeCell ref="D24:D25"/>
  </mergeCells>
  <hyperlinks>
    <hyperlink ref="D4" location="'1. Ativo e Passivo'!A1" display="1." xr:uid="{00000000-0004-0000-0000-000000000000}"/>
    <hyperlink ref="D5" location="'2. DRE'!A1" display="2." xr:uid="{00000000-0004-0000-0000-000001000000}"/>
    <hyperlink ref="D6" location="'3. DFC'!A1" display="3." xr:uid="{00000000-0004-0000-0000-000002000000}"/>
    <hyperlink ref="D8" location="'4. Resultado por Segmento'!A1" display="4." xr:uid="{00000000-0004-0000-0000-000003000000}"/>
    <hyperlink ref="D9:D15" location="'5. Indicadores '!A1" display="5." xr:uid="{00000000-0004-0000-0000-000004000000}"/>
    <hyperlink ref="D18:D22" location="'7. Siderurgia'!A1" display="7. Siderurgia" xr:uid="{00000000-0004-0000-0000-000005000000}"/>
    <hyperlink ref="D24:D25" location="'8. Mineração'!A1" display="8. Mineração" xr:uid="{00000000-0004-0000-0000-000006000000}"/>
    <hyperlink ref="D27" location="'9. TECON'!A1" display="9. TECON" xr:uid="{00000000-0004-0000-0000-000007000000}"/>
    <hyperlink ref="D16" location="'6. Guidance'!A1" display="6. Guidance" xr:uid="{00000000-0004-0000-0000-000008000000}"/>
  </hyperlinks>
  <pageMargins left="0.511811024" right="0.511811024" top="0.78740157499999996" bottom="0.78740157499999996" header="0.31496062000000002" footer="0.31496062000000002"/>
  <customProperties>
    <customPr name="EpmWorksheetKeyString_GUID" r:id="rId1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/>
  </sheetPr>
  <dimension ref="A1:AI46"/>
  <sheetViews>
    <sheetView zoomScale="85" zoomScaleNormal="85" workbookViewId="0">
      <pane xSplit="1" topLeftCell="I1" activePane="topRight" state="frozen"/>
      <selection pane="topRight" activeCell="X1" sqref="X1:X1048576"/>
    </sheetView>
  </sheetViews>
  <sheetFormatPr defaultRowHeight="15" x14ac:dyDescent="0.25"/>
  <cols>
    <col min="1" max="1" width="44" style="15" bestFit="1" customWidth="1"/>
    <col min="2" max="17" width="9.140625" style="15"/>
    <col min="18" max="18" width="9.140625" style="119"/>
    <col min="19" max="261" width="9.140625" style="15"/>
    <col min="262" max="262" width="44" style="15" bestFit="1" customWidth="1"/>
    <col min="263" max="517" width="9.140625" style="15"/>
    <col min="518" max="518" width="44" style="15" bestFit="1" customWidth="1"/>
    <col min="519" max="773" width="9.140625" style="15"/>
    <col min="774" max="774" width="44" style="15" bestFit="1" customWidth="1"/>
    <col min="775" max="1029" width="9.140625" style="15"/>
    <col min="1030" max="1030" width="44" style="15" bestFit="1" customWidth="1"/>
    <col min="1031" max="1285" width="9.140625" style="15"/>
    <col min="1286" max="1286" width="44" style="15" bestFit="1" customWidth="1"/>
    <col min="1287" max="1541" width="9.140625" style="15"/>
    <col min="1542" max="1542" width="44" style="15" bestFit="1" customWidth="1"/>
    <col min="1543" max="1797" width="9.140625" style="15"/>
    <col min="1798" max="1798" width="44" style="15" bestFit="1" customWidth="1"/>
    <col min="1799" max="2053" width="9.140625" style="15"/>
    <col min="2054" max="2054" width="44" style="15" bestFit="1" customWidth="1"/>
    <col min="2055" max="2309" width="9.140625" style="15"/>
    <col min="2310" max="2310" width="44" style="15" bestFit="1" customWidth="1"/>
    <col min="2311" max="2565" width="9.140625" style="15"/>
    <col min="2566" max="2566" width="44" style="15" bestFit="1" customWidth="1"/>
    <col min="2567" max="2821" width="9.140625" style="15"/>
    <col min="2822" max="2822" width="44" style="15" bestFit="1" customWidth="1"/>
    <col min="2823" max="3077" width="9.140625" style="15"/>
    <col min="3078" max="3078" width="44" style="15" bestFit="1" customWidth="1"/>
    <col min="3079" max="3333" width="9.140625" style="15"/>
    <col min="3334" max="3334" width="44" style="15" bestFit="1" customWidth="1"/>
    <col min="3335" max="3589" width="9.140625" style="15"/>
    <col min="3590" max="3590" width="44" style="15" bestFit="1" customWidth="1"/>
    <col min="3591" max="3845" width="9.140625" style="15"/>
    <col min="3846" max="3846" width="44" style="15" bestFit="1" customWidth="1"/>
    <col min="3847" max="4101" width="9.140625" style="15"/>
    <col min="4102" max="4102" width="44" style="15" bestFit="1" customWidth="1"/>
    <col min="4103" max="4357" width="9.140625" style="15"/>
    <col min="4358" max="4358" width="44" style="15" bestFit="1" customWidth="1"/>
    <col min="4359" max="4613" width="9.140625" style="15"/>
    <col min="4614" max="4614" width="44" style="15" bestFit="1" customWidth="1"/>
    <col min="4615" max="4869" width="9.140625" style="15"/>
    <col min="4870" max="4870" width="44" style="15" bestFit="1" customWidth="1"/>
    <col min="4871" max="5125" width="9.140625" style="15"/>
    <col min="5126" max="5126" width="44" style="15" bestFit="1" customWidth="1"/>
    <col min="5127" max="5381" width="9.140625" style="15"/>
    <col min="5382" max="5382" width="44" style="15" bestFit="1" customWidth="1"/>
    <col min="5383" max="5637" width="9.140625" style="15"/>
    <col min="5638" max="5638" width="44" style="15" bestFit="1" customWidth="1"/>
    <col min="5639" max="5893" width="9.140625" style="15"/>
    <col min="5894" max="5894" width="44" style="15" bestFit="1" customWidth="1"/>
    <col min="5895" max="6149" width="9.140625" style="15"/>
    <col min="6150" max="6150" width="44" style="15" bestFit="1" customWidth="1"/>
    <col min="6151" max="6405" width="9.140625" style="15"/>
    <col min="6406" max="6406" width="44" style="15" bestFit="1" customWidth="1"/>
    <col min="6407" max="6661" width="9.140625" style="15"/>
    <col min="6662" max="6662" width="44" style="15" bestFit="1" customWidth="1"/>
    <col min="6663" max="6917" width="9.140625" style="15"/>
    <col min="6918" max="6918" width="44" style="15" bestFit="1" customWidth="1"/>
    <col min="6919" max="7173" width="9.140625" style="15"/>
    <col min="7174" max="7174" width="44" style="15" bestFit="1" customWidth="1"/>
    <col min="7175" max="7429" width="9.140625" style="15"/>
    <col min="7430" max="7430" width="44" style="15" bestFit="1" customWidth="1"/>
    <col min="7431" max="7685" width="9.140625" style="15"/>
    <col min="7686" max="7686" width="44" style="15" bestFit="1" customWidth="1"/>
    <col min="7687" max="7941" width="9.140625" style="15"/>
    <col min="7942" max="7942" width="44" style="15" bestFit="1" customWidth="1"/>
    <col min="7943" max="8197" width="9.140625" style="15"/>
    <col min="8198" max="8198" width="44" style="15" bestFit="1" customWidth="1"/>
    <col min="8199" max="8453" width="9.140625" style="15"/>
    <col min="8454" max="8454" width="44" style="15" bestFit="1" customWidth="1"/>
    <col min="8455" max="8709" width="9.140625" style="15"/>
    <col min="8710" max="8710" width="44" style="15" bestFit="1" customWidth="1"/>
    <col min="8711" max="8965" width="9.140625" style="15"/>
    <col min="8966" max="8966" width="44" style="15" bestFit="1" customWidth="1"/>
    <col min="8967" max="9221" width="9.140625" style="15"/>
    <col min="9222" max="9222" width="44" style="15" bestFit="1" customWidth="1"/>
    <col min="9223" max="9477" width="9.140625" style="15"/>
    <col min="9478" max="9478" width="44" style="15" bestFit="1" customWidth="1"/>
    <col min="9479" max="9733" width="9.140625" style="15"/>
    <col min="9734" max="9734" width="44" style="15" bestFit="1" customWidth="1"/>
    <col min="9735" max="9989" width="9.140625" style="15"/>
    <col min="9990" max="9990" width="44" style="15" bestFit="1" customWidth="1"/>
    <col min="9991" max="10245" width="9.140625" style="15"/>
    <col min="10246" max="10246" width="44" style="15" bestFit="1" customWidth="1"/>
    <col min="10247" max="10501" width="9.140625" style="15"/>
    <col min="10502" max="10502" width="44" style="15" bestFit="1" customWidth="1"/>
    <col min="10503" max="10757" width="9.140625" style="15"/>
    <col min="10758" max="10758" width="44" style="15" bestFit="1" customWidth="1"/>
    <col min="10759" max="11013" width="9.140625" style="15"/>
    <col min="11014" max="11014" width="44" style="15" bestFit="1" customWidth="1"/>
    <col min="11015" max="11269" width="9.140625" style="15"/>
    <col min="11270" max="11270" width="44" style="15" bestFit="1" customWidth="1"/>
    <col min="11271" max="11525" width="9.140625" style="15"/>
    <col min="11526" max="11526" width="44" style="15" bestFit="1" customWidth="1"/>
    <col min="11527" max="11781" width="9.140625" style="15"/>
    <col min="11782" max="11782" width="44" style="15" bestFit="1" customWidth="1"/>
    <col min="11783" max="12037" width="9.140625" style="15"/>
    <col min="12038" max="12038" width="44" style="15" bestFit="1" customWidth="1"/>
    <col min="12039" max="12293" width="9.140625" style="15"/>
    <col min="12294" max="12294" width="44" style="15" bestFit="1" customWidth="1"/>
    <col min="12295" max="12549" width="9.140625" style="15"/>
    <col min="12550" max="12550" width="44" style="15" bestFit="1" customWidth="1"/>
    <col min="12551" max="12805" width="9.140625" style="15"/>
    <col min="12806" max="12806" width="44" style="15" bestFit="1" customWidth="1"/>
    <col min="12807" max="13061" width="9.140625" style="15"/>
    <col min="13062" max="13062" width="44" style="15" bestFit="1" customWidth="1"/>
    <col min="13063" max="13317" width="9.140625" style="15"/>
    <col min="13318" max="13318" width="44" style="15" bestFit="1" customWidth="1"/>
    <col min="13319" max="13573" width="9.140625" style="15"/>
    <col min="13574" max="13574" width="44" style="15" bestFit="1" customWidth="1"/>
    <col min="13575" max="13829" width="9.140625" style="15"/>
    <col min="13830" max="13830" width="44" style="15" bestFit="1" customWidth="1"/>
    <col min="13831" max="14085" width="9.140625" style="15"/>
    <col min="14086" max="14086" width="44" style="15" bestFit="1" customWidth="1"/>
    <col min="14087" max="14341" width="9.140625" style="15"/>
    <col min="14342" max="14342" width="44" style="15" bestFit="1" customWidth="1"/>
    <col min="14343" max="14597" width="9.140625" style="15"/>
    <col min="14598" max="14598" width="44" style="15" bestFit="1" customWidth="1"/>
    <col min="14599" max="14853" width="9.140625" style="15"/>
    <col min="14854" max="14854" width="44" style="15" bestFit="1" customWidth="1"/>
    <col min="14855" max="15109" width="9.140625" style="15"/>
    <col min="15110" max="15110" width="44" style="15" bestFit="1" customWidth="1"/>
    <col min="15111" max="15365" width="9.140625" style="15"/>
    <col min="15366" max="15366" width="44" style="15" bestFit="1" customWidth="1"/>
    <col min="15367" max="15621" width="9.140625" style="15"/>
    <col min="15622" max="15622" width="44" style="15" bestFit="1" customWidth="1"/>
    <col min="15623" max="15877" width="9.140625" style="15"/>
    <col min="15878" max="15878" width="44" style="15" bestFit="1" customWidth="1"/>
    <col min="15879" max="16133" width="9.140625" style="15"/>
    <col min="16134" max="16134" width="44" style="15" bestFit="1" customWidth="1"/>
    <col min="16135" max="16384" width="9.140625" style="15"/>
  </cols>
  <sheetData>
    <row r="1" spans="1:35" x14ac:dyDescent="0.25">
      <c r="A1" s="36" t="s">
        <v>259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94"/>
      <c r="R1" s="118"/>
      <c r="S1" s="36"/>
      <c r="T1" s="36"/>
      <c r="U1" s="36"/>
      <c r="V1" s="36"/>
    </row>
    <row r="2" spans="1:35" x14ac:dyDescent="0.25">
      <c r="A2" s="13" t="s">
        <v>265</v>
      </c>
      <c r="B2" s="14" t="s">
        <v>272</v>
      </c>
      <c r="C2" s="14" t="s">
        <v>273</v>
      </c>
      <c r="D2" s="14" t="s">
        <v>274</v>
      </c>
      <c r="E2" s="14" t="s">
        <v>275</v>
      </c>
      <c r="F2" s="14" t="s">
        <v>276</v>
      </c>
      <c r="G2" s="14" t="s">
        <v>278</v>
      </c>
      <c r="H2" s="14" t="s">
        <v>279</v>
      </c>
      <c r="I2" s="14" t="s">
        <v>280</v>
      </c>
      <c r="J2" s="14" t="s">
        <v>277</v>
      </c>
      <c r="K2" s="14" t="s">
        <v>281</v>
      </c>
      <c r="L2" s="14" t="s">
        <v>282</v>
      </c>
      <c r="M2" s="14" t="s">
        <v>283</v>
      </c>
      <c r="N2" s="14" t="s">
        <v>284</v>
      </c>
      <c r="O2" s="14" t="s">
        <v>285</v>
      </c>
      <c r="P2" s="14" t="s">
        <v>286</v>
      </c>
      <c r="Q2" s="14" t="s">
        <v>287</v>
      </c>
      <c r="R2" s="14" t="s">
        <v>288</v>
      </c>
      <c r="S2" s="14" t="s">
        <v>289</v>
      </c>
      <c r="T2" s="14" t="s">
        <v>290</v>
      </c>
      <c r="U2" s="14" t="s">
        <v>291</v>
      </c>
      <c r="V2" s="14" t="s">
        <v>292</v>
      </c>
      <c r="W2" s="14" t="s">
        <v>293</v>
      </c>
      <c r="X2" s="227" t="s">
        <v>428</v>
      </c>
    </row>
    <row r="3" spans="1:35" x14ac:dyDescent="0.25">
      <c r="B3" s="37"/>
      <c r="C3" s="37"/>
      <c r="D3" s="37"/>
    </row>
    <row r="4" spans="1:35" x14ac:dyDescent="0.25">
      <c r="A4" s="59" t="s">
        <v>266</v>
      </c>
      <c r="B4" s="60" t="s">
        <v>40</v>
      </c>
      <c r="C4" s="60" t="s">
        <v>40</v>
      </c>
      <c r="D4" s="60" t="s">
        <v>40</v>
      </c>
      <c r="E4" s="60" t="s">
        <v>40</v>
      </c>
      <c r="F4" s="60" t="s">
        <v>40</v>
      </c>
      <c r="G4" s="60" t="s">
        <v>40</v>
      </c>
      <c r="H4" s="60" t="s">
        <v>40</v>
      </c>
      <c r="I4" s="60" t="s">
        <v>40</v>
      </c>
      <c r="J4" s="60" t="s">
        <v>40</v>
      </c>
      <c r="K4" s="60" t="s">
        <v>40</v>
      </c>
      <c r="L4" s="60" t="s">
        <v>40</v>
      </c>
      <c r="M4" s="60" t="s">
        <v>40</v>
      </c>
      <c r="N4" s="60" t="s">
        <v>40</v>
      </c>
      <c r="O4" s="60" t="s">
        <v>40</v>
      </c>
      <c r="P4" s="60" t="s">
        <v>40</v>
      </c>
      <c r="Q4" s="60" t="s">
        <v>40</v>
      </c>
      <c r="R4" s="60" t="s">
        <v>40</v>
      </c>
      <c r="S4" s="60" t="s">
        <v>40</v>
      </c>
      <c r="T4" s="175" t="s">
        <v>40</v>
      </c>
      <c r="U4" s="60" t="s">
        <v>40</v>
      </c>
      <c r="V4" s="60" t="s">
        <v>40</v>
      </c>
      <c r="W4" s="60" t="s">
        <v>40</v>
      </c>
      <c r="X4" s="60" t="s">
        <v>40</v>
      </c>
    </row>
    <row r="5" spans="1:35" x14ac:dyDescent="0.25">
      <c r="T5" s="119"/>
    </row>
    <row r="6" spans="1:35" x14ac:dyDescent="0.25">
      <c r="A6" s="61" t="s">
        <v>267</v>
      </c>
      <c r="B6" s="62" t="s">
        <v>40</v>
      </c>
      <c r="C6" s="62" t="s">
        <v>40</v>
      </c>
      <c r="D6" s="62" t="s">
        <v>40</v>
      </c>
      <c r="E6" s="62" t="s">
        <v>40</v>
      </c>
      <c r="F6" s="62" t="s">
        <v>40</v>
      </c>
      <c r="G6" s="62" t="s">
        <v>40</v>
      </c>
      <c r="H6" s="62" t="s">
        <v>40</v>
      </c>
      <c r="I6" s="62" t="s">
        <v>40</v>
      </c>
      <c r="J6" s="62" t="s">
        <v>40</v>
      </c>
      <c r="K6" s="62" t="s">
        <v>40</v>
      </c>
      <c r="L6" s="62" t="s">
        <v>40</v>
      </c>
      <c r="M6" s="62" t="s">
        <v>40</v>
      </c>
      <c r="N6" s="62" t="s">
        <v>40</v>
      </c>
      <c r="O6" s="62" t="s">
        <v>40</v>
      </c>
      <c r="P6" s="62" t="s">
        <v>40</v>
      </c>
      <c r="Q6" s="62" t="s">
        <v>40</v>
      </c>
      <c r="R6" s="62" t="s">
        <v>40</v>
      </c>
      <c r="S6" s="62" t="s">
        <v>40</v>
      </c>
      <c r="T6" s="120" t="s">
        <v>40</v>
      </c>
      <c r="U6" s="62" t="s">
        <v>40</v>
      </c>
      <c r="V6" s="62" t="s">
        <v>40</v>
      </c>
      <c r="W6" s="62" t="s">
        <v>40</v>
      </c>
      <c r="X6" s="62" t="s">
        <v>40</v>
      </c>
    </row>
    <row r="7" spans="1:35" x14ac:dyDescent="0.25">
      <c r="A7" s="42" t="s">
        <v>268</v>
      </c>
      <c r="B7" s="58">
        <v>39.1</v>
      </c>
      <c r="C7" s="58">
        <v>31.5</v>
      </c>
      <c r="D7" s="58">
        <v>34.200000000000003</v>
      </c>
      <c r="E7" s="46">
        <v>35.200000000000003</v>
      </c>
      <c r="F7" s="46">
        <v>30.1</v>
      </c>
      <c r="G7" s="46">
        <v>38.700000000000003</v>
      </c>
      <c r="H7" s="46">
        <v>50.8</v>
      </c>
      <c r="I7" s="46">
        <v>68.7</v>
      </c>
      <c r="J7" s="46">
        <v>64.599999999999994</v>
      </c>
      <c r="K7" s="46">
        <v>56.2</v>
      </c>
      <c r="L7" s="46">
        <v>62.9</v>
      </c>
      <c r="M7" s="46">
        <v>63.45</v>
      </c>
      <c r="N7" s="46">
        <v>43.13</v>
      </c>
      <c r="O7" s="46">
        <v>38</v>
      </c>
      <c r="P7" s="46">
        <v>40.567</v>
      </c>
      <c r="Q7" s="46">
        <v>39</v>
      </c>
      <c r="R7" s="121">
        <v>37</v>
      </c>
      <c r="S7" s="121">
        <v>32</v>
      </c>
      <c r="T7" s="121">
        <v>44</v>
      </c>
      <c r="U7" s="65">
        <v>40</v>
      </c>
      <c r="V7" s="65">
        <v>38</v>
      </c>
      <c r="W7" s="65">
        <v>37</v>
      </c>
      <c r="X7" s="65">
        <v>25.797999999999998</v>
      </c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</row>
    <row r="8" spans="1:35" x14ac:dyDescent="0.25">
      <c r="A8" s="42" t="s">
        <v>269</v>
      </c>
      <c r="B8" s="58">
        <v>143.1</v>
      </c>
      <c r="C8" s="58">
        <v>197</v>
      </c>
      <c r="D8" s="58">
        <v>126.7</v>
      </c>
      <c r="E8" s="46">
        <v>337.6</v>
      </c>
      <c r="F8" s="46">
        <v>274.60000000000002</v>
      </c>
      <c r="G8" s="46">
        <v>212.2</v>
      </c>
      <c r="H8" s="46">
        <v>250.2</v>
      </c>
      <c r="I8" s="46">
        <v>253</v>
      </c>
      <c r="J8" s="46">
        <v>219.4</v>
      </c>
      <c r="K8" s="46">
        <v>114.4</v>
      </c>
      <c r="L8" s="46">
        <v>87.9</v>
      </c>
      <c r="M8" s="46">
        <v>162.07</v>
      </c>
      <c r="N8" s="46">
        <v>162.21</v>
      </c>
      <c r="O8" s="46">
        <v>130</v>
      </c>
      <c r="P8" s="46">
        <v>192.648</v>
      </c>
      <c r="Q8" s="46">
        <v>137</v>
      </c>
      <c r="R8" s="121">
        <v>112</v>
      </c>
      <c r="S8" s="121">
        <v>202</v>
      </c>
      <c r="T8" s="121">
        <v>156</v>
      </c>
      <c r="U8" s="65">
        <v>72</v>
      </c>
      <c r="V8" s="65">
        <v>140</v>
      </c>
      <c r="W8" s="65">
        <v>138</v>
      </c>
      <c r="X8" s="65">
        <v>233.04712699999999</v>
      </c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</row>
    <row r="9" spans="1:35" x14ac:dyDescent="0.25">
      <c r="A9" s="42" t="s">
        <v>270</v>
      </c>
      <c r="B9" s="58">
        <v>2.48271</v>
      </c>
      <c r="C9" s="58">
        <v>0.25920299999999996</v>
      </c>
      <c r="D9" s="58">
        <v>4.5</v>
      </c>
      <c r="E9" s="46">
        <v>6.8</v>
      </c>
      <c r="F9" s="46">
        <v>5.0999999999999996</v>
      </c>
      <c r="G9" s="46">
        <v>0.5</v>
      </c>
      <c r="H9" s="46">
        <v>0.2</v>
      </c>
      <c r="I9" s="46">
        <v>3.5</v>
      </c>
      <c r="J9" s="46">
        <v>31</v>
      </c>
      <c r="K9" s="46">
        <v>97.7</v>
      </c>
      <c r="L9" s="46">
        <v>62.5</v>
      </c>
      <c r="M9" s="46">
        <v>18.79</v>
      </c>
      <c r="N9" s="46">
        <v>0.72</v>
      </c>
      <c r="O9" s="46">
        <v>2</v>
      </c>
      <c r="P9" s="46">
        <v>1.1080000000000001</v>
      </c>
      <c r="Q9" s="46">
        <v>3</v>
      </c>
      <c r="R9" s="121">
        <v>2</v>
      </c>
      <c r="S9" s="121">
        <v>3</v>
      </c>
      <c r="T9" s="121">
        <v>4</v>
      </c>
      <c r="U9" s="65">
        <v>28</v>
      </c>
      <c r="V9" s="65">
        <v>2</v>
      </c>
      <c r="W9" s="65">
        <v>3</v>
      </c>
      <c r="X9" s="65">
        <v>4.4610000000000003</v>
      </c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</row>
    <row r="10" spans="1:35" x14ac:dyDescent="0.25">
      <c r="A10" s="42" t="s">
        <v>271</v>
      </c>
      <c r="B10" s="65">
        <v>10.194000000000001</v>
      </c>
      <c r="C10" s="65">
        <v>0.30599999999999999</v>
      </c>
      <c r="D10" s="65">
        <v>0</v>
      </c>
      <c r="E10" s="65">
        <v>0</v>
      </c>
      <c r="F10" s="65">
        <v>0</v>
      </c>
      <c r="G10" s="65">
        <v>0</v>
      </c>
      <c r="H10" s="65">
        <v>0</v>
      </c>
      <c r="I10" s="65">
        <v>0</v>
      </c>
      <c r="J10" s="65">
        <v>0</v>
      </c>
      <c r="K10" s="65">
        <v>0</v>
      </c>
      <c r="L10" s="65">
        <v>0</v>
      </c>
      <c r="M10" s="65">
        <v>0</v>
      </c>
      <c r="N10" s="46">
        <v>55.94</v>
      </c>
      <c r="O10" s="46">
        <v>374</v>
      </c>
      <c r="P10" s="46">
        <v>180.90199999999999</v>
      </c>
      <c r="Q10" s="46">
        <v>16</v>
      </c>
      <c r="R10" s="121">
        <v>488</v>
      </c>
      <c r="S10" s="121">
        <v>412</v>
      </c>
      <c r="T10" s="121">
        <v>181</v>
      </c>
      <c r="U10" s="65">
        <v>355</v>
      </c>
      <c r="V10" s="65">
        <v>532</v>
      </c>
      <c r="W10" s="65">
        <v>324</v>
      </c>
      <c r="X10" s="65">
        <v>302.00099999999998</v>
      </c>
    </row>
    <row r="11" spans="1:35" x14ac:dyDescent="0.25">
      <c r="A11" s="15" t="s">
        <v>91</v>
      </c>
      <c r="B11" s="65">
        <v>0</v>
      </c>
      <c r="C11" s="65">
        <v>0</v>
      </c>
      <c r="D11" s="65">
        <v>0</v>
      </c>
      <c r="E11" s="65">
        <v>0</v>
      </c>
      <c r="F11" s="65">
        <v>0</v>
      </c>
      <c r="G11" s="65">
        <v>0</v>
      </c>
      <c r="H11" s="65">
        <v>0</v>
      </c>
      <c r="I11" s="65">
        <v>0</v>
      </c>
      <c r="J11" s="65">
        <v>0</v>
      </c>
      <c r="K11" s="65">
        <v>0</v>
      </c>
      <c r="L11" s="65">
        <v>0</v>
      </c>
      <c r="M11" s="65">
        <v>0</v>
      </c>
      <c r="N11" s="65">
        <v>0</v>
      </c>
      <c r="O11" s="65">
        <v>0</v>
      </c>
      <c r="P11" s="65">
        <v>0</v>
      </c>
      <c r="Q11" s="15">
        <v>2</v>
      </c>
      <c r="R11" s="119" t="s">
        <v>40</v>
      </c>
      <c r="S11" s="119" t="s">
        <v>40</v>
      </c>
      <c r="T11" s="119" t="s">
        <v>40</v>
      </c>
      <c r="U11" s="119" t="s">
        <v>40</v>
      </c>
      <c r="V11" s="119" t="s">
        <v>40</v>
      </c>
      <c r="W11" s="119" t="s">
        <v>40</v>
      </c>
      <c r="X11" s="119" t="s">
        <v>40</v>
      </c>
    </row>
    <row r="12" spans="1:35" x14ac:dyDescent="0.25">
      <c r="R12" s="122"/>
      <c r="S12" s="121"/>
      <c r="T12" s="121"/>
    </row>
    <row r="13" spans="1:35" x14ac:dyDescent="0.25">
      <c r="R13" s="122"/>
      <c r="S13" s="94"/>
      <c r="T13" s="94"/>
    </row>
    <row r="14" spans="1:35" x14ac:dyDescent="0.25">
      <c r="R14" s="122"/>
      <c r="S14" s="94"/>
      <c r="T14" s="94"/>
    </row>
    <row r="15" spans="1:35" x14ac:dyDescent="0.25">
      <c r="R15" s="122"/>
      <c r="S15" s="94"/>
      <c r="T15" s="94"/>
    </row>
    <row r="16" spans="1:35" x14ac:dyDescent="0.25">
      <c r="S16" s="94"/>
      <c r="T16" s="94"/>
    </row>
    <row r="38" spans="19:21" x14ac:dyDescent="0.25">
      <c r="S38" s="65"/>
      <c r="T38" s="65"/>
      <c r="U38" s="65"/>
    </row>
    <row r="39" spans="19:21" x14ac:dyDescent="0.25">
      <c r="S39" s="65"/>
      <c r="T39" s="65"/>
      <c r="U39" s="65"/>
    </row>
    <row r="40" spans="19:21" x14ac:dyDescent="0.25">
      <c r="S40" s="65"/>
      <c r="T40" s="65"/>
      <c r="U40" s="65"/>
    </row>
    <row r="44" spans="19:21" x14ac:dyDescent="0.25">
      <c r="S44" s="65"/>
      <c r="T44" s="65"/>
    </row>
    <row r="45" spans="19:21" x14ac:dyDescent="0.25">
      <c r="S45" s="65"/>
      <c r="T45" s="65"/>
    </row>
    <row r="46" spans="19:21" x14ac:dyDescent="0.25">
      <c r="S46" s="65"/>
      <c r="T46" s="65"/>
    </row>
  </sheetData>
  <phoneticPr fontId="42" type="noConversion"/>
  <pageMargins left="0.511811024" right="0.511811024" top="0.78740157499999996" bottom="0.78740157499999996" header="0.31496062000000002" footer="0.31496062000000002"/>
  <customProperties>
    <customPr name="Epm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A2:AC72"/>
  <sheetViews>
    <sheetView zoomScale="107" zoomScaleNormal="107" workbookViewId="0">
      <pane xSplit="1" ySplit="2" topLeftCell="X27" activePane="bottomRight" state="frozen"/>
      <selection pane="topRight"/>
      <selection pane="bottomLeft"/>
      <selection pane="bottomRight" activeCell="AC39" sqref="AC39:AC50"/>
    </sheetView>
  </sheetViews>
  <sheetFormatPr defaultRowHeight="12.75" outlineLevelCol="1" x14ac:dyDescent="0.25"/>
  <cols>
    <col min="1" max="1" width="52.42578125" style="17" bestFit="1" customWidth="1"/>
    <col min="2" max="9" width="11.7109375" style="22" hidden="1" customWidth="1" outlineLevel="1"/>
    <col min="10" max="10" width="11.7109375" style="22" customWidth="1" collapsed="1"/>
    <col min="11" max="13" width="11.7109375" style="22" hidden="1" customWidth="1" outlineLevel="1"/>
    <col min="14" max="14" width="11.7109375" style="22" customWidth="1" collapsed="1"/>
    <col min="15" max="17" width="11.7109375" style="22" hidden="1" customWidth="1" outlineLevel="1"/>
    <col min="18" max="18" width="11.7109375" style="22" customWidth="1" collapsed="1"/>
    <col min="19" max="19" width="11.7109375" style="22" hidden="1" customWidth="1" outlineLevel="1"/>
    <col min="20" max="20" width="11.7109375" style="17" hidden="1" customWidth="1" outlineLevel="1"/>
    <col min="21" max="21" width="12.42578125" style="17" hidden="1" customWidth="1" outlineLevel="1"/>
    <col min="22" max="22" width="11.7109375" style="17" customWidth="1" collapsed="1"/>
    <col min="23" max="23" width="11.7109375" style="17" customWidth="1"/>
    <col min="24" max="24" width="13.7109375" style="17" customWidth="1"/>
    <col min="25" max="25" width="14.28515625" style="17" customWidth="1"/>
    <col min="26" max="27" width="14.28515625" style="17" bestFit="1" customWidth="1"/>
    <col min="28" max="255" width="11.7109375" style="17" customWidth="1"/>
    <col min="256" max="256" width="1.85546875" style="17" customWidth="1"/>
    <col min="257" max="257" width="52.42578125" style="17" bestFit="1" customWidth="1"/>
    <col min="258" max="511" width="11.7109375" style="17" customWidth="1"/>
    <col min="512" max="512" width="1.85546875" style="17" customWidth="1"/>
    <col min="513" max="513" width="52.42578125" style="17" bestFit="1" customWidth="1"/>
    <col min="514" max="767" width="11.7109375" style="17" customWidth="1"/>
    <col min="768" max="768" width="1.85546875" style="17" customWidth="1"/>
    <col min="769" max="769" width="52.42578125" style="17" bestFit="1" customWidth="1"/>
    <col min="770" max="1023" width="11.7109375" style="17" customWidth="1"/>
    <col min="1024" max="1024" width="1.85546875" style="17" customWidth="1"/>
    <col min="1025" max="1025" width="52.42578125" style="17" bestFit="1" customWidth="1"/>
    <col min="1026" max="1279" width="11.7109375" style="17" customWidth="1"/>
    <col min="1280" max="1280" width="1.85546875" style="17" customWidth="1"/>
    <col min="1281" max="1281" width="52.42578125" style="17" bestFit="1" customWidth="1"/>
    <col min="1282" max="1535" width="11.7109375" style="17" customWidth="1"/>
    <col min="1536" max="1536" width="1.85546875" style="17" customWidth="1"/>
    <col min="1537" max="1537" width="52.42578125" style="17" bestFit="1" customWidth="1"/>
    <col min="1538" max="1791" width="11.7109375" style="17" customWidth="1"/>
    <col min="1792" max="1792" width="1.85546875" style="17" customWidth="1"/>
    <col min="1793" max="1793" width="52.42578125" style="17" bestFit="1" customWidth="1"/>
    <col min="1794" max="2047" width="11.7109375" style="17" customWidth="1"/>
    <col min="2048" max="2048" width="1.85546875" style="17" customWidth="1"/>
    <col min="2049" max="2049" width="52.42578125" style="17" bestFit="1" customWidth="1"/>
    <col min="2050" max="2303" width="11.7109375" style="17" customWidth="1"/>
    <col min="2304" max="2304" width="1.85546875" style="17" customWidth="1"/>
    <col min="2305" max="2305" width="52.42578125" style="17" bestFit="1" customWidth="1"/>
    <col min="2306" max="2559" width="11.7109375" style="17" customWidth="1"/>
    <col min="2560" max="2560" width="1.85546875" style="17" customWidth="1"/>
    <col min="2561" max="2561" width="52.42578125" style="17" bestFit="1" customWidth="1"/>
    <col min="2562" max="2815" width="11.7109375" style="17" customWidth="1"/>
    <col min="2816" max="2816" width="1.85546875" style="17" customWidth="1"/>
    <col min="2817" max="2817" width="52.42578125" style="17" bestFit="1" customWidth="1"/>
    <col min="2818" max="3071" width="11.7109375" style="17" customWidth="1"/>
    <col min="3072" max="3072" width="1.85546875" style="17" customWidth="1"/>
    <col min="3073" max="3073" width="52.42578125" style="17" bestFit="1" customWidth="1"/>
    <col min="3074" max="3327" width="11.7109375" style="17" customWidth="1"/>
    <col min="3328" max="3328" width="1.85546875" style="17" customWidth="1"/>
    <col min="3329" max="3329" width="52.42578125" style="17" bestFit="1" customWidth="1"/>
    <col min="3330" max="3583" width="11.7109375" style="17" customWidth="1"/>
    <col min="3584" max="3584" width="1.85546875" style="17" customWidth="1"/>
    <col min="3585" max="3585" width="52.42578125" style="17" bestFit="1" customWidth="1"/>
    <col min="3586" max="3839" width="11.7109375" style="17" customWidth="1"/>
    <col min="3840" max="3840" width="1.85546875" style="17" customWidth="1"/>
    <col min="3841" max="3841" width="52.42578125" style="17" bestFit="1" customWidth="1"/>
    <col min="3842" max="4095" width="11.7109375" style="17" customWidth="1"/>
    <col min="4096" max="4096" width="1.85546875" style="17" customWidth="1"/>
    <col min="4097" max="4097" width="52.42578125" style="17" bestFit="1" customWidth="1"/>
    <col min="4098" max="4351" width="11.7109375" style="17" customWidth="1"/>
    <col min="4352" max="4352" width="1.85546875" style="17" customWidth="1"/>
    <col min="4353" max="4353" width="52.42578125" style="17" bestFit="1" customWidth="1"/>
    <col min="4354" max="4607" width="11.7109375" style="17" customWidth="1"/>
    <col min="4608" max="4608" width="1.85546875" style="17" customWidth="1"/>
    <col min="4609" max="4609" width="52.42578125" style="17" bestFit="1" customWidth="1"/>
    <col min="4610" max="4863" width="11.7109375" style="17" customWidth="1"/>
    <col min="4864" max="4864" width="1.85546875" style="17" customWidth="1"/>
    <col min="4865" max="4865" width="52.42578125" style="17" bestFit="1" customWidth="1"/>
    <col min="4866" max="5119" width="11.7109375" style="17" customWidth="1"/>
    <col min="5120" max="5120" width="1.85546875" style="17" customWidth="1"/>
    <col min="5121" max="5121" width="52.42578125" style="17" bestFit="1" customWidth="1"/>
    <col min="5122" max="5375" width="11.7109375" style="17" customWidth="1"/>
    <col min="5376" max="5376" width="1.85546875" style="17" customWidth="1"/>
    <col min="5377" max="5377" width="52.42578125" style="17" bestFit="1" customWidth="1"/>
    <col min="5378" max="5631" width="11.7109375" style="17" customWidth="1"/>
    <col min="5632" max="5632" width="1.85546875" style="17" customWidth="1"/>
    <col min="5633" max="5633" width="52.42578125" style="17" bestFit="1" customWidth="1"/>
    <col min="5634" max="5887" width="11.7109375" style="17" customWidth="1"/>
    <col min="5888" max="5888" width="1.85546875" style="17" customWidth="1"/>
    <col min="5889" max="5889" width="52.42578125" style="17" bestFit="1" customWidth="1"/>
    <col min="5890" max="6143" width="11.7109375" style="17" customWidth="1"/>
    <col min="6144" max="6144" width="1.85546875" style="17" customWidth="1"/>
    <col min="6145" max="6145" width="52.42578125" style="17" bestFit="1" customWidth="1"/>
    <col min="6146" max="6399" width="11.7109375" style="17" customWidth="1"/>
    <col min="6400" max="6400" width="1.85546875" style="17" customWidth="1"/>
    <col min="6401" max="6401" width="52.42578125" style="17" bestFit="1" customWidth="1"/>
    <col min="6402" max="6655" width="11.7109375" style="17" customWidth="1"/>
    <col min="6656" max="6656" width="1.85546875" style="17" customWidth="1"/>
    <col min="6657" max="6657" width="52.42578125" style="17" bestFit="1" customWidth="1"/>
    <col min="6658" max="6911" width="11.7109375" style="17" customWidth="1"/>
    <col min="6912" max="6912" width="1.85546875" style="17" customWidth="1"/>
    <col min="6913" max="6913" width="52.42578125" style="17" bestFit="1" customWidth="1"/>
    <col min="6914" max="7167" width="11.7109375" style="17" customWidth="1"/>
    <col min="7168" max="7168" width="1.85546875" style="17" customWidth="1"/>
    <col min="7169" max="7169" width="52.42578125" style="17" bestFit="1" customWidth="1"/>
    <col min="7170" max="7423" width="11.7109375" style="17" customWidth="1"/>
    <col min="7424" max="7424" width="1.85546875" style="17" customWidth="1"/>
    <col min="7425" max="7425" width="52.42578125" style="17" bestFit="1" customWidth="1"/>
    <col min="7426" max="7679" width="11.7109375" style="17" customWidth="1"/>
    <col min="7680" max="7680" width="1.85546875" style="17" customWidth="1"/>
    <col min="7681" max="7681" width="52.42578125" style="17" bestFit="1" customWidth="1"/>
    <col min="7682" max="7935" width="11.7109375" style="17" customWidth="1"/>
    <col min="7936" max="7936" width="1.85546875" style="17" customWidth="1"/>
    <col min="7937" max="7937" width="52.42578125" style="17" bestFit="1" customWidth="1"/>
    <col min="7938" max="8191" width="11.7109375" style="17" customWidth="1"/>
    <col min="8192" max="8192" width="1.85546875" style="17" customWidth="1"/>
    <col min="8193" max="8193" width="52.42578125" style="17" bestFit="1" customWidth="1"/>
    <col min="8194" max="8447" width="11.7109375" style="17" customWidth="1"/>
    <col min="8448" max="8448" width="1.85546875" style="17" customWidth="1"/>
    <col min="8449" max="8449" width="52.42578125" style="17" bestFit="1" customWidth="1"/>
    <col min="8450" max="8703" width="11.7109375" style="17" customWidth="1"/>
    <col min="8704" max="8704" width="1.85546875" style="17" customWidth="1"/>
    <col min="8705" max="8705" width="52.42578125" style="17" bestFit="1" customWidth="1"/>
    <col min="8706" max="8959" width="11.7109375" style="17" customWidth="1"/>
    <col min="8960" max="8960" width="1.85546875" style="17" customWidth="1"/>
    <col min="8961" max="8961" width="52.42578125" style="17" bestFit="1" customWidth="1"/>
    <col min="8962" max="9215" width="11.7109375" style="17" customWidth="1"/>
    <col min="9216" max="9216" width="1.85546875" style="17" customWidth="1"/>
    <col min="9217" max="9217" width="52.42578125" style="17" bestFit="1" customWidth="1"/>
    <col min="9218" max="9471" width="11.7109375" style="17" customWidth="1"/>
    <col min="9472" max="9472" width="1.85546875" style="17" customWidth="1"/>
    <col min="9473" max="9473" width="52.42578125" style="17" bestFit="1" customWidth="1"/>
    <col min="9474" max="9727" width="11.7109375" style="17" customWidth="1"/>
    <col min="9728" max="9728" width="1.85546875" style="17" customWidth="1"/>
    <col min="9729" max="9729" width="52.42578125" style="17" bestFit="1" customWidth="1"/>
    <col min="9730" max="9983" width="11.7109375" style="17" customWidth="1"/>
    <col min="9984" max="9984" width="1.85546875" style="17" customWidth="1"/>
    <col min="9985" max="9985" width="52.42578125" style="17" bestFit="1" customWidth="1"/>
    <col min="9986" max="10239" width="11.7109375" style="17" customWidth="1"/>
    <col min="10240" max="10240" width="1.85546875" style="17" customWidth="1"/>
    <col min="10241" max="10241" width="52.42578125" style="17" bestFit="1" customWidth="1"/>
    <col min="10242" max="10495" width="11.7109375" style="17" customWidth="1"/>
    <col min="10496" max="10496" width="1.85546875" style="17" customWidth="1"/>
    <col min="10497" max="10497" width="52.42578125" style="17" bestFit="1" customWidth="1"/>
    <col min="10498" max="10751" width="11.7109375" style="17" customWidth="1"/>
    <col min="10752" max="10752" width="1.85546875" style="17" customWidth="1"/>
    <col min="10753" max="10753" width="52.42578125" style="17" bestFit="1" customWidth="1"/>
    <col min="10754" max="11007" width="11.7109375" style="17" customWidth="1"/>
    <col min="11008" max="11008" width="1.85546875" style="17" customWidth="1"/>
    <col min="11009" max="11009" width="52.42578125" style="17" bestFit="1" customWidth="1"/>
    <col min="11010" max="11263" width="11.7109375" style="17" customWidth="1"/>
    <col min="11264" max="11264" width="1.85546875" style="17" customWidth="1"/>
    <col min="11265" max="11265" width="52.42578125" style="17" bestFit="1" customWidth="1"/>
    <col min="11266" max="11519" width="11.7109375" style="17" customWidth="1"/>
    <col min="11520" max="11520" width="1.85546875" style="17" customWidth="1"/>
    <col min="11521" max="11521" width="52.42578125" style="17" bestFit="1" customWidth="1"/>
    <col min="11522" max="11775" width="11.7109375" style="17" customWidth="1"/>
    <col min="11776" max="11776" width="1.85546875" style="17" customWidth="1"/>
    <col min="11777" max="11777" width="52.42578125" style="17" bestFit="1" customWidth="1"/>
    <col min="11778" max="12031" width="11.7109375" style="17" customWidth="1"/>
    <col min="12032" max="12032" width="1.85546875" style="17" customWidth="1"/>
    <col min="12033" max="12033" width="52.42578125" style="17" bestFit="1" customWidth="1"/>
    <col min="12034" max="12287" width="11.7109375" style="17" customWidth="1"/>
    <col min="12288" max="12288" width="1.85546875" style="17" customWidth="1"/>
    <col min="12289" max="12289" width="52.42578125" style="17" bestFit="1" customWidth="1"/>
    <col min="12290" max="12543" width="11.7109375" style="17" customWidth="1"/>
    <col min="12544" max="12544" width="1.85546875" style="17" customWidth="1"/>
    <col min="12545" max="12545" width="52.42578125" style="17" bestFit="1" customWidth="1"/>
    <col min="12546" max="12799" width="11.7109375" style="17" customWidth="1"/>
    <col min="12800" max="12800" width="1.85546875" style="17" customWidth="1"/>
    <col min="12801" max="12801" width="52.42578125" style="17" bestFit="1" customWidth="1"/>
    <col min="12802" max="13055" width="11.7109375" style="17" customWidth="1"/>
    <col min="13056" max="13056" width="1.85546875" style="17" customWidth="1"/>
    <col min="13057" max="13057" width="52.42578125" style="17" bestFit="1" customWidth="1"/>
    <col min="13058" max="13311" width="11.7109375" style="17" customWidth="1"/>
    <col min="13312" max="13312" width="1.85546875" style="17" customWidth="1"/>
    <col min="13313" max="13313" width="52.42578125" style="17" bestFit="1" customWidth="1"/>
    <col min="13314" max="13567" width="11.7109375" style="17" customWidth="1"/>
    <col min="13568" max="13568" width="1.85546875" style="17" customWidth="1"/>
    <col min="13569" max="13569" width="52.42578125" style="17" bestFit="1" customWidth="1"/>
    <col min="13570" max="13823" width="11.7109375" style="17" customWidth="1"/>
    <col min="13824" max="13824" width="1.85546875" style="17" customWidth="1"/>
    <col min="13825" max="13825" width="52.42578125" style="17" bestFit="1" customWidth="1"/>
    <col min="13826" max="14079" width="11.7109375" style="17" customWidth="1"/>
    <col min="14080" max="14080" width="1.85546875" style="17" customWidth="1"/>
    <col min="14081" max="14081" width="52.42578125" style="17" bestFit="1" customWidth="1"/>
    <col min="14082" max="14335" width="11.7109375" style="17" customWidth="1"/>
    <col min="14336" max="14336" width="1.85546875" style="17" customWidth="1"/>
    <col min="14337" max="14337" width="52.42578125" style="17" bestFit="1" customWidth="1"/>
    <col min="14338" max="14591" width="11.7109375" style="17" customWidth="1"/>
    <col min="14592" max="14592" width="1.85546875" style="17" customWidth="1"/>
    <col min="14593" max="14593" width="52.42578125" style="17" bestFit="1" customWidth="1"/>
    <col min="14594" max="14847" width="11.7109375" style="17" customWidth="1"/>
    <col min="14848" max="14848" width="1.85546875" style="17" customWidth="1"/>
    <col min="14849" max="14849" width="52.42578125" style="17" bestFit="1" customWidth="1"/>
    <col min="14850" max="15103" width="11.7109375" style="17" customWidth="1"/>
    <col min="15104" max="15104" width="1.85546875" style="17" customWidth="1"/>
    <col min="15105" max="15105" width="52.42578125" style="17" bestFit="1" customWidth="1"/>
    <col min="15106" max="15359" width="11.7109375" style="17" customWidth="1"/>
    <col min="15360" max="15360" width="1.85546875" style="17" customWidth="1"/>
    <col min="15361" max="15361" width="52.42578125" style="17" bestFit="1" customWidth="1"/>
    <col min="15362" max="15615" width="11.7109375" style="17" customWidth="1"/>
    <col min="15616" max="15616" width="1.85546875" style="17" customWidth="1"/>
    <col min="15617" max="15617" width="52.42578125" style="17" bestFit="1" customWidth="1"/>
    <col min="15618" max="15871" width="11.7109375" style="17" customWidth="1"/>
    <col min="15872" max="15872" width="1.85546875" style="17" customWidth="1"/>
    <col min="15873" max="15873" width="52.42578125" style="17" bestFit="1" customWidth="1"/>
    <col min="15874" max="16127" width="11.7109375" style="17" customWidth="1"/>
    <col min="16128" max="16128" width="1.85546875" style="17" customWidth="1"/>
    <col min="16129" max="16129" width="52.42578125" style="17" bestFit="1" customWidth="1"/>
    <col min="16130" max="16384" width="11.7109375" style="17" customWidth="1"/>
  </cols>
  <sheetData>
    <row r="2" spans="1:29" ht="12" customHeight="1" x14ac:dyDescent="0.25">
      <c r="A2" s="211" t="s">
        <v>305</v>
      </c>
      <c r="B2" s="28">
        <v>42460</v>
      </c>
      <c r="C2" s="28" t="s">
        <v>0</v>
      </c>
      <c r="D2" s="28" t="s">
        <v>1</v>
      </c>
      <c r="E2" s="28">
        <v>42551</v>
      </c>
      <c r="F2" s="28" t="s">
        <v>2</v>
      </c>
      <c r="G2" s="28" t="s">
        <v>3</v>
      </c>
      <c r="H2" s="28">
        <v>42643</v>
      </c>
      <c r="I2" s="28" t="s">
        <v>4</v>
      </c>
      <c r="J2" s="28">
        <v>42735</v>
      </c>
      <c r="K2" s="28">
        <v>42825</v>
      </c>
      <c r="L2" s="28">
        <v>42916</v>
      </c>
      <c r="M2" s="28">
        <v>43008</v>
      </c>
      <c r="N2" s="28">
        <v>43100</v>
      </c>
      <c r="O2" s="28">
        <v>43190</v>
      </c>
      <c r="P2" s="28">
        <v>43281</v>
      </c>
      <c r="Q2" s="28">
        <v>43373</v>
      </c>
      <c r="R2" s="28">
        <v>43465</v>
      </c>
      <c r="S2" s="28">
        <v>43555</v>
      </c>
      <c r="T2" s="28">
        <v>43646</v>
      </c>
      <c r="U2" s="28">
        <v>43738</v>
      </c>
      <c r="V2" s="28">
        <v>43830</v>
      </c>
      <c r="W2" s="28">
        <v>43921</v>
      </c>
      <c r="X2" s="28">
        <v>44012</v>
      </c>
      <c r="Y2" s="28">
        <v>44104</v>
      </c>
      <c r="Z2" s="28">
        <v>44196</v>
      </c>
      <c r="AA2" s="28" t="s">
        <v>431</v>
      </c>
      <c r="AB2" s="28" t="s">
        <v>430</v>
      </c>
      <c r="AC2" s="28" t="s">
        <v>429</v>
      </c>
    </row>
    <row r="3" spans="1:29" ht="5.25" customHeight="1" x14ac:dyDescent="0.25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29" s="5" customFormat="1" ht="12" customHeight="1" x14ac:dyDescent="0.2">
      <c r="A4" s="31" t="s">
        <v>294</v>
      </c>
      <c r="B4" s="32">
        <v>13697372</v>
      </c>
      <c r="C4" s="32">
        <v>13697372</v>
      </c>
      <c r="D4" s="32">
        <v>13697372</v>
      </c>
      <c r="E4" s="32">
        <v>11925609</v>
      </c>
      <c r="F4" s="32">
        <v>11925609</v>
      </c>
      <c r="G4" s="32">
        <v>11925609</v>
      </c>
      <c r="H4" s="32">
        <v>12127269</v>
      </c>
      <c r="I4" s="32">
        <v>12127269</v>
      </c>
      <c r="J4" s="32">
        <v>12444918</v>
      </c>
      <c r="K4" s="32">
        <v>12149265</v>
      </c>
      <c r="L4" s="32">
        <v>12164101</v>
      </c>
      <c r="M4" s="32">
        <v>11653843</v>
      </c>
      <c r="N4" s="32">
        <v>11881496</v>
      </c>
      <c r="O4" s="32">
        <v>11110356</v>
      </c>
      <c r="P4" s="32">
        <v>13086676</v>
      </c>
      <c r="Q4" s="32">
        <v>12708158</v>
      </c>
      <c r="R4" s="32">
        <v>12014483</v>
      </c>
      <c r="S4" s="32">
        <v>13825742</v>
      </c>
      <c r="T4" s="32">
        <v>14021052</v>
      </c>
      <c r="U4" s="32">
        <v>12968644</v>
      </c>
      <c r="V4" s="109" t="s">
        <v>90</v>
      </c>
      <c r="W4" s="109">
        <v>14385591</v>
      </c>
      <c r="X4" s="109">
        <v>16048634</v>
      </c>
      <c r="Y4" s="109">
        <v>18541939</v>
      </c>
      <c r="Z4" s="109">
        <v>23386194</v>
      </c>
      <c r="AA4" s="109">
        <v>29770912</v>
      </c>
      <c r="AB4" s="109">
        <v>38801277</v>
      </c>
      <c r="AC4" s="109">
        <f>SUM(AC5:AC10)</f>
        <v>33609000</v>
      </c>
    </row>
    <row r="5" spans="1:29" ht="12" customHeight="1" x14ac:dyDescent="0.2">
      <c r="A5" s="18" t="s">
        <v>198</v>
      </c>
      <c r="B5" s="19">
        <v>5540940</v>
      </c>
      <c r="C5" s="19">
        <v>5540940</v>
      </c>
      <c r="D5" s="19">
        <v>5508066</v>
      </c>
      <c r="E5" s="19">
        <v>5249156</v>
      </c>
      <c r="F5" s="19">
        <v>5249156</v>
      </c>
      <c r="G5" s="19">
        <v>5139041</v>
      </c>
      <c r="H5" s="19">
        <v>5127122</v>
      </c>
      <c r="I5" s="19">
        <v>5091372</v>
      </c>
      <c r="J5" s="19">
        <v>4871162</v>
      </c>
      <c r="K5" s="19">
        <v>4315796</v>
      </c>
      <c r="L5" s="19">
        <v>3591339</v>
      </c>
      <c r="M5" s="19">
        <v>3381432</v>
      </c>
      <c r="N5" s="19">
        <v>3411572</v>
      </c>
      <c r="O5" s="19">
        <v>2234154</v>
      </c>
      <c r="P5" s="19">
        <v>3511332</v>
      </c>
      <c r="Q5" s="19">
        <v>2995240</v>
      </c>
      <c r="R5" s="19">
        <v>2248004</v>
      </c>
      <c r="S5" s="19">
        <v>2702077</v>
      </c>
      <c r="T5" s="19">
        <v>2154630</v>
      </c>
      <c r="U5" s="19">
        <v>1895863</v>
      </c>
      <c r="V5" s="110">
        <v>1088955</v>
      </c>
      <c r="W5" s="110">
        <v>3281138</v>
      </c>
      <c r="X5" s="110">
        <v>4213552</v>
      </c>
      <c r="Y5" s="110">
        <v>5724428</v>
      </c>
      <c r="Z5" s="110">
        <v>9944586</v>
      </c>
      <c r="AA5" s="110">
        <v>13908238</v>
      </c>
      <c r="AB5" s="110">
        <v>21756753</v>
      </c>
      <c r="AC5" s="110">
        <v>15255105</v>
      </c>
    </row>
    <row r="6" spans="1:29" s="5" customFormat="1" ht="12" customHeight="1" x14ac:dyDescent="0.2">
      <c r="A6" s="18" t="s">
        <v>295</v>
      </c>
      <c r="B6" s="19">
        <v>764132</v>
      </c>
      <c r="C6" s="19">
        <v>764132</v>
      </c>
      <c r="D6" s="19">
        <v>797006</v>
      </c>
      <c r="E6" s="19">
        <v>212810</v>
      </c>
      <c r="F6" s="19">
        <v>212810</v>
      </c>
      <c r="G6" s="19">
        <v>322925</v>
      </c>
      <c r="H6" s="19">
        <v>305934</v>
      </c>
      <c r="I6" s="19">
        <v>341684</v>
      </c>
      <c r="J6" s="19">
        <v>760391</v>
      </c>
      <c r="K6" s="19">
        <v>734688</v>
      </c>
      <c r="L6" s="19">
        <v>737165</v>
      </c>
      <c r="M6" s="19">
        <v>757338</v>
      </c>
      <c r="N6" s="19">
        <v>735712</v>
      </c>
      <c r="O6" s="19">
        <v>729027</v>
      </c>
      <c r="P6" s="19">
        <v>741184</v>
      </c>
      <c r="Q6" s="19">
        <v>902403</v>
      </c>
      <c r="R6" s="19">
        <v>895713</v>
      </c>
      <c r="S6" s="19">
        <v>778608</v>
      </c>
      <c r="T6" s="19">
        <v>678891</v>
      </c>
      <c r="U6" s="19">
        <v>696153</v>
      </c>
      <c r="V6" s="110">
        <v>2633173</v>
      </c>
      <c r="W6" s="110">
        <v>1644460</v>
      </c>
      <c r="X6" s="110">
        <v>2170674</v>
      </c>
      <c r="Y6" s="110">
        <v>2805381</v>
      </c>
      <c r="Z6" s="110">
        <v>3783362</v>
      </c>
      <c r="AA6" s="110">
        <v>4282151</v>
      </c>
      <c r="AB6" s="110">
        <v>3564127</v>
      </c>
      <c r="AC6" s="110">
        <v>3190589</v>
      </c>
    </row>
    <row r="7" spans="1:29" ht="12" customHeight="1" x14ac:dyDescent="0.2">
      <c r="A7" s="18" t="s">
        <v>153</v>
      </c>
      <c r="B7" s="19">
        <v>1816106</v>
      </c>
      <c r="C7" s="19">
        <v>1816106</v>
      </c>
      <c r="D7" s="19">
        <v>1816106</v>
      </c>
      <c r="E7" s="19">
        <v>1688377</v>
      </c>
      <c r="F7" s="19">
        <v>1688377</v>
      </c>
      <c r="G7" s="19">
        <v>1688377</v>
      </c>
      <c r="H7" s="19">
        <v>1859630</v>
      </c>
      <c r="I7" s="19">
        <v>1859630</v>
      </c>
      <c r="J7" s="19">
        <v>1997216</v>
      </c>
      <c r="K7" s="19">
        <v>1931081</v>
      </c>
      <c r="L7" s="19">
        <v>2417950</v>
      </c>
      <c r="M7" s="19">
        <v>2240375</v>
      </c>
      <c r="N7" s="19">
        <v>2276215</v>
      </c>
      <c r="O7" s="19">
        <v>2230749</v>
      </c>
      <c r="P7" s="19">
        <v>2388157</v>
      </c>
      <c r="Q7" s="19">
        <v>2142670</v>
      </c>
      <c r="R7" s="19">
        <v>2078182</v>
      </c>
      <c r="S7" s="19">
        <v>2835396</v>
      </c>
      <c r="T7" s="19">
        <v>3335560</v>
      </c>
      <c r="U7" s="19">
        <v>2409990</v>
      </c>
      <c r="V7" s="110">
        <v>2047931</v>
      </c>
      <c r="W7" s="110">
        <v>2205944</v>
      </c>
      <c r="X7" s="110">
        <v>1812545</v>
      </c>
      <c r="Y7" s="110">
        <v>2668369</v>
      </c>
      <c r="Z7" s="110">
        <v>2867352</v>
      </c>
      <c r="AA7" s="110">
        <v>4219052</v>
      </c>
      <c r="AB7" s="110">
        <v>5308206</v>
      </c>
      <c r="AC7" s="110">
        <v>3242438</v>
      </c>
    </row>
    <row r="8" spans="1:29" ht="12" customHeight="1" x14ac:dyDescent="0.2">
      <c r="A8" s="18" t="s">
        <v>166</v>
      </c>
      <c r="B8" s="19">
        <v>4494832</v>
      </c>
      <c r="C8" s="19">
        <v>4494832</v>
      </c>
      <c r="D8" s="19">
        <v>4494832</v>
      </c>
      <c r="E8" s="19">
        <v>3834048</v>
      </c>
      <c r="F8" s="19">
        <v>3834048</v>
      </c>
      <c r="G8" s="19">
        <v>3834048</v>
      </c>
      <c r="H8" s="19">
        <v>3799306</v>
      </c>
      <c r="I8" s="19">
        <v>3799306</v>
      </c>
      <c r="J8" s="19">
        <v>3964136</v>
      </c>
      <c r="K8" s="19">
        <v>4259964</v>
      </c>
      <c r="L8" s="19">
        <v>4449326</v>
      </c>
      <c r="M8" s="19">
        <v>4246458</v>
      </c>
      <c r="N8" s="19">
        <v>4464419</v>
      </c>
      <c r="O8" s="19">
        <v>4902125</v>
      </c>
      <c r="P8" s="19">
        <v>5131411</v>
      </c>
      <c r="Q8" s="19">
        <v>4788365</v>
      </c>
      <c r="R8" s="19">
        <v>5039560</v>
      </c>
      <c r="S8" s="19">
        <v>5665830</v>
      </c>
      <c r="T8" s="19">
        <v>5983700</v>
      </c>
      <c r="U8" s="19">
        <v>5900197</v>
      </c>
      <c r="V8" s="110">
        <v>5282750</v>
      </c>
      <c r="W8" s="110">
        <v>5465046</v>
      </c>
      <c r="X8" s="110">
        <v>5957710</v>
      </c>
      <c r="Y8" s="110">
        <v>5035288</v>
      </c>
      <c r="Z8" s="110">
        <v>4817586</v>
      </c>
      <c r="AA8" s="110">
        <v>5673189</v>
      </c>
      <c r="AB8" s="110">
        <v>7050184</v>
      </c>
      <c r="AC8" s="110">
        <v>10038794</v>
      </c>
    </row>
    <row r="9" spans="1:29" ht="12" customHeight="1" x14ac:dyDescent="0.2">
      <c r="A9" s="18" t="s">
        <v>300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10"/>
      <c r="W9" s="110"/>
      <c r="X9" s="110"/>
      <c r="Y9" s="110"/>
      <c r="Z9" s="110">
        <v>1605494</v>
      </c>
      <c r="AA9" s="110">
        <v>1199100</v>
      </c>
      <c r="AB9" s="110">
        <v>730542</v>
      </c>
      <c r="AC9" s="110">
        <v>1105666</v>
      </c>
    </row>
    <row r="10" spans="1:29" ht="12" customHeight="1" x14ac:dyDescent="0.2">
      <c r="A10" s="18" t="s">
        <v>296</v>
      </c>
      <c r="B10" s="19">
        <v>1081362</v>
      </c>
      <c r="C10" s="19">
        <v>1081362</v>
      </c>
      <c r="D10" s="19">
        <v>1081362</v>
      </c>
      <c r="E10" s="19">
        <v>941218</v>
      </c>
      <c r="F10" s="19">
        <v>941218</v>
      </c>
      <c r="G10" s="19">
        <v>941218</v>
      </c>
      <c r="H10" s="19">
        <v>1035277</v>
      </c>
      <c r="I10" s="19">
        <v>1035277</v>
      </c>
      <c r="J10" s="19">
        <v>852013</v>
      </c>
      <c r="K10" s="19">
        <v>907736</v>
      </c>
      <c r="L10" s="19">
        <v>968321</v>
      </c>
      <c r="M10" s="19">
        <v>1028240</v>
      </c>
      <c r="N10" s="19">
        <v>993578</v>
      </c>
      <c r="O10" s="19">
        <v>1014301</v>
      </c>
      <c r="P10" s="19">
        <v>1314592</v>
      </c>
      <c r="Q10" s="19">
        <v>1879480</v>
      </c>
      <c r="R10" s="19">
        <v>1753024</v>
      </c>
      <c r="S10" s="19">
        <v>1843831</v>
      </c>
      <c r="T10" s="19">
        <v>1868271</v>
      </c>
      <c r="U10" s="19">
        <v>2066441</v>
      </c>
      <c r="V10" s="110">
        <v>1672996</v>
      </c>
      <c r="W10" s="110">
        <v>1789003</v>
      </c>
      <c r="X10" s="110">
        <v>1894153</v>
      </c>
      <c r="Y10" s="110">
        <v>2308473</v>
      </c>
      <c r="Z10" s="110">
        <v>367814</v>
      </c>
      <c r="AA10" s="110">
        <v>489182</v>
      </c>
      <c r="AB10" s="110">
        <v>391465</v>
      </c>
      <c r="AC10" s="110">
        <v>776408</v>
      </c>
    </row>
    <row r="11" spans="1:29" ht="12" customHeight="1" x14ac:dyDescent="0.2">
      <c r="A11" s="18" t="s">
        <v>297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157792</v>
      </c>
      <c r="I11" s="19">
        <v>157792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10">
        <v>0</v>
      </c>
      <c r="W11" s="110" t="s">
        <v>40</v>
      </c>
      <c r="X11" s="110">
        <v>0</v>
      </c>
      <c r="Y11" s="110">
        <v>0</v>
      </c>
      <c r="Z11" s="110"/>
      <c r="AA11" s="110"/>
      <c r="AB11" s="110"/>
      <c r="AC11" s="110"/>
    </row>
    <row r="12" spans="1:29" s="5" customFormat="1" ht="12" customHeight="1" x14ac:dyDescent="0.2">
      <c r="A12" s="18" t="s">
        <v>298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877485</v>
      </c>
      <c r="I12" s="19">
        <v>877485</v>
      </c>
      <c r="J12" s="19">
        <v>0</v>
      </c>
      <c r="K12" s="19">
        <v>907736</v>
      </c>
      <c r="L12" s="19">
        <v>0</v>
      </c>
      <c r="M12" s="19">
        <v>0</v>
      </c>
      <c r="N12" s="19">
        <v>993578</v>
      </c>
      <c r="O12" s="19">
        <v>1014301</v>
      </c>
      <c r="P12" s="19">
        <v>1314592</v>
      </c>
      <c r="Q12" s="19">
        <v>1879480</v>
      </c>
      <c r="R12" s="19">
        <v>1753024</v>
      </c>
      <c r="S12" s="19">
        <v>1843831</v>
      </c>
      <c r="T12" s="19">
        <f>T10</f>
        <v>1868271</v>
      </c>
      <c r="U12" s="19">
        <v>2066441</v>
      </c>
      <c r="V12" s="110">
        <v>1672996</v>
      </c>
      <c r="W12" s="110">
        <v>1789003</v>
      </c>
      <c r="X12" s="110">
        <v>126433</v>
      </c>
      <c r="Y12" s="110">
        <v>2308473</v>
      </c>
      <c r="Z12" s="110">
        <v>367814</v>
      </c>
      <c r="AA12" s="110">
        <v>489182</v>
      </c>
      <c r="AB12" s="110">
        <v>391465</v>
      </c>
      <c r="AC12" s="110"/>
    </row>
    <row r="13" spans="1:29" ht="12" customHeight="1" x14ac:dyDescent="0.2">
      <c r="A13" s="31" t="s">
        <v>299</v>
      </c>
      <c r="B13" s="32">
        <v>32237652</v>
      </c>
      <c r="C13" s="32">
        <v>32237652</v>
      </c>
      <c r="D13" s="32">
        <v>30956418</v>
      </c>
      <c r="E13" s="32">
        <v>32404128</v>
      </c>
      <c r="F13" s="32">
        <v>32404128</v>
      </c>
      <c r="G13" s="32">
        <v>31220078</v>
      </c>
      <c r="H13" s="32">
        <v>33134046</v>
      </c>
      <c r="I13" s="32">
        <v>32025354</v>
      </c>
      <c r="J13" s="32">
        <v>31708705</v>
      </c>
      <c r="K13" s="32">
        <v>31628900</v>
      </c>
      <c r="L13" s="32">
        <v>31682889</v>
      </c>
      <c r="M13" s="32">
        <v>32219870</v>
      </c>
      <c r="N13" s="32">
        <v>33328474</v>
      </c>
      <c r="O13" s="32">
        <v>33731354</v>
      </c>
      <c r="P13" s="32">
        <v>33117864</v>
      </c>
      <c r="Q13" s="32">
        <v>33518044</v>
      </c>
      <c r="R13" s="32">
        <v>35313041</v>
      </c>
      <c r="S13" s="32">
        <v>36126764</v>
      </c>
      <c r="T13" s="32">
        <v>37703302</v>
      </c>
      <c r="U13" s="32">
        <v>37928867</v>
      </c>
      <c r="V13" s="109">
        <v>38143471</v>
      </c>
      <c r="W13" s="109">
        <v>38337492</v>
      </c>
      <c r="X13" s="109">
        <v>38906442</v>
      </c>
      <c r="Y13" s="170">
        <v>38480152</v>
      </c>
      <c r="Z13" s="170">
        <v>39615955</v>
      </c>
      <c r="AA13" s="170">
        <v>39908020</v>
      </c>
      <c r="AB13" s="109">
        <v>40638846</v>
      </c>
      <c r="AC13" s="109">
        <f>SUM(AC14:AC17)</f>
        <v>42463001</v>
      </c>
    </row>
    <row r="14" spans="1:29" s="5" customFormat="1" ht="12" customHeight="1" x14ac:dyDescent="0.2">
      <c r="A14" s="18" t="s">
        <v>301</v>
      </c>
      <c r="B14" s="19">
        <v>4853541</v>
      </c>
      <c r="C14" s="19">
        <v>4853541</v>
      </c>
      <c r="D14" s="19">
        <v>1653911</v>
      </c>
      <c r="E14" s="19">
        <v>4708126</v>
      </c>
      <c r="F14" s="19">
        <v>4708126</v>
      </c>
      <c r="G14" s="19">
        <v>1605680</v>
      </c>
      <c r="H14" s="19">
        <v>4652525</v>
      </c>
      <c r="I14" s="19">
        <v>1625437</v>
      </c>
      <c r="J14" s="19">
        <v>1745971</v>
      </c>
      <c r="K14" s="19">
        <v>1791202</v>
      </c>
      <c r="L14" s="19">
        <v>1764303</v>
      </c>
      <c r="M14" s="19">
        <v>1778197</v>
      </c>
      <c r="N14" s="19">
        <v>2591594</v>
      </c>
      <c r="O14" s="19">
        <v>2672981</v>
      </c>
      <c r="P14" s="19">
        <v>2671027</v>
      </c>
      <c r="Q14" s="19">
        <v>2832006</v>
      </c>
      <c r="R14" s="19">
        <v>4382389</v>
      </c>
      <c r="S14" s="19">
        <v>4419990</v>
      </c>
      <c r="T14" s="19">
        <v>6048310</v>
      </c>
      <c r="U14" s="19">
        <v>6264173</v>
      </c>
      <c r="V14" s="110">
        <v>7626577</v>
      </c>
      <c r="W14" s="110">
        <v>7558528</v>
      </c>
      <c r="X14" s="110">
        <v>8018723</v>
      </c>
      <c r="Y14" s="110">
        <v>7401053</v>
      </c>
      <c r="Z14" s="110">
        <v>8887158</v>
      </c>
      <c r="AA14" s="110">
        <v>9080505</v>
      </c>
      <c r="AB14" s="110">
        <v>9539821</v>
      </c>
      <c r="AC14" s="110">
        <v>9788844</v>
      </c>
    </row>
    <row r="15" spans="1:29" ht="12" customHeight="1" x14ac:dyDescent="0.2">
      <c r="A15" s="18" t="s">
        <v>302</v>
      </c>
      <c r="B15" s="19">
        <v>4084727</v>
      </c>
      <c r="C15" s="19">
        <v>4084727</v>
      </c>
      <c r="D15" s="19">
        <v>4084739</v>
      </c>
      <c r="E15" s="19">
        <v>4400282</v>
      </c>
      <c r="F15" s="19">
        <v>4400282</v>
      </c>
      <c r="G15" s="19">
        <v>4400294</v>
      </c>
      <c r="H15" s="19">
        <v>5078276</v>
      </c>
      <c r="I15" s="19">
        <v>5078288</v>
      </c>
      <c r="J15" s="19">
        <v>4568451</v>
      </c>
      <c r="K15" s="19">
        <v>4652783</v>
      </c>
      <c r="L15" s="19">
        <v>4728154</v>
      </c>
      <c r="M15" s="19">
        <v>5293244</v>
      </c>
      <c r="N15" s="19">
        <v>5499995</v>
      </c>
      <c r="O15" s="19">
        <v>5865593</v>
      </c>
      <c r="P15" s="19">
        <v>5340373</v>
      </c>
      <c r="Q15" s="19">
        <v>5521085</v>
      </c>
      <c r="R15" s="19">
        <v>5630613</v>
      </c>
      <c r="S15" s="19">
        <v>5791267</v>
      </c>
      <c r="T15" s="19">
        <v>5606951</v>
      </c>
      <c r="U15" s="19">
        <v>5439094</v>
      </c>
      <c r="V15" s="110">
        <v>3584169</v>
      </c>
      <c r="W15" s="110">
        <v>3600997</v>
      </c>
      <c r="X15" s="110">
        <v>3644899</v>
      </c>
      <c r="Y15" s="110">
        <v>3691195</v>
      </c>
      <c r="Z15" s="110">
        <v>3695780</v>
      </c>
      <c r="AA15" s="110">
        <v>3746507</v>
      </c>
      <c r="AB15" s="110">
        <v>3942510</v>
      </c>
      <c r="AC15" s="110">
        <v>4052049</v>
      </c>
    </row>
    <row r="16" spans="1:29" s="5" customFormat="1" ht="12" customHeight="1" x14ac:dyDescent="0.2">
      <c r="A16" s="18" t="s">
        <v>303</v>
      </c>
      <c r="B16" s="19">
        <v>17880257</v>
      </c>
      <c r="C16" s="19">
        <v>17880257</v>
      </c>
      <c r="D16" s="19">
        <v>17834884</v>
      </c>
      <c r="E16" s="19">
        <v>17953537</v>
      </c>
      <c r="F16" s="19">
        <v>17953537</v>
      </c>
      <c r="G16" s="19">
        <v>17908164</v>
      </c>
      <c r="H16" s="19">
        <v>18058891</v>
      </c>
      <c r="I16" s="19">
        <v>18013518</v>
      </c>
      <c r="J16" s="19">
        <v>18135879</v>
      </c>
      <c r="K16" s="19">
        <v>17921071</v>
      </c>
      <c r="L16" s="19">
        <v>17897741</v>
      </c>
      <c r="M16" s="19">
        <v>17875819</v>
      </c>
      <c r="N16" s="19">
        <v>17964839</v>
      </c>
      <c r="O16" s="19">
        <v>17923452</v>
      </c>
      <c r="P16" s="19">
        <v>17807367</v>
      </c>
      <c r="Q16" s="19">
        <v>17868945</v>
      </c>
      <c r="R16" s="19">
        <v>18046864</v>
      </c>
      <c r="S16" s="19">
        <v>18682759</v>
      </c>
      <c r="T16" s="19">
        <v>18829665</v>
      </c>
      <c r="U16" s="19">
        <v>18994384</v>
      </c>
      <c r="V16" s="110">
        <v>19700944</v>
      </c>
      <c r="W16" s="110">
        <v>19857633</v>
      </c>
      <c r="X16" s="110">
        <v>19904144</v>
      </c>
      <c r="Y16" s="110">
        <v>20033718</v>
      </c>
      <c r="Z16" s="110">
        <v>19716223</v>
      </c>
      <c r="AA16" s="110">
        <v>19759932</v>
      </c>
      <c r="AB16" s="110">
        <v>19905158</v>
      </c>
      <c r="AC16" s="110">
        <v>20950180</v>
      </c>
    </row>
    <row r="17" spans="1:29" ht="12" customHeight="1" x14ac:dyDescent="0.2">
      <c r="A17" s="18" t="s">
        <v>304</v>
      </c>
      <c r="B17" s="19">
        <v>5419127</v>
      </c>
      <c r="C17" s="19">
        <v>5419127</v>
      </c>
      <c r="D17" s="19">
        <v>7382884</v>
      </c>
      <c r="E17" s="19">
        <v>5342183</v>
      </c>
      <c r="F17" s="19">
        <v>5342183</v>
      </c>
      <c r="G17" s="19">
        <v>7305940</v>
      </c>
      <c r="H17" s="19">
        <v>5344354</v>
      </c>
      <c r="I17" s="19">
        <v>7308111</v>
      </c>
      <c r="J17" s="19">
        <v>7258404</v>
      </c>
      <c r="K17" s="19">
        <v>7263844</v>
      </c>
      <c r="L17" s="19">
        <v>7292691</v>
      </c>
      <c r="M17" s="19">
        <v>7272610</v>
      </c>
      <c r="N17" s="19">
        <v>7272046</v>
      </c>
      <c r="O17" s="19">
        <v>7269328</v>
      </c>
      <c r="P17" s="19">
        <v>7299097</v>
      </c>
      <c r="Q17" s="19">
        <v>7296008</v>
      </c>
      <c r="R17" s="19">
        <v>7253175</v>
      </c>
      <c r="S17" s="19">
        <v>7232748</v>
      </c>
      <c r="T17" s="19">
        <v>7218376</v>
      </c>
      <c r="U17" s="19">
        <v>7231216</v>
      </c>
      <c r="V17" s="110">
        <v>7231781</v>
      </c>
      <c r="W17" s="110">
        <v>7320334</v>
      </c>
      <c r="X17" s="110">
        <v>7338676</v>
      </c>
      <c r="Y17" s="110">
        <v>7354186</v>
      </c>
      <c r="Z17" s="110">
        <v>7316794</v>
      </c>
      <c r="AA17" s="110">
        <v>7321076</v>
      </c>
      <c r="AB17" s="110">
        <v>7251357</v>
      </c>
      <c r="AC17" s="110">
        <v>7671928</v>
      </c>
    </row>
    <row r="18" spans="1:29" ht="12" customHeight="1" x14ac:dyDescent="0.2">
      <c r="A18" s="31" t="s">
        <v>155</v>
      </c>
      <c r="B18" s="32">
        <v>45935024</v>
      </c>
      <c r="C18" s="32">
        <v>45935024</v>
      </c>
      <c r="D18" s="32">
        <v>44653790</v>
      </c>
      <c r="E18" s="32">
        <v>44329737</v>
      </c>
      <c r="F18" s="32">
        <v>44329737</v>
      </c>
      <c r="G18" s="32">
        <v>43145687</v>
      </c>
      <c r="H18" s="32">
        <v>45261315</v>
      </c>
      <c r="I18" s="32">
        <v>44152623</v>
      </c>
      <c r="J18" s="32">
        <v>44153623</v>
      </c>
      <c r="K18" s="32">
        <v>43778165</v>
      </c>
      <c r="L18" s="32">
        <v>43846990</v>
      </c>
      <c r="M18" s="32">
        <v>43873713</v>
      </c>
      <c r="N18" s="32">
        <v>45209970</v>
      </c>
      <c r="O18" s="32">
        <v>44841710</v>
      </c>
      <c r="P18" s="32">
        <v>46204540</v>
      </c>
      <c r="Q18" s="32">
        <v>46226202</v>
      </c>
      <c r="R18" s="32">
        <v>47327524</v>
      </c>
      <c r="S18" s="32">
        <v>49952506</v>
      </c>
      <c r="T18" s="32">
        <v>51724354</v>
      </c>
      <c r="U18" s="32">
        <v>50897511</v>
      </c>
      <c r="V18" s="109">
        <v>50869276</v>
      </c>
      <c r="W18" s="109">
        <v>52723083</v>
      </c>
      <c r="X18" s="109">
        <v>54955076</v>
      </c>
      <c r="Y18" s="109">
        <v>57022091</v>
      </c>
      <c r="Z18" s="109">
        <v>63002149</v>
      </c>
      <c r="AA18" s="109">
        <v>69678932</v>
      </c>
      <c r="AB18" s="109">
        <v>79440123</v>
      </c>
      <c r="AC18" s="109">
        <f>SUM(AC4,AC13)</f>
        <v>76072001</v>
      </c>
    </row>
    <row r="19" spans="1:29" ht="12" customHeight="1" x14ac:dyDescent="0.2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</row>
    <row r="20" spans="1:29" ht="12" customHeight="1" x14ac:dyDescent="0.25">
      <c r="A20" s="211" t="s">
        <v>306</v>
      </c>
      <c r="B20" s="29">
        <v>42460</v>
      </c>
      <c r="C20" s="30" t="s">
        <v>0</v>
      </c>
      <c r="D20" s="30" t="s">
        <v>1</v>
      </c>
      <c r="E20" s="29">
        <v>42551</v>
      </c>
      <c r="F20" s="30" t="s">
        <v>2</v>
      </c>
      <c r="G20" s="30" t="s">
        <v>3</v>
      </c>
      <c r="H20" s="30">
        <v>42643</v>
      </c>
      <c r="I20" s="30" t="s">
        <v>4</v>
      </c>
      <c r="J20" s="30">
        <v>42735</v>
      </c>
      <c r="K20" s="30">
        <v>42825</v>
      </c>
      <c r="L20" s="30">
        <v>42916</v>
      </c>
      <c r="M20" s="30">
        <v>43008</v>
      </c>
      <c r="N20" s="30">
        <v>43100</v>
      </c>
      <c r="O20" s="30">
        <v>43190</v>
      </c>
      <c r="P20" s="30">
        <v>43281</v>
      </c>
      <c r="Q20" s="30">
        <v>43373</v>
      </c>
      <c r="R20" s="30">
        <f>R2</f>
        <v>43465</v>
      </c>
      <c r="S20" s="30">
        <f>S2</f>
        <v>43555</v>
      </c>
      <c r="T20" s="30">
        <f>T2</f>
        <v>43646</v>
      </c>
      <c r="U20" s="30">
        <f>U2</f>
        <v>43738</v>
      </c>
      <c r="V20" s="28">
        <v>43830</v>
      </c>
      <c r="W20" s="28">
        <v>43921</v>
      </c>
      <c r="X20" s="28">
        <v>44012</v>
      </c>
      <c r="Y20" s="28">
        <v>44104</v>
      </c>
      <c r="Z20" s="28">
        <v>44196</v>
      </c>
      <c r="AA20" s="28" t="s">
        <v>431</v>
      </c>
      <c r="AB20" s="28" t="s">
        <v>430</v>
      </c>
      <c r="AC20" s="28" t="s">
        <v>429</v>
      </c>
    </row>
    <row r="21" spans="1:29" ht="6.75" customHeight="1" x14ac:dyDescent="0.25"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</row>
    <row r="22" spans="1:29" ht="12" customHeight="1" x14ac:dyDescent="0.2">
      <c r="A22" s="31" t="s">
        <v>307</v>
      </c>
      <c r="B22" s="84">
        <v>4819168</v>
      </c>
      <c r="C22" s="84">
        <v>4819168</v>
      </c>
      <c r="D22" s="84">
        <v>4504777</v>
      </c>
      <c r="E22" s="84">
        <v>4511055</v>
      </c>
      <c r="F22" s="84">
        <v>4511055</v>
      </c>
      <c r="G22" s="84">
        <v>4181108</v>
      </c>
      <c r="H22" s="84">
        <v>5406604</v>
      </c>
      <c r="I22" s="84">
        <v>5034019</v>
      </c>
      <c r="J22" s="84">
        <v>5496683</v>
      </c>
      <c r="K22" s="84">
        <v>5407953</v>
      </c>
      <c r="L22" s="84">
        <v>6710153</v>
      </c>
      <c r="M22" s="84">
        <v>7848924</v>
      </c>
      <c r="N22" s="84">
        <v>10670050</v>
      </c>
      <c r="O22" s="84">
        <v>9492525</v>
      </c>
      <c r="P22" s="84">
        <v>10456884</v>
      </c>
      <c r="Q22" s="84">
        <v>10814432</v>
      </c>
      <c r="R22" s="84">
        <v>11438552</v>
      </c>
      <c r="S22" s="84">
        <v>12077635</v>
      </c>
      <c r="T22" s="84">
        <v>11382608</v>
      </c>
      <c r="U22" s="84">
        <v>12274298</v>
      </c>
      <c r="V22" s="84">
        <v>11619957</v>
      </c>
      <c r="W22" s="84">
        <v>11970831</v>
      </c>
      <c r="X22" s="84">
        <v>12489062</v>
      </c>
      <c r="Y22" s="84">
        <v>12861250</v>
      </c>
      <c r="Z22" s="84">
        <v>14725696</v>
      </c>
      <c r="AA22" s="84">
        <v>16545529</v>
      </c>
      <c r="AB22" s="84">
        <v>18963270</v>
      </c>
      <c r="AC22" s="84">
        <f>SUM(AC23:AC29)</f>
        <v>22192748</v>
      </c>
    </row>
    <row r="23" spans="1:29" ht="12" customHeight="1" x14ac:dyDescent="0.2">
      <c r="A23" s="18" t="s">
        <v>170</v>
      </c>
      <c r="B23" s="85">
        <v>245177</v>
      </c>
      <c r="C23" s="85">
        <v>245177</v>
      </c>
      <c r="D23" s="85">
        <v>245177</v>
      </c>
      <c r="E23" s="85">
        <v>261743</v>
      </c>
      <c r="F23" s="85">
        <v>261743</v>
      </c>
      <c r="G23" s="85">
        <v>261743</v>
      </c>
      <c r="H23" s="85">
        <v>286640</v>
      </c>
      <c r="I23" s="85">
        <v>286640</v>
      </c>
      <c r="J23" s="85">
        <v>253837</v>
      </c>
      <c r="K23" s="85">
        <v>251521</v>
      </c>
      <c r="L23" s="85">
        <v>294273</v>
      </c>
      <c r="M23" s="85">
        <v>296167</v>
      </c>
      <c r="N23" s="85">
        <v>252418</v>
      </c>
      <c r="O23" s="85">
        <v>233216</v>
      </c>
      <c r="P23" s="85">
        <v>264689</v>
      </c>
      <c r="Q23" s="85">
        <v>315445</v>
      </c>
      <c r="R23" s="85">
        <v>248185</v>
      </c>
      <c r="S23" s="85">
        <v>261717</v>
      </c>
      <c r="T23" s="85">
        <v>291714</v>
      </c>
      <c r="U23" s="85">
        <v>349583</v>
      </c>
      <c r="V23" s="85">
        <v>317510</v>
      </c>
      <c r="W23" s="85">
        <v>308501</v>
      </c>
      <c r="X23" s="85">
        <v>409507</v>
      </c>
      <c r="Y23" s="85">
        <v>404057</v>
      </c>
      <c r="Z23" s="85">
        <v>282630</v>
      </c>
      <c r="AA23" s="85">
        <v>301555</v>
      </c>
      <c r="AB23" s="85">
        <v>360453</v>
      </c>
      <c r="AC23" s="85">
        <v>401142</v>
      </c>
    </row>
    <row r="24" spans="1:29" ht="12" customHeight="1" x14ac:dyDescent="0.2">
      <c r="A24" s="18" t="s">
        <v>157</v>
      </c>
      <c r="B24" s="85">
        <v>1235417</v>
      </c>
      <c r="C24" s="85">
        <v>1235417</v>
      </c>
      <c r="D24" s="85">
        <v>1235417</v>
      </c>
      <c r="E24" s="85">
        <v>1194942</v>
      </c>
      <c r="F24" s="85">
        <v>1194942</v>
      </c>
      <c r="G24" s="85">
        <v>1194942</v>
      </c>
      <c r="H24" s="85">
        <v>1580180</v>
      </c>
      <c r="I24" s="85">
        <v>1580180</v>
      </c>
      <c r="J24" s="85">
        <v>1763206</v>
      </c>
      <c r="K24" s="85">
        <v>1934358</v>
      </c>
      <c r="L24" s="85">
        <v>2077763</v>
      </c>
      <c r="M24" s="85">
        <v>2249151</v>
      </c>
      <c r="N24" s="85">
        <v>2460774</v>
      </c>
      <c r="O24" s="85">
        <v>3077448</v>
      </c>
      <c r="P24" s="85">
        <v>3226249</v>
      </c>
      <c r="Q24" s="85">
        <v>2933989</v>
      </c>
      <c r="R24" s="85">
        <v>3473822</v>
      </c>
      <c r="S24" s="85">
        <v>3228213</v>
      </c>
      <c r="T24" s="85">
        <v>3493753</v>
      </c>
      <c r="U24" s="85">
        <v>3268951</v>
      </c>
      <c r="V24" s="85">
        <v>3012654</v>
      </c>
      <c r="W24" s="85">
        <v>3451945</v>
      </c>
      <c r="X24" s="85">
        <v>3963814</v>
      </c>
      <c r="Y24" s="85">
        <v>4560230</v>
      </c>
      <c r="Z24" s="85">
        <v>4819539</v>
      </c>
      <c r="AA24" s="85">
        <v>6156294</v>
      </c>
      <c r="AB24" s="85">
        <v>7001074</v>
      </c>
      <c r="AC24" s="85">
        <v>6567758</v>
      </c>
    </row>
    <row r="25" spans="1:29" ht="12" customHeight="1" x14ac:dyDescent="0.2">
      <c r="A25" s="18" t="s">
        <v>171</v>
      </c>
      <c r="B25" s="85">
        <v>708138</v>
      </c>
      <c r="C25" s="85">
        <v>708138</v>
      </c>
      <c r="D25" s="85">
        <v>393747</v>
      </c>
      <c r="E25" s="85">
        <v>727095</v>
      </c>
      <c r="F25" s="85">
        <v>727095</v>
      </c>
      <c r="G25" s="85">
        <v>397148</v>
      </c>
      <c r="H25" s="85">
        <v>593038</v>
      </c>
      <c r="I25" s="85">
        <v>220453</v>
      </c>
      <c r="J25" s="85">
        <v>231861</v>
      </c>
      <c r="K25" s="85">
        <v>177488</v>
      </c>
      <c r="L25" s="85">
        <v>177863</v>
      </c>
      <c r="M25" s="85">
        <v>269168</v>
      </c>
      <c r="N25" s="85">
        <v>264097</v>
      </c>
      <c r="O25" s="85">
        <v>269302</v>
      </c>
      <c r="P25" s="85">
        <v>316129</v>
      </c>
      <c r="Q25" s="85">
        <v>302277</v>
      </c>
      <c r="R25" s="85">
        <v>251746</v>
      </c>
      <c r="S25" s="85">
        <v>535681</v>
      </c>
      <c r="T25" s="85">
        <v>782716</v>
      </c>
      <c r="U25" s="85">
        <v>486482</v>
      </c>
      <c r="V25" s="85">
        <v>541027</v>
      </c>
      <c r="W25" s="85">
        <v>486766</v>
      </c>
      <c r="X25" s="85">
        <v>1089255</v>
      </c>
      <c r="Y25" s="85">
        <v>1664726</v>
      </c>
      <c r="Z25" s="85">
        <v>2058362</v>
      </c>
      <c r="AA25" s="85">
        <v>2022024</v>
      </c>
      <c r="AB25" s="85">
        <v>3162737</v>
      </c>
      <c r="AC25" s="85">
        <v>3578891</v>
      </c>
    </row>
    <row r="26" spans="1:29" s="5" customFormat="1" ht="12" customHeight="1" x14ac:dyDescent="0.2">
      <c r="A26" s="18" t="s">
        <v>156</v>
      </c>
      <c r="B26" s="85">
        <v>1459777</v>
      </c>
      <c r="C26" s="85">
        <v>1459777</v>
      </c>
      <c r="D26" s="85">
        <v>1459777</v>
      </c>
      <c r="E26" s="85">
        <v>1337872</v>
      </c>
      <c r="F26" s="85">
        <v>1337872</v>
      </c>
      <c r="G26" s="85">
        <v>1337872</v>
      </c>
      <c r="H26" s="85">
        <v>1831210</v>
      </c>
      <c r="I26" s="85">
        <v>1831210</v>
      </c>
      <c r="J26" s="85">
        <v>2117448</v>
      </c>
      <c r="K26" s="85">
        <v>1837999</v>
      </c>
      <c r="L26" s="85">
        <v>3094761</v>
      </c>
      <c r="M26" s="85">
        <v>3983810</v>
      </c>
      <c r="N26" s="85">
        <v>6526902</v>
      </c>
      <c r="O26" s="85">
        <v>5178612</v>
      </c>
      <c r="P26" s="85">
        <v>5831919</v>
      </c>
      <c r="Q26" s="85">
        <v>6409689</v>
      </c>
      <c r="R26" s="85">
        <v>5653439</v>
      </c>
      <c r="S26" s="85">
        <v>5415138</v>
      </c>
      <c r="T26" s="85">
        <v>4967888</v>
      </c>
      <c r="U26" s="85">
        <v>5603094</v>
      </c>
      <c r="V26" s="85">
        <v>5125843</v>
      </c>
      <c r="W26" s="85">
        <v>5314667</v>
      </c>
      <c r="X26" s="85">
        <v>4852358</v>
      </c>
      <c r="Y26" s="85">
        <v>3598537</v>
      </c>
      <c r="Z26" s="85">
        <v>4126453</v>
      </c>
      <c r="AA26" s="85">
        <v>3617910</v>
      </c>
      <c r="AB26" s="85">
        <v>4093782</v>
      </c>
      <c r="AC26" s="85">
        <v>3938516</v>
      </c>
    </row>
    <row r="27" spans="1:29" ht="12" customHeight="1" x14ac:dyDescent="0.2">
      <c r="A27" s="18" t="s">
        <v>158</v>
      </c>
      <c r="B27" s="85">
        <v>1046262</v>
      </c>
      <c r="C27" s="85">
        <v>1046262</v>
      </c>
      <c r="D27" s="85">
        <v>1046262</v>
      </c>
      <c r="E27" s="85">
        <v>865285</v>
      </c>
      <c r="F27" s="85">
        <v>865285</v>
      </c>
      <c r="G27" s="85">
        <v>865285</v>
      </c>
      <c r="H27" s="85">
        <v>970386</v>
      </c>
      <c r="I27" s="85">
        <v>970386</v>
      </c>
      <c r="J27" s="85">
        <v>1021724</v>
      </c>
      <c r="K27" s="85">
        <v>1105992</v>
      </c>
      <c r="L27" s="85">
        <v>976654</v>
      </c>
      <c r="M27" s="85">
        <v>950560</v>
      </c>
      <c r="N27" s="85">
        <v>1059901</v>
      </c>
      <c r="O27" s="85">
        <v>646345</v>
      </c>
      <c r="P27" s="85">
        <v>732693</v>
      </c>
      <c r="Q27" s="85">
        <v>755917</v>
      </c>
      <c r="R27" s="85">
        <v>1704857</v>
      </c>
      <c r="S27" s="85">
        <v>2530746</v>
      </c>
      <c r="T27" s="85">
        <v>1735114</v>
      </c>
      <c r="U27" s="85">
        <v>2460287</v>
      </c>
      <c r="V27" s="85">
        <v>2526444</v>
      </c>
      <c r="W27" s="85">
        <v>2325921</v>
      </c>
      <c r="X27" s="85">
        <v>2099646</v>
      </c>
      <c r="Y27" s="85">
        <v>2553077</v>
      </c>
      <c r="Z27" s="85">
        <v>3357639</v>
      </c>
      <c r="AA27" s="85">
        <v>4360314</v>
      </c>
      <c r="AB27" s="85">
        <v>4257123</v>
      </c>
      <c r="AC27" s="85">
        <v>7624156</v>
      </c>
    </row>
    <row r="28" spans="1:29" ht="12" customHeight="1" x14ac:dyDescent="0.2">
      <c r="A28" s="18" t="s">
        <v>308</v>
      </c>
      <c r="B28" s="85">
        <v>124397</v>
      </c>
      <c r="C28" s="85">
        <v>124397</v>
      </c>
      <c r="D28" s="85">
        <v>124397</v>
      </c>
      <c r="E28" s="85">
        <v>124118</v>
      </c>
      <c r="F28" s="85">
        <v>124118</v>
      </c>
      <c r="G28" s="85">
        <v>124118</v>
      </c>
      <c r="H28" s="85">
        <v>110648</v>
      </c>
      <c r="I28" s="85">
        <v>110648</v>
      </c>
      <c r="J28" s="85">
        <v>108607</v>
      </c>
      <c r="K28" s="85">
        <v>100595</v>
      </c>
      <c r="L28" s="85">
        <v>88839</v>
      </c>
      <c r="M28" s="85">
        <v>100068</v>
      </c>
      <c r="N28" s="85">
        <v>105958</v>
      </c>
      <c r="O28" s="85">
        <v>87602</v>
      </c>
      <c r="P28" s="85">
        <v>85205</v>
      </c>
      <c r="Q28" s="85">
        <v>97115</v>
      </c>
      <c r="R28" s="85">
        <v>106503</v>
      </c>
      <c r="S28" s="85">
        <v>106140</v>
      </c>
      <c r="T28" s="85">
        <v>111423</v>
      </c>
      <c r="U28" s="85">
        <v>105901</v>
      </c>
      <c r="V28" s="85">
        <v>96479</v>
      </c>
      <c r="W28" s="85">
        <v>83031</v>
      </c>
      <c r="X28" s="85">
        <v>74482</v>
      </c>
      <c r="Y28" s="85">
        <v>80623</v>
      </c>
      <c r="Z28" s="85">
        <v>81073</v>
      </c>
      <c r="AA28" s="85">
        <v>87432</v>
      </c>
      <c r="AB28" s="85">
        <v>88101</v>
      </c>
      <c r="AC28" s="85">
        <v>82285</v>
      </c>
    </row>
    <row r="29" spans="1:29" ht="12" customHeight="1" x14ac:dyDescent="0.2">
      <c r="A29" s="18" t="s">
        <v>309</v>
      </c>
      <c r="B29" s="85">
        <v>0</v>
      </c>
      <c r="C29" s="85">
        <v>0</v>
      </c>
      <c r="D29" s="85">
        <v>0</v>
      </c>
      <c r="E29" s="85">
        <v>0</v>
      </c>
      <c r="F29" s="85">
        <v>0</v>
      </c>
      <c r="G29" s="85">
        <v>0</v>
      </c>
      <c r="H29" s="85">
        <v>34502</v>
      </c>
      <c r="I29" s="85">
        <v>34502</v>
      </c>
      <c r="J29" s="85">
        <v>0</v>
      </c>
      <c r="K29" s="85">
        <v>0</v>
      </c>
      <c r="L29" s="85">
        <v>0</v>
      </c>
      <c r="M29" s="85">
        <v>0</v>
      </c>
      <c r="N29" s="85">
        <v>0</v>
      </c>
      <c r="O29" s="85">
        <v>0</v>
      </c>
      <c r="P29" s="85">
        <v>0</v>
      </c>
      <c r="Q29" s="85">
        <v>0</v>
      </c>
      <c r="R29" s="85">
        <v>0</v>
      </c>
      <c r="S29" s="85">
        <v>0</v>
      </c>
      <c r="T29" s="85">
        <v>0</v>
      </c>
      <c r="U29" s="85">
        <v>0</v>
      </c>
      <c r="V29" s="85">
        <v>0</v>
      </c>
      <c r="W29" s="134">
        <v>0</v>
      </c>
      <c r="X29" s="134">
        <v>0</v>
      </c>
      <c r="Y29" s="134">
        <v>0</v>
      </c>
      <c r="Z29" s="134"/>
      <c r="AA29" s="134"/>
      <c r="AB29" s="134"/>
      <c r="AC29" s="134"/>
    </row>
    <row r="30" spans="1:29" s="20" customFormat="1" ht="12" customHeight="1" x14ac:dyDescent="0.2">
      <c r="A30" s="31" t="s">
        <v>310</v>
      </c>
      <c r="B30" s="84">
        <v>32796957</v>
      </c>
      <c r="C30" s="84">
        <v>32796957</v>
      </c>
      <c r="D30" s="84">
        <v>33417720</v>
      </c>
      <c r="E30" s="84">
        <v>31149356</v>
      </c>
      <c r="F30" s="84">
        <v>31149356</v>
      </c>
      <c r="G30" s="84">
        <v>31774542</v>
      </c>
      <c r="H30" s="84">
        <v>30671949</v>
      </c>
      <c r="I30" s="84">
        <v>31333687</v>
      </c>
      <c r="J30" s="84">
        <v>31272419</v>
      </c>
      <c r="K30" s="84">
        <v>30700275</v>
      </c>
      <c r="L30" s="84">
        <v>30093872</v>
      </c>
      <c r="M30" s="84">
        <v>28058141</v>
      </c>
      <c r="N30" s="84">
        <v>26251691</v>
      </c>
      <c r="O30" s="84">
        <v>27125565</v>
      </c>
      <c r="P30" s="84">
        <v>27526328</v>
      </c>
      <c r="Q30" s="84">
        <v>26664512</v>
      </c>
      <c r="R30" s="84">
        <v>25875532</v>
      </c>
      <c r="S30" s="84">
        <v>27624483</v>
      </c>
      <c r="T30" s="84">
        <v>27972798</v>
      </c>
      <c r="U30" s="84">
        <f>U31+U32+U33+U35+U36</f>
        <v>28587144</v>
      </c>
      <c r="V30" s="84">
        <v>27887387</v>
      </c>
      <c r="W30" s="84">
        <v>35345710</v>
      </c>
      <c r="X30" s="84">
        <v>37003447</v>
      </c>
      <c r="Y30" s="171">
        <v>37817990</v>
      </c>
      <c r="Z30" s="171">
        <v>37024948</v>
      </c>
      <c r="AA30" s="171">
        <v>35858067</v>
      </c>
      <c r="AB30" s="171">
        <v>35380738</v>
      </c>
      <c r="AC30" s="171">
        <f>SUM(AC31:AC34)</f>
        <v>30718638</v>
      </c>
    </row>
    <row r="31" spans="1:29" ht="12" customHeight="1" x14ac:dyDescent="0.2">
      <c r="A31" s="18" t="s">
        <v>156</v>
      </c>
      <c r="B31" s="85">
        <v>30561057</v>
      </c>
      <c r="C31" s="85">
        <v>30561057</v>
      </c>
      <c r="D31" s="85">
        <v>30561057</v>
      </c>
      <c r="E31" s="85">
        <v>29004967</v>
      </c>
      <c r="F31" s="85">
        <v>29004967</v>
      </c>
      <c r="G31" s="85">
        <v>29004967</v>
      </c>
      <c r="H31" s="85">
        <v>28497797</v>
      </c>
      <c r="I31" s="85">
        <v>28497797</v>
      </c>
      <c r="J31" s="85">
        <v>28323570</v>
      </c>
      <c r="K31" s="85">
        <v>27688594</v>
      </c>
      <c r="L31" s="85">
        <v>27046927</v>
      </c>
      <c r="M31" s="85">
        <v>25020128</v>
      </c>
      <c r="N31" s="85">
        <v>22983942</v>
      </c>
      <c r="O31" s="85">
        <v>23335287</v>
      </c>
      <c r="P31" s="85">
        <v>24594168</v>
      </c>
      <c r="Q31" s="85">
        <v>23666381</v>
      </c>
      <c r="R31" s="85">
        <v>23173635</v>
      </c>
      <c r="S31" s="85">
        <v>22887556</v>
      </c>
      <c r="T31" s="85">
        <v>23547680</v>
      </c>
      <c r="U31" s="85">
        <v>23674181</v>
      </c>
      <c r="V31" s="85">
        <v>22841193</v>
      </c>
      <c r="W31" s="85">
        <v>30305393</v>
      </c>
      <c r="X31" s="85">
        <v>32143001</v>
      </c>
      <c r="Y31" s="85">
        <v>32559616</v>
      </c>
      <c r="Z31" s="85">
        <v>31144200</v>
      </c>
      <c r="AA31" s="85">
        <v>30521280</v>
      </c>
      <c r="AB31" s="85">
        <v>30504498</v>
      </c>
      <c r="AC31" s="85">
        <v>25744378</v>
      </c>
    </row>
    <row r="32" spans="1:29" ht="12" customHeight="1" x14ac:dyDescent="0.2">
      <c r="A32" s="18" t="s">
        <v>158</v>
      </c>
      <c r="B32" s="85">
        <v>148318</v>
      </c>
      <c r="C32" s="85">
        <v>148318</v>
      </c>
      <c r="D32" s="85">
        <v>148318</v>
      </c>
      <c r="E32" s="85">
        <v>137032</v>
      </c>
      <c r="F32" s="85">
        <v>137032</v>
      </c>
      <c r="G32" s="85">
        <v>137032</v>
      </c>
      <c r="H32" s="85">
        <v>131539</v>
      </c>
      <c r="I32" s="85">
        <v>131539</v>
      </c>
      <c r="J32" s="85">
        <v>131137</v>
      </c>
      <c r="K32" s="85">
        <v>128301</v>
      </c>
      <c r="L32" s="85">
        <v>133606</v>
      </c>
      <c r="M32" s="85">
        <v>129811</v>
      </c>
      <c r="N32" s="85">
        <v>129323</v>
      </c>
      <c r="O32" s="85">
        <v>133817</v>
      </c>
      <c r="P32" s="85">
        <v>135346</v>
      </c>
      <c r="Q32" s="85">
        <v>229163</v>
      </c>
      <c r="R32" s="85">
        <v>227328</v>
      </c>
      <c r="S32" s="85">
        <v>2259172</v>
      </c>
      <c r="T32" s="85">
        <v>2159838</v>
      </c>
      <c r="U32" s="85">
        <v>2632543</v>
      </c>
      <c r="V32" s="85">
        <v>2493702</v>
      </c>
      <c r="W32" s="85">
        <v>2426514</v>
      </c>
      <c r="X32" s="85">
        <v>2300834</v>
      </c>
      <c r="Y32" s="85">
        <v>2704234</v>
      </c>
      <c r="Z32" s="85">
        <v>3145336</v>
      </c>
      <c r="AA32" s="85">
        <v>2621344</v>
      </c>
      <c r="AB32" s="85">
        <v>2169975</v>
      </c>
      <c r="AC32" s="85">
        <v>2261630</v>
      </c>
    </row>
    <row r="33" spans="1:29" s="21" customFormat="1" ht="12" customHeight="1" x14ac:dyDescent="0.2">
      <c r="A33" s="18" t="s">
        <v>311</v>
      </c>
      <c r="B33" s="85">
        <v>508363</v>
      </c>
      <c r="C33" s="85">
        <v>508363</v>
      </c>
      <c r="D33" s="85">
        <v>1129126</v>
      </c>
      <c r="E33" s="85">
        <v>478257</v>
      </c>
      <c r="F33" s="85">
        <v>478257</v>
      </c>
      <c r="G33" s="85">
        <v>1103443</v>
      </c>
      <c r="H33" s="85">
        <v>495365</v>
      </c>
      <c r="I33" s="85">
        <v>1157103</v>
      </c>
      <c r="J33" s="85">
        <v>1046897</v>
      </c>
      <c r="K33" s="85">
        <v>1084701</v>
      </c>
      <c r="L33" s="85">
        <v>1146699</v>
      </c>
      <c r="M33" s="85">
        <v>1167974</v>
      </c>
      <c r="N33" s="85">
        <v>1173559</v>
      </c>
      <c r="O33" s="85">
        <v>1674988</v>
      </c>
      <c r="P33" s="85">
        <v>859593</v>
      </c>
      <c r="Q33" s="85">
        <v>894098</v>
      </c>
      <c r="R33" s="85">
        <v>601731</v>
      </c>
      <c r="S33" s="85">
        <v>667907</v>
      </c>
      <c r="T33" s="85">
        <v>609525</v>
      </c>
      <c r="U33" s="85">
        <v>624583</v>
      </c>
      <c r="V33" s="85">
        <v>589539</v>
      </c>
      <c r="W33" s="85">
        <v>620227</v>
      </c>
      <c r="X33" s="85">
        <v>550551</v>
      </c>
      <c r="Y33" s="85">
        <v>564043</v>
      </c>
      <c r="Z33" s="85">
        <v>618836</v>
      </c>
      <c r="AA33" s="85">
        <v>602209</v>
      </c>
      <c r="AB33" s="85">
        <v>574492</v>
      </c>
      <c r="AC33" s="85">
        <v>562329</v>
      </c>
    </row>
    <row r="34" spans="1:29" ht="12" customHeight="1" x14ac:dyDescent="0.2">
      <c r="A34" s="18" t="s">
        <v>312</v>
      </c>
      <c r="B34" s="85">
        <v>1579219</v>
      </c>
      <c r="C34" s="85">
        <v>1579219</v>
      </c>
      <c r="D34" s="85">
        <v>1579219</v>
      </c>
      <c r="E34" s="85">
        <v>1529100</v>
      </c>
      <c r="F34" s="85">
        <v>1529100</v>
      </c>
      <c r="G34" s="85">
        <v>1529100</v>
      </c>
      <c r="H34" s="85">
        <v>1547248</v>
      </c>
      <c r="I34" s="85">
        <v>1547248</v>
      </c>
      <c r="J34" s="85">
        <v>1770815</v>
      </c>
      <c r="K34" s="85">
        <v>1798679</v>
      </c>
      <c r="L34" s="85">
        <v>1766640</v>
      </c>
      <c r="M34" s="85">
        <v>1740228</v>
      </c>
      <c r="N34" s="85">
        <v>1964867</v>
      </c>
      <c r="O34" s="85">
        <v>1981473</v>
      </c>
      <c r="P34" s="85">
        <v>1937221</v>
      </c>
      <c r="Q34" s="85">
        <v>1874870</v>
      </c>
      <c r="R34" s="85">
        <v>1872838</v>
      </c>
      <c r="S34" s="85">
        <v>1809848</v>
      </c>
      <c r="T34" s="85">
        <v>1655755</v>
      </c>
      <c r="U34" s="85">
        <f>U35+U36</f>
        <v>1655837</v>
      </c>
      <c r="V34" s="85">
        <v>1962953</v>
      </c>
      <c r="W34" s="85">
        <v>1993576</v>
      </c>
      <c r="X34" s="85">
        <f>SUM(X35:X36)</f>
        <v>2009061</v>
      </c>
      <c r="Y34" s="85">
        <f>SUM(Y35:Y36)</f>
        <v>1990097</v>
      </c>
      <c r="Z34" s="85">
        <v>2116576</v>
      </c>
      <c r="AA34" s="85">
        <v>2113234</v>
      </c>
      <c r="AB34" s="85">
        <f>SUM(AB35:AB36)</f>
        <v>2131773</v>
      </c>
      <c r="AC34" s="85">
        <f>SUM(AC35:AC36)</f>
        <v>2150301</v>
      </c>
    </row>
    <row r="35" spans="1:29" ht="12" customHeight="1" x14ac:dyDescent="0.2">
      <c r="A35" s="18" t="s">
        <v>308</v>
      </c>
      <c r="B35" s="85">
        <v>730862</v>
      </c>
      <c r="C35" s="85">
        <v>730862</v>
      </c>
      <c r="D35" s="85">
        <v>730862</v>
      </c>
      <c r="E35" s="85">
        <v>690707</v>
      </c>
      <c r="F35" s="85">
        <v>690707</v>
      </c>
      <c r="G35" s="85">
        <v>690707</v>
      </c>
      <c r="H35" s="85">
        <v>704087</v>
      </c>
      <c r="I35" s="85">
        <v>704087</v>
      </c>
      <c r="J35" s="85">
        <v>704485</v>
      </c>
      <c r="K35" s="85">
        <v>729831</v>
      </c>
      <c r="L35" s="85">
        <v>735868</v>
      </c>
      <c r="M35" s="85">
        <v>718592</v>
      </c>
      <c r="N35" s="85">
        <v>719133</v>
      </c>
      <c r="O35" s="85">
        <v>739009</v>
      </c>
      <c r="P35" s="85">
        <v>749757</v>
      </c>
      <c r="Q35" s="85">
        <v>690635</v>
      </c>
      <c r="R35" s="85">
        <v>685953</v>
      </c>
      <c r="S35" s="85">
        <v>615371</v>
      </c>
      <c r="T35" s="85">
        <v>552006</v>
      </c>
      <c r="U35" s="85">
        <v>553456</v>
      </c>
      <c r="V35" s="85">
        <v>526768</v>
      </c>
      <c r="W35" s="85">
        <v>536751</v>
      </c>
      <c r="X35" s="85">
        <v>558464</v>
      </c>
      <c r="Y35" s="85">
        <v>529176</v>
      </c>
      <c r="Z35" s="85">
        <v>554315</v>
      </c>
      <c r="AA35" s="85">
        <v>526991</v>
      </c>
      <c r="AB35" s="85">
        <v>521777</v>
      </c>
      <c r="AC35" s="85">
        <v>505942</v>
      </c>
    </row>
    <row r="36" spans="1:29" ht="12" customHeight="1" x14ac:dyDescent="0.2">
      <c r="A36" s="18" t="s">
        <v>313</v>
      </c>
      <c r="B36" s="85">
        <v>848357</v>
      </c>
      <c r="C36" s="85">
        <v>848357</v>
      </c>
      <c r="D36" s="85">
        <v>848357</v>
      </c>
      <c r="E36" s="85">
        <v>838393</v>
      </c>
      <c r="F36" s="85">
        <v>838393</v>
      </c>
      <c r="G36" s="85">
        <v>838393</v>
      </c>
      <c r="H36" s="85">
        <v>843161</v>
      </c>
      <c r="I36" s="85">
        <v>843161</v>
      </c>
      <c r="J36" s="85">
        <v>1066330</v>
      </c>
      <c r="K36" s="85">
        <v>1068848</v>
      </c>
      <c r="L36" s="85">
        <v>1030772</v>
      </c>
      <c r="M36" s="85">
        <v>1021636</v>
      </c>
      <c r="N36" s="85">
        <v>1245734</v>
      </c>
      <c r="O36" s="85">
        <v>1242464</v>
      </c>
      <c r="P36" s="85">
        <v>1187464</v>
      </c>
      <c r="Q36" s="85">
        <v>1184235</v>
      </c>
      <c r="R36" s="85">
        <v>1186885</v>
      </c>
      <c r="S36" s="85">
        <v>1194477</v>
      </c>
      <c r="T36" s="85">
        <v>1103749</v>
      </c>
      <c r="U36" s="85">
        <v>1102381</v>
      </c>
      <c r="V36" s="85">
        <v>1436185</v>
      </c>
      <c r="W36" s="85">
        <v>1456825</v>
      </c>
      <c r="X36" s="85">
        <v>1450597</v>
      </c>
      <c r="Y36" s="85">
        <v>1460921</v>
      </c>
      <c r="Z36" s="85">
        <v>1562261</v>
      </c>
      <c r="AA36" s="85">
        <v>1586243</v>
      </c>
      <c r="AB36" s="85">
        <v>1609996</v>
      </c>
      <c r="AC36" s="85">
        <f>SUM(AC37:AC38)</f>
        <v>1644359</v>
      </c>
    </row>
    <row r="37" spans="1:29" ht="12" customHeight="1" x14ac:dyDescent="0.2">
      <c r="A37" s="18" t="s">
        <v>314</v>
      </c>
      <c r="B37" s="85">
        <v>333989</v>
      </c>
      <c r="C37" s="85">
        <v>333989</v>
      </c>
      <c r="D37" s="85">
        <v>333989</v>
      </c>
      <c r="E37" s="85">
        <v>324025</v>
      </c>
      <c r="F37" s="85">
        <v>324025</v>
      </c>
      <c r="G37" s="85">
        <v>324025</v>
      </c>
      <c r="H37" s="85">
        <v>328793</v>
      </c>
      <c r="I37" s="85">
        <v>328793</v>
      </c>
      <c r="J37" s="85">
        <v>347064</v>
      </c>
      <c r="K37" s="85">
        <v>349582</v>
      </c>
      <c r="L37" s="85">
        <v>311506</v>
      </c>
      <c r="M37" s="85">
        <v>302370</v>
      </c>
      <c r="N37" s="85">
        <v>337013</v>
      </c>
      <c r="O37" s="85">
        <v>333743</v>
      </c>
      <c r="P37" s="85">
        <v>278743</v>
      </c>
      <c r="Q37" s="85">
        <v>275514</v>
      </c>
      <c r="R37" s="85">
        <v>281766</v>
      </c>
      <c r="S37" s="85">
        <v>289358</v>
      </c>
      <c r="T37" s="85">
        <v>291011</v>
      </c>
      <c r="U37" s="85">
        <v>289643</v>
      </c>
      <c r="V37" s="85">
        <v>524001</v>
      </c>
      <c r="W37" s="85">
        <v>544641</v>
      </c>
      <c r="X37" s="85">
        <v>538413</v>
      </c>
      <c r="Y37" s="85">
        <v>548737</v>
      </c>
      <c r="Z37" s="85">
        <v>803835</v>
      </c>
      <c r="AA37" s="85">
        <v>827817</v>
      </c>
      <c r="AB37" s="85">
        <v>851570</v>
      </c>
      <c r="AC37" s="85">
        <v>885933</v>
      </c>
    </row>
    <row r="38" spans="1:29" ht="12" customHeight="1" x14ac:dyDescent="0.2">
      <c r="A38" s="18" t="s">
        <v>315</v>
      </c>
      <c r="B38" s="85">
        <v>514368</v>
      </c>
      <c r="C38" s="85">
        <v>514368</v>
      </c>
      <c r="D38" s="85">
        <v>514368</v>
      </c>
      <c r="E38" s="85">
        <v>514368</v>
      </c>
      <c r="F38" s="85">
        <v>514368</v>
      </c>
      <c r="G38" s="85">
        <v>514368</v>
      </c>
      <c r="H38" s="85">
        <v>514368</v>
      </c>
      <c r="I38" s="85">
        <v>514368</v>
      </c>
      <c r="J38" s="85">
        <v>719266</v>
      </c>
      <c r="K38" s="85">
        <v>719266</v>
      </c>
      <c r="L38" s="85">
        <v>719266</v>
      </c>
      <c r="M38" s="85">
        <v>719266</v>
      </c>
      <c r="N38" s="85">
        <v>908721</v>
      </c>
      <c r="O38" s="85">
        <v>908721</v>
      </c>
      <c r="P38" s="85">
        <v>908721</v>
      </c>
      <c r="Q38" s="85">
        <v>908721</v>
      </c>
      <c r="R38" s="85">
        <v>905119</v>
      </c>
      <c r="S38" s="85">
        <v>905119</v>
      </c>
      <c r="T38" s="85">
        <v>812738</v>
      </c>
      <c r="U38" s="85">
        <v>812738</v>
      </c>
      <c r="V38" s="85">
        <v>912184</v>
      </c>
      <c r="W38" s="85">
        <v>912184</v>
      </c>
      <c r="X38" s="85">
        <v>912184</v>
      </c>
      <c r="Y38" s="85">
        <v>912184</v>
      </c>
      <c r="Z38" s="85">
        <v>758426</v>
      </c>
      <c r="AA38" s="85">
        <v>758426</v>
      </c>
      <c r="AB38" s="85">
        <v>758426</v>
      </c>
      <c r="AC38" s="85">
        <v>758426</v>
      </c>
    </row>
    <row r="39" spans="1:29" ht="12" customHeight="1" x14ac:dyDescent="0.2">
      <c r="A39" s="84" t="s">
        <v>316</v>
      </c>
      <c r="B39" s="84">
        <v>8318899</v>
      </c>
      <c r="C39" s="84">
        <v>8318899</v>
      </c>
      <c r="D39" s="84">
        <v>6731293</v>
      </c>
      <c r="E39" s="84">
        <v>8669326</v>
      </c>
      <c r="F39" s="84">
        <v>8669326</v>
      </c>
      <c r="G39" s="84">
        <v>7190037</v>
      </c>
      <c r="H39" s="84">
        <v>9182762</v>
      </c>
      <c r="I39" s="84">
        <v>7784917</v>
      </c>
      <c r="J39" s="84">
        <v>7384521</v>
      </c>
      <c r="K39" s="84">
        <v>7669937</v>
      </c>
      <c r="L39" s="84">
        <v>7042965</v>
      </c>
      <c r="M39" s="84">
        <v>7966648</v>
      </c>
      <c r="N39" s="84">
        <v>8288229</v>
      </c>
      <c r="O39" s="84">
        <v>8223620</v>
      </c>
      <c r="P39" s="84">
        <v>8221328</v>
      </c>
      <c r="Q39" s="84">
        <v>8747258</v>
      </c>
      <c r="R39" s="84">
        <v>10013440</v>
      </c>
      <c r="S39" s="84">
        <v>10250388</v>
      </c>
      <c r="T39" s="84">
        <v>12368948</v>
      </c>
      <c r="U39" s="84">
        <v>10036069</v>
      </c>
      <c r="V39" s="84">
        <v>11361932</v>
      </c>
      <c r="W39" s="84">
        <v>5406542</v>
      </c>
      <c r="X39" s="84">
        <v>5462567</v>
      </c>
      <c r="Y39" s="84">
        <v>6342851</v>
      </c>
      <c r="Z39" s="84">
        <v>11251505</v>
      </c>
      <c r="AA39" s="84">
        <v>17275336</v>
      </c>
      <c r="AB39" s="84">
        <v>25096115</v>
      </c>
      <c r="AC39" s="84">
        <f>SUM(AC40,AC41,AC42,AC47,AC48,AC49)</f>
        <v>23160615</v>
      </c>
    </row>
    <row r="40" spans="1:29" ht="12" customHeight="1" x14ac:dyDescent="0.2">
      <c r="A40" s="18" t="s">
        <v>317</v>
      </c>
      <c r="B40" s="85">
        <v>4540000</v>
      </c>
      <c r="C40" s="85">
        <v>4540000</v>
      </c>
      <c r="D40" s="85">
        <v>4540000</v>
      </c>
      <c r="E40" s="85">
        <v>4540000</v>
      </c>
      <c r="F40" s="85">
        <v>4540000</v>
      </c>
      <c r="G40" s="85">
        <v>4540000</v>
      </c>
      <c r="H40" s="85">
        <v>4540000</v>
      </c>
      <c r="I40" s="85">
        <v>4540000</v>
      </c>
      <c r="J40" s="85">
        <v>4540000</v>
      </c>
      <c r="K40" s="85">
        <v>4540000</v>
      </c>
      <c r="L40" s="85">
        <v>4540000</v>
      </c>
      <c r="M40" s="85">
        <v>4540000</v>
      </c>
      <c r="N40" s="85">
        <v>4540000</v>
      </c>
      <c r="O40" s="85">
        <v>4540000</v>
      </c>
      <c r="P40" s="85">
        <v>4540000</v>
      </c>
      <c r="Q40" s="85">
        <v>4540000</v>
      </c>
      <c r="R40" s="85">
        <v>4540000</v>
      </c>
      <c r="S40" s="85">
        <v>4540000</v>
      </c>
      <c r="T40" s="85">
        <v>4540000</v>
      </c>
      <c r="U40" s="85">
        <v>4540000</v>
      </c>
      <c r="V40" s="85">
        <v>4540000</v>
      </c>
      <c r="W40" s="85">
        <v>4540000</v>
      </c>
      <c r="X40" s="85">
        <v>4540000</v>
      </c>
      <c r="Y40" s="85">
        <v>4540000</v>
      </c>
      <c r="Z40" s="85">
        <v>6040000</v>
      </c>
      <c r="AA40" s="85">
        <v>6040000</v>
      </c>
      <c r="AB40" s="85">
        <v>6040000</v>
      </c>
      <c r="AC40" s="85">
        <v>6040000</v>
      </c>
    </row>
    <row r="41" spans="1:29" s="21" customFormat="1" ht="12" customHeight="1" x14ac:dyDescent="0.2">
      <c r="A41" s="18" t="s">
        <v>318</v>
      </c>
      <c r="B41" s="85">
        <v>30</v>
      </c>
      <c r="C41" s="85">
        <v>30</v>
      </c>
      <c r="D41" s="85">
        <v>30</v>
      </c>
      <c r="E41" s="85">
        <v>30</v>
      </c>
      <c r="F41" s="85">
        <v>30</v>
      </c>
      <c r="G41" s="85">
        <v>30</v>
      </c>
      <c r="H41" s="85">
        <v>30</v>
      </c>
      <c r="I41" s="85">
        <v>30</v>
      </c>
      <c r="J41" s="85">
        <v>30</v>
      </c>
      <c r="K41" s="85">
        <v>30</v>
      </c>
      <c r="L41" s="85">
        <v>30</v>
      </c>
      <c r="M41" s="85">
        <v>30</v>
      </c>
      <c r="N41" s="85">
        <v>30</v>
      </c>
      <c r="O41" s="85">
        <v>30</v>
      </c>
      <c r="P41" s="85">
        <v>32720</v>
      </c>
      <c r="Q41" s="85">
        <v>32720</v>
      </c>
      <c r="R41" s="85">
        <v>32720</v>
      </c>
      <c r="S41" s="85">
        <v>32720</v>
      </c>
      <c r="T41" s="85">
        <v>32720</v>
      </c>
      <c r="U41" s="85">
        <v>32720</v>
      </c>
      <c r="V41" s="85">
        <v>32720</v>
      </c>
      <c r="W41" s="85">
        <v>32720</v>
      </c>
      <c r="X41" s="85">
        <v>32720</v>
      </c>
      <c r="Y41" s="85">
        <v>32720</v>
      </c>
      <c r="Z41" s="85">
        <v>32720</v>
      </c>
      <c r="AA41" s="85">
        <v>32720</v>
      </c>
      <c r="AB41" s="85">
        <v>32720</v>
      </c>
      <c r="AC41" s="85">
        <v>32720</v>
      </c>
    </row>
    <row r="42" spans="1:29" ht="12" customHeight="1" x14ac:dyDescent="0.2">
      <c r="A42" s="18" t="s">
        <v>319</v>
      </c>
      <c r="B42" s="85">
        <v>2104804</v>
      </c>
      <c r="C42" s="85">
        <v>2464701</v>
      </c>
      <c r="D42" s="85">
        <v>0</v>
      </c>
      <c r="E42" s="85">
        <v>2104804</v>
      </c>
      <c r="F42" s="85">
        <v>2464701</v>
      </c>
      <c r="G42" s="85">
        <v>0</v>
      </c>
      <c r="H42" s="85">
        <v>2464701</v>
      </c>
      <c r="I42" s="85">
        <v>0</v>
      </c>
      <c r="J42" s="85">
        <v>0</v>
      </c>
      <c r="K42" s="85">
        <v>0</v>
      </c>
      <c r="L42" s="85">
        <v>0</v>
      </c>
      <c r="M42" s="85">
        <v>0</v>
      </c>
      <c r="N42" s="85">
        <v>0</v>
      </c>
      <c r="O42" s="85">
        <v>0</v>
      </c>
      <c r="P42" s="85">
        <v>180712</v>
      </c>
      <c r="Q42" s="85">
        <v>180712</v>
      </c>
      <c r="R42" s="85">
        <v>3064827</v>
      </c>
      <c r="S42" s="85">
        <v>3064827</v>
      </c>
      <c r="T42" s="85">
        <v>3064827</v>
      </c>
      <c r="U42" s="85">
        <v>3064827</v>
      </c>
      <c r="V42" s="85">
        <v>4431200</v>
      </c>
      <c r="W42" s="85">
        <v>4431200</v>
      </c>
      <c r="X42" s="85">
        <v>4431200</v>
      </c>
      <c r="Y42" s="85">
        <v>4431200</v>
      </c>
      <c r="Z42" s="85">
        <v>5824350</v>
      </c>
      <c r="AA42" s="85">
        <v>5824350</v>
      </c>
      <c r="AB42" s="85">
        <v>5824350</v>
      </c>
      <c r="AC42" s="85">
        <v>5824350</v>
      </c>
    </row>
    <row r="43" spans="1:29" ht="12" customHeight="1" x14ac:dyDescent="0.2">
      <c r="A43" s="212" t="s">
        <v>320</v>
      </c>
      <c r="B43" s="113">
        <v>424536</v>
      </c>
      <c r="C43" s="113">
        <v>442531</v>
      </c>
      <c r="D43" s="113">
        <v>0</v>
      </c>
      <c r="E43" s="113">
        <v>424536</v>
      </c>
      <c r="F43" s="113">
        <v>442531</v>
      </c>
      <c r="G43" s="113">
        <v>0</v>
      </c>
      <c r="H43" s="113">
        <v>442531</v>
      </c>
      <c r="I43" s="113">
        <v>0</v>
      </c>
      <c r="J43" s="113">
        <v>0</v>
      </c>
      <c r="K43" s="113">
        <v>0</v>
      </c>
      <c r="L43" s="113">
        <v>0</v>
      </c>
      <c r="M43" s="113">
        <v>0</v>
      </c>
      <c r="N43" s="113">
        <v>0</v>
      </c>
      <c r="O43" s="113">
        <v>0</v>
      </c>
      <c r="P43" s="113">
        <v>0</v>
      </c>
      <c r="Q43" s="113">
        <v>0</v>
      </c>
      <c r="R43" s="113">
        <v>189122</v>
      </c>
      <c r="S43" s="113">
        <v>189122</v>
      </c>
      <c r="T43" s="113">
        <v>189122</v>
      </c>
      <c r="U43" s="113">
        <v>189122</v>
      </c>
      <c r="V43" s="85">
        <v>278576</v>
      </c>
      <c r="W43" s="85">
        <v>278576</v>
      </c>
      <c r="X43" s="85">
        <v>278576</v>
      </c>
      <c r="Y43" s="85">
        <v>278576</v>
      </c>
      <c r="Z43" s="85">
        <v>468291</v>
      </c>
      <c r="AA43" s="85">
        <v>468291</v>
      </c>
      <c r="AB43" s="85">
        <v>468291</v>
      </c>
      <c r="AC43" s="85">
        <v>468291</v>
      </c>
    </row>
    <row r="44" spans="1:29" ht="12" customHeight="1" x14ac:dyDescent="0.2">
      <c r="A44" s="212" t="s">
        <v>321</v>
      </c>
      <c r="B44" s="113">
        <v>1895494</v>
      </c>
      <c r="C44" s="113">
        <v>2151920</v>
      </c>
      <c r="D44" s="113">
        <v>238976</v>
      </c>
      <c r="E44" s="113">
        <v>1895494</v>
      </c>
      <c r="F44" s="113">
        <v>2151920</v>
      </c>
      <c r="G44" s="113">
        <v>238976</v>
      </c>
      <c r="H44" s="113">
        <v>2151920</v>
      </c>
      <c r="I44" s="113">
        <v>238976</v>
      </c>
      <c r="J44" s="113">
        <v>238976</v>
      </c>
      <c r="K44" s="113">
        <v>238976</v>
      </c>
      <c r="L44" s="113">
        <v>238976</v>
      </c>
      <c r="M44" s="113">
        <v>238976</v>
      </c>
      <c r="N44" s="113">
        <v>238976</v>
      </c>
      <c r="O44" s="113">
        <v>238976</v>
      </c>
      <c r="P44" s="113">
        <v>238976</v>
      </c>
      <c r="Q44" s="113">
        <v>238976</v>
      </c>
      <c r="R44" s="113">
        <v>2933969</v>
      </c>
      <c r="S44" s="113">
        <v>2933969</v>
      </c>
      <c r="T44" s="113">
        <v>2933969</v>
      </c>
      <c r="U44" s="113">
        <v>2933969</v>
      </c>
      <c r="V44" s="85">
        <v>4210888</v>
      </c>
      <c r="W44" s="85">
        <v>4210888</v>
      </c>
      <c r="X44" s="85">
        <v>4210888</v>
      </c>
      <c r="Y44" s="85">
        <v>4210888</v>
      </c>
      <c r="Z44" s="85">
        <v>5414323</v>
      </c>
      <c r="AA44" s="85">
        <v>5414323</v>
      </c>
      <c r="AB44" s="85">
        <v>5414323</v>
      </c>
      <c r="AC44" s="85">
        <v>5414323</v>
      </c>
    </row>
    <row r="45" spans="1:29" ht="12" customHeight="1" x14ac:dyDescent="0.2">
      <c r="A45" s="212" t="s">
        <v>322</v>
      </c>
      <c r="B45" s="113">
        <v>23750</v>
      </c>
      <c r="C45" s="113">
        <v>109226</v>
      </c>
      <c r="D45" s="113">
        <v>0</v>
      </c>
      <c r="E45" s="113">
        <v>23750</v>
      </c>
      <c r="F45" s="113">
        <v>109226</v>
      </c>
      <c r="G45" s="113">
        <v>0</v>
      </c>
      <c r="H45" s="113">
        <v>109226</v>
      </c>
      <c r="I45" s="113">
        <v>0</v>
      </c>
      <c r="J45" s="113">
        <v>0</v>
      </c>
      <c r="K45" s="113">
        <v>0</v>
      </c>
      <c r="L45" s="113">
        <v>0</v>
      </c>
      <c r="M45" s="113">
        <v>0</v>
      </c>
      <c r="N45" s="113">
        <v>0</v>
      </c>
      <c r="O45" s="113">
        <v>0</v>
      </c>
      <c r="P45" s="113">
        <v>0</v>
      </c>
      <c r="Q45" s="113">
        <v>0</v>
      </c>
      <c r="R45" s="113">
        <v>0</v>
      </c>
      <c r="S45" s="113">
        <v>0</v>
      </c>
      <c r="T45" s="113">
        <v>0</v>
      </c>
      <c r="U45" s="113">
        <v>0</v>
      </c>
      <c r="V45" s="85">
        <v>0</v>
      </c>
      <c r="W45" s="85">
        <v>0</v>
      </c>
      <c r="X45" s="85">
        <v>0</v>
      </c>
      <c r="Y45" s="85">
        <v>0</v>
      </c>
      <c r="Z45" s="85">
        <v>0</v>
      </c>
      <c r="AA45" s="85">
        <v>0</v>
      </c>
      <c r="AB45" s="85">
        <v>0</v>
      </c>
      <c r="AC45" s="85">
        <v>0</v>
      </c>
    </row>
    <row r="46" spans="1:29" ht="12" customHeight="1" x14ac:dyDescent="0.2">
      <c r="A46" s="212" t="s">
        <v>323</v>
      </c>
      <c r="B46" s="113">
        <v>-238976</v>
      </c>
      <c r="C46" s="113">
        <v>-238976</v>
      </c>
      <c r="D46" s="113">
        <v>-238976</v>
      </c>
      <c r="E46" s="113">
        <v>-238976</v>
      </c>
      <c r="F46" s="113">
        <v>-238976</v>
      </c>
      <c r="G46" s="113">
        <v>-238976</v>
      </c>
      <c r="H46" s="113">
        <v>-238976</v>
      </c>
      <c r="I46" s="113">
        <v>-238976</v>
      </c>
      <c r="J46" s="113">
        <v>-238976</v>
      </c>
      <c r="K46" s="113">
        <v>-238976</v>
      </c>
      <c r="L46" s="113">
        <v>-238976</v>
      </c>
      <c r="M46" s="113">
        <v>-238976</v>
      </c>
      <c r="N46" s="113">
        <v>-238976</v>
      </c>
      <c r="O46" s="113">
        <v>-238976</v>
      </c>
      <c r="P46" s="113">
        <v>0</v>
      </c>
      <c r="Q46" s="113">
        <v>0</v>
      </c>
      <c r="R46" s="113">
        <v>-58264</v>
      </c>
      <c r="S46" s="113">
        <v>-58264</v>
      </c>
      <c r="T46" s="113">
        <v>-58264</v>
      </c>
      <c r="U46" s="113">
        <v>-58264</v>
      </c>
      <c r="V46" s="85">
        <v>-58264</v>
      </c>
      <c r="W46" s="85">
        <v>-58264</v>
      </c>
      <c r="X46" s="85">
        <v>-58264</v>
      </c>
      <c r="Y46" s="85">
        <v>-58264</v>
      </c>
      <c r="Z46" s="85">
        <v>-58264</v>
      </c>
      <c r="AA46" s="85">
        <v>-58264</v>
      </c>
      <c r="AB46" s="85">
        <v>-58264</v>
      </c>
      <c r="AC46" s="85">
        <v>-58264</v>
      </c>
    </row>
    <row r="47" spans="1:29" ht="12" customHeight="1" x14ac:dyDescent="0.2">
      <c r="A47" s="18" t="s">
        <v>324</v>
      </c>
      <c r="B47" s="85">
        <v>-836690</v>
      </c>
      <c r="C47" s="85">
        <v>-836690</v>
      </c>
      <c r="D47" s="85">
        <v>-1152405</v>
      </c>
      <c r="E47" s="85">
        <v>-893927</v>
      </c>
      <c r="F47" s="85">
        <v>-893927</v>
      </c>
      <c r="G47" s="85">
        <v>-1121552</v>
      </c>
      <c r="H47" s="85">
        <v>-1031122</v>
      </c>
      <c r="I47" s="85">
        <v>-1219797</v>
      </c>
      <c r="J47" s="85">
        <v>-1301961</v>
      </c>
      <c r="K47" s="85">
        <v>-1216331</v>
      </c>
      <c r="L47" s="85">
        <v>-1875725</v>
      </c>
      <c r="M47" s="85">
        <v>-1649259</v>
      </c>
      <c r="N47" s="85">
        <v>-1291689</v>
      </c>
      <c r="O47" s="85">
        <v>180174</v>
      </c>
      <c r="P47" s="85">
        <v>1340624</v>
      </c>
      <c r="Q47" s="85">
        <v>2062159</v>
      </c>
      <c r="R47" s="85">
        <v>0</v>
      </c>
      <c r="S47" s="85">
        <v>-7572</v>
      </c>
      <c r="T47" s="85">
        <v>1737511</v>
      </c>
      <c r="U47" s="85">
        <v>331894</v>
      </c>
      <c r="V47" s="85">
        <v>0</v>
      </c>
      <c r="W47" s="85">
        <v>-1360851</v>
      </c>
      <c r="X47" s="85">
        <v>-1015673</v>
      </c>
      <c r="Y47" s="85">
        <v>65113</v>
      </c>
      <c r="Z47" s="85"/>
      <c r="AA47" s="85">
        <v>5240015</v>
      </c>
      <c r="AB47" s="85">
        <v>10205786</v>
      </c>
      <c r="AC47" s="85">
        <v>9605323</v>
      </c>
    </row>
    <row r="48" spans="1:29" s="21" customFormat="1" ht="12" customHeight="1" x14ac:dyDescent="0.2">
      <c r="A48" s="18" t="s">
        <v>325</v>
      </c>
      <c r="B48" s="85">
        <v>1435049</v>
      </c>
      <c r="C48" s="85">
        <v>1075152</v>
      </c>
      <c r="D48" s="85">
        <v>2208004</v>
      </c>
      <c r="E48" s="85">
        <v>1828190</v>
      </c>
      <c r="F48" s="85">
        <v>1468293</v>
      </c>
      <c r="G48" s="85">
        <v>2620623</v>
      </c>
      <c r="H48" s="85">
        <v>2088372</v>
      </c>
      <c r="I48" s="85">
        <v>3282253</v>
      </c>
      <c r="J48" s="85">
        <v>2956459</v>
      </c>
      <c r="K48" s="85">
        <v>3124251</v>
      </c>
      <c r="L48" s="85">
        <v>3137243</v>
      </c>
      <c r="M48" s="85">
        <v>3804741</v>
      </c>
      <c r="N48" s="85">
        <v>3779032</v>
      </c>
      <c r="O48" s="85">
        <v>2247566</v>
      </c>
      <c r="P48" s="85">
        <v>867515</v>
      </c>
      <c r="Q48" s="85">
        <v>641279</v>
      </c>
      <c r="R48" s="85">
        <v>1065188</v>
      </c>
      <c r="S48" s="85">
        <v>1215371</v>
      </c>
      <c r="T48" s="85">
        <v>1660867</v>
      </c>
      <c r="U48" s="85">
        <v>868952</v>
      </c>
      <c r="V48" s="85">
        <v>1170624</v>
      </c>
      <c r="W48" s="85">
        <v>-3473059</v>
      </c>
      <c r="X48" s="85">
        <v>-3835032</v>
      </c>
      <c r="Y48" s="85">
        <v>-4072306</v>
      </c>
      <c r="Z48" s="85">
        <v>-1983619</v>
      </c>
      <c r="AA48" s="85">
        <v>-2749597</v>
      </c>
      <c r="AB48" s="85">
        <v>-386163</v>
      </c>
      <c r="AC48" s="85">
        <v>-1307578</v>
      </c>
    </row>
    <row r="49" spans="1:29" s="5" customFormat="1" ht="12" customHeight="1" x14ac:dyDescent="0.2">
      <c r="A49" s="18" t="s">
        <v>326</v>
      </c>
      <c r="B49" s="85">
        <v>1075706</v>
      </c>
      <c r="C49" s="85">
        <v>1075706</v>
      </c>
      <c r="D49" s="85">
        <v>1135664</v>
      </c>
      <c r="E49" s="85">
        <v>1090229</v>
      </c>
      <c r="F49" s="85">
        <v>1090229</v>
      </c>
      <c r="G49" s="85">
        <v>1150936</v>
      </c>
      <c r="H49" s="85">
        <v>1120781</v>
      </c>
      <c r="I49" s="85">
        <v>1182431</v>
      </c>
      <c r="J49" s="85">
        <v>1189993</v>
      </c>
      <c r="K49" s="85">
        <v>1221987</v>
      </c>
      <c r="L49" s="85">
        <v>1241417</v>
      </c>
      <c r="M49" s="85">
        <v>1271136</v>
      </c>
      <c r="N49" s="85">
        <v>1260856</v>
      </c>
      <c r="O49" s="85">
        <v>1255850</v>
      </c>
      <c r="P49" s="85">
        <v>1259757</v>
      </c>
      <c r="Q49" s="85">
        <v>1290388</v>
      </c>
      <c r="R49" s="85">
        <v>1310705</v>
      </c>
      <c r="S49" s="85">
        <v>1405042</v>
      </c>
      <c r="T49" s="85">
        <v>1333023</v>
      </c>
      <c r="U49" s="85">
        <v>1197676</v>
      </c>
      <c r="V49" s="85">
        <v>1187388</v>
      </c>
      <c r="W49" s="85">
        <v>1236532</v>
      </c>
      <c r="X49" s="85">
        <v>1309352</v>
      </c>
      <c r="Y49" s="85">
        <v>1346124</v>
      </c>
      <c r="Z49" s="85">
        <v>1338054</v>
      </c>
      <c r="AA49" s="85">
        <v>2887848</v>
      </c>
      <c r="AB49" s="85">
        <v>3379422</v>
      </c>
      <c r="AC49" s="85">
        <v>2965800</v>
      </c>
    </row>
    <row r="50" spans="1:29" ht="12" customHeight="1" x14ac:dyDescent="0.2">
      <c r="A50" s="31" t="s">
        <v>159</v>
      </c>
      <c r="B50" s="84">
        <v>45935024</v>
      </c>
      <c r="C50" s="84">
        <v>45935024</v>
      </c>
      <c r="D50" s="84">
        <v>44653790</v>
      </c>
      <c r="E50" s="84">
        <v>44329737</v>
      </c>
      <c r="F50" s="84">
        <v>44329737</v>
      </c>
      <c r="G50" s="84">
        <v>43145687</v>
      </c>
      <c r="H50" s="84">
        <v>45261315</v>
      </c>
      <c r="I50" s="84">
        <v>44152623</v>
      </c>
      <c r="J50" s="84">
        <v>44153623</v>
      </c>
      <c r="K50" s="84">
        <v>43778165</v>
      </c>
      <c r="L50" s="84">
        <v>43846990</v>
      </c>
      <c r="M50" s="84">
        <v>43873713</v>
      </c>
      <c r="N50" s="84">
        <v>45209970</v>
      </c>
      <c r="O50" s="84">
        <v>44841710</v>
      </c>
      <c r="P50" s="84">
        <v>46204540</v>
      </c>
      <c r="Q50" s="84">
        <v>46226202</v>
      </c>
      <c r="R50" s="84">
        <v>47327524</v>
      </c>
      <c r="S50" s="84">
        <v>49952506</v>
      </c>
      <c r="T50" s="84">
        <v>51724354</v>
      </c>
      <c r="U50" s="84">
        <f>U39+U30+U22</f>
        <v>50897511</v>
      </c>
      <c r="V50" s="84">
        <v>50869276</v>
      </c>
      <c r="W50" s="84">
        <v>52723083</v>
      </c>
      <c r="X50" s="84">
        <v>54955076</v>
      </c>
      <c r="Y50" s="84">
        <v>57022091</v>
      </c>
      <c r="Z50" s="84">
        <f>SUM(Z22,Z30,Z39,)</f>
        <v>63002149</v>
      </c>
      <c r="AA50" s="84">
        <f>SUM(AA22,AA30,AA39,)</f>
        <v>69678932</v>
      </c>
      <c r="AB50" s="84">
        <f>SUM(AB22,AB30,AB39,)</f>
        <v>79440123</v>
      </c>
      <c r="AC50" s="84">
        <f>SUM(AC22,AC30,AC39)</f>
        <v>76072001</v>
      </c>
    </row>
    <row r="51" spans="1:29" ht="12" customHeight="1" x14ac:dyDescent="0.25">
      <c r="U51" s="108"/>
    </row>
    <row r="52" spans="1:29" ht="12" customHeight="1" x14ac:dyDescent="0.25">
      <c r="V52" s="108">
        <f>V50-V18</f>
        <v>0</v>
      </c>
      <c r="W52" s="108"/>
      <c r="AC52" s="108">
        <f>AC50-AC18</f>
        <v>0</v>
      </c>
    </row>
    <row r="53" spans="1:29" ht="12" customHeight="1" x14ac:dyDescent="0.25"/>
    <row r="54" spans="1:29" ht="12" customHeight="1" x14ac:dyDescent="0.25">
      <c r="A54" s="23"/>
      <c r="B54" s="24"/>
      <c r="C54" s="24"/>
      <c r="D54" s="24"/>
      <c r="E54" s="24"/>
      <c r="F54" s="24"/>
      <c r="G54" s="24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</row>
    <row r="55" spans="1:29" ht="12" customHeight="1" x14ac:dyDescent="0.25">
      <c r="A55" s="26"/>
      <c r="B55" s="27"/>
      <c r="C55" s="27"/>
      <c r="D55" s="27"/>
      <c r="E55" s="27"/>
      <c r="F55" s="27"/>
      <c r="G55" s="27"/>
    </row>
    <row r="56" spans="1:29" ht="12" customHeight="1" x14ac:dyDescent="0.25">
      <c r="B56" s="27"/>
      <c r="C56" s="27"/>
      <c r="D56" s="27"/>
      <c r="E56" s="27"/>
      <c r="F56" s="27"/>
      <c r="G56" s="27"/>
    </row>
    <row r="57" spans="1:29" ht="12" customHeight="1" x14ac:dyDescent="0.25">
      <c r="B57" s="27"/>
      <c r="C57" s="27"/>
      <c r="D57" s="27"/>
      <c r="E57" s="27"/>
      <c r="F57" s="27"/>
      <c r="G57" s="27"/>
    </row>
    <row r="58" spans="1:29" ht="12" customHeight="1" x14ac:dyDescent="0.25">
      <c r="B58" s="27"/>
      <c r="C58" s="27"/>
      <c r="D58" s="27"/>
      <c r="E58" s="27"/>
      <c r="F58" s="27"/>
      <c r="G58" s="27"/>
    </row>
    <row r="59" spans="1:29" ht="12" customHeight="1" x14ac:dyDescent="0.25">
      <c r="B59" s="27"/>
      <c r="C59" s="27"/>
      <c r="D59" s="27"/>
      <c r="E59" s="27"/>
      <c r="F59" s="27"/>
      <c r="G59" s="27"/>
    </row>
    <row r="60" spans="1:29" ht="12" customHeight="1" x14ac:dyDescent="0.25">
      <c r="B60" s="27"/>
      <c r="C60" s="27"/>
      <c r="D60" s="27"/>
      <c r="E60" s="27"/>
      <c r="F60" s="27"/>
      <c r="G60" s="27"/>
    </row>
    <row r="61" spans="1:29" ht="12" customHeight="1" x14ac:dyDescent="0.25">
      <c r="B61" s="27"/>
      <c r="C61" s="27"/>
      <c r="D61" s="27"/>
      <c r="E61" s="27"/>
      <c r="F61" s="27"/>
      <c r="G61" s="27"/>
    </row>
    <row r="62" spans="1:29" ht="12" customHeight="1" x14ac:dyDescent="0.25">
      <c r="B62" s="27"/>
      <c r="C62" s="27"/>
      <c r="D62" s="27"/>
      <c r="E62" s="27"/>
      <c r="F62" s="27"/>
      <c r="G62" s="27"/>
    </row>
    <row r="63" spans="1:29" ht="12" customHeight="1" x14ac:dyDescent="0.25">
      <c r="B63" s="27"/>
      <c r="C63" s="27"/>
      <c r="D63" s="27"/>
      <c r="E63" s="27"/>
      <c r="F63" s="27"/>
      <c r="G63" s="27"/>
    </row>
    <row r="64" spans="1:29" ht="12" customHeight="1" x14ac:dyDescent="0.25">
      <c r="B64" s="27"/>
      <c r="C64" s="27"/>
      <c r="D64" s="27"/>
      <c r="E64" s="27"/>
      <c r="F64" s="27"/>
      <c r="G64" s="27"/>
    </row>
    <row r="65" spans="2:7" ht="12" customHeight="1" x14ac:dyDescent="0.25">
      <c r="B65" s="27"/>
      <c r="C65" s="27"/>
      <c r="D65" s="27"/>
      <c r="E65" s="27"/>
      <c r="F65" s="27"/>
      <c r="G65" s="27"/>
    </row>
    <row r="66" spans="2:7" ht="12" customHeight="1" x14ac:dyDescent="0.25">
      <c r="B66" s="27"/>
      <c r="C66" s="27"/>
      <c r="D66" s="27"/>
      <c r="E66" s="27"/>
      <c r="F66" s="27"/>
      <c r="G66" s="27"/>
    </row>
    <row r="67" spans="2:7" ht="12" customHeight="1" x14ac:dyDescent="0.25">
      <c r="B67" s="27"/>
      <c r="C67" s="27"/>
      <c r="D67" s="27"/>
      <c r="E67" s="27"/>
      <c r="F67" s="27"/>
      <c r="G67" s="27"/>
    </row>
    <row r="68" spans="2:7" ht="12" customHeight="1" x14ac:dyDescent="0.25"/>
    <row r="69" spans="2:7" ht="12" customHeight="1" x14ac:dyDescent="0.25"/>
    <row r="70" spans="2:7" ht="12" customHeight="1" x14ac:dyDescent="0.25"/>
    <row r="71" spans="2:7" ht="12" customHeight="1" x14ac:dyDescent="0.25"/>
    <row r="72" spans="2:7" ht="12" customHeight="1" x14ac:dyDescent="0.25">
      <c r="B72" s="27"/>
      <c r="C72" s="27"/>
      <c r="D72" s="27"/>
      <c r="E72" s="27"/>
      <c r="F72" s="27"/>
      <c r="G72" s="27"/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customProperties>
    <customPr name="EpmWorksheetKeyString_GUID" r:id="rId2"/>
  </customProperties>
  <ignoredErrors>
    <ignoredError sqref="V4" numberStoredAsText="1"/>
    <ignoredError sqref="X34:Y34" formulaRange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249977111117893"/>
  </sheetPr>
  <dimension ref="A2:JE65"/>
  <sheetViews>
    <sheetView zoomScale="90" zoomScaleNormal="90" workbookViewId="0">
      <pane xSplit="1" ySplit="2" topLeftCell="G3" activePane="bottomRight" state="frozen"/>
      <selection pane="topRight"/>
      <selection pane="bottomLeft"/>
      <selection pane="bottomRight" activeCell="AH23" sqref="AH23"/>
    </sheetView>
  </sheetViews>
  <sheetFormatPr defaultRowHeight="12.75" outlineLevelCol="1" x14ac:dyDescent="0.25"/>
  <cols>
    <col min="1" max="1" width="52.42578125" style="1" bestFit="1" customWidth="1"/>
    <col min="2" max="12" width="15.140625" style="8" hidden="1" customWidth="1" outlineLevel="1"/>
    <col min="13" max="14" width="15.140625" style="1" hidden="1" customWidth="1" outlineLevel="1"/>
    <col min="15" max="15" width="15.140625" style="1" customWidth="1" collapsed="1"/>
    <col min="16" max="18" width="15.140625" style="1" hidden="1" customWidth="1" outlineLevel="1"/>
    <col min="19" max="19" width="15.140625" style="1" customWidth="1" collapsed="1"/>
    <col min="20" max="22" width="15.140625" style="1" hidden="1" customWidth="1" outlineLevel="1"/>
    <col min="23" max="23" width="15.140625" style="1" customWidth="1" collapsed="1"/>
    <col min="24" max="24" width="15.140625" style="1" hidden="1" customWidth="1" outlineLevel="1"/>
    <col min="25" max="25" width="15.28515625" style="1" hidden="1" customWidth="1" outlineLevel="1"/>
    <col min="26" max="26" width="11.7109375" style="1" hidden="1" customWidth="1" outlineLevel="1"/>
    <col min="27" max="27" width="11.7109375" style="1" customWidth="1" collapsed="1"/>
    <col min="28" max="254" width="11.7109375" style="1" customWidth="1"/>
    <col min="255" max="255" width="52.42578125" style="1" bestFit="1" customWidth="1"/>
    <col min="256" max="276" width="15.140625" style="1" customWidth="1"/>
    <col min="277" max="510" width="11.7109375" style="1" customWidth="1"/>
    <col min="511" max="511" width="52.42578125" style="1" bestFit="1" customWidth="1"/>
    <col min="512" max="532" width="15.140625" style="1" customWidth="1"/>
    <col min="533" max="766" width="11.7109375" style="1" customWidth="1"/>
    <col min="767" max="767" width="52.42578125" style="1" bestFit="1" customWidth="1"/>
    <col min="768" max="788" width="15.140625" style="1" customWidth="1"/>
    <col min="789" max="1022" width="11.7109375" style="1" customWidth="1"/>
    <col min="1023" max="1023" width="52.42578125" style="1" bestFit="1" customWidth="1"/>
    <col min="1024" max="1044" width="15.140625" style="1" customWidth="1"/>
    <col min="1045" max="1278" width="11.7109375" style="1" customWidth="1"/>
    <col min="1279" max="1279" width="52.42578125" style="1" bestFit="1" customWidth="1"/>
    <col min="1280" max="1300" width="15.140625" style="1" customWidth="1"/>
    <col min="1301" max="1534" width="11.7109375" style="1" customWidth="1"/>
    <col min="1535" max="1535" width="52.42578125" style="1" bestFit="1" customWidth="1"/>
    <col min="1536" max="1556" width="15.140625" style="1" customWidth="1"/>
    <col min="1557" max="1790" width="11.7109375" style="1" customWidth="1"/>
    <col min="1791" max="1791" width="52.42578125" style="1" bestFit="1" customWidth="1"/>
    <col min="1792" max="1812" width="15.140625" style="1" customWidth="1"/>
    <col min="1813" max="2046" width="11.7109375" style="1" customWidth="1"/>
    <col min="2047" max="2047" width="52.42578125" style="1" bestFit="1" customWidth="1"/>
    <col min="2048" max="2068" width="15.140625" style="1" customWidth="1"/>
    <col min="2069" max="2302" width="11.7109375" style="1" customWidth="1"/>
    <col min="2303" max="2303" width="52.42578125" style="1" bestFit="1" customWidth="1"/>
    <col min="2304" max="2324" width="15.140625" style="1" customWidth="1"/>
    <col min="2325" max="2558" width="11.7109375" style="1" customWidth="1"/>
    <col min="2559" max="2559" width="52.42578125" style="1" bestFit="1" customWidth="1"/>
    <col min="2560" max="2580" width="15.140625" style="1" customWidth="1"/>
    <col min="2581" max="2814" width="11.7109375" style="1" customWidth="1"/>
    <col min="2815" max="2815" width="52.42578125" style="1" bestFit="1" customWidth="1"/>
    <col min="2816" max="2836" width="15.140625" style="1" customWidth="1"/>
    <col min="2837" max="3070" width="11.7109375" style="1" customWidth="1"/>
    <col min="3071" max="3071" width="52.42578125" style="1" bestFit="1" customWidth="1"/>
    <col min="3072" max="3092" width="15.140625" style="1" customWidth="1"/>
    <col min="3093" max="3326" width="11.7109375" style="1" customWidth="1"/>
    <col min="3327" max="3327" width="52.42578125" style="1" bestFit="1" customWidth="1"/>
    <col min="3328" max="3348" width="15.140625" style="1" customWidth="1"/>
    <col min="3349" max="3582" width="11.7109375" style="1" customWidth="1"/>
    <col min="3583" max="3583" width="52.42578125" style="1" bestFit="1" customWidth="1"/>
    <col min="3584" max="3604" width="15.140625" style="1" customWidth="1"/>
    <col min="3605" max="3838" width="11.7109375" style="1" customWidth="1"/>
    <col min="3839" max="3839" width="52.42578125" style="1" bestFit="1" customWidth="1"/>
    <col min="3840" max="3860" width="15.140625" style="1" customWidth="1"/>
    <col min="3861" max="4094" width="11.7109375" style="1" customWidth="1"/>
    <col min="4095" max="4095" width="52.42578125" style="1" bestFit="1" customWidth="1"/>
    <col min="4096" max="4116" width="15.140625" style="1" customWidth="1"/>
    <col min="4117" max="4350" width="11.7109375" style="1" customWidth="1"/>
    <col min="4351" max="4351" width="52.42578125" style="1" bestFit="1" customWidth="1"/>
    <col min="4352" max="4372" width="15.140625" style="1" customWidth="1"/>
    <col min="4373" max="4606" width="11.7109375" style="1" customWidth="1"/>
    <col min="4607" max="4607" width="52.42578125" style="1" bestFit="1" customWidth="1"/>
    <col min="4608" max="4628" width="15.140625" style="1" customWidth="1"/>
    <col min="4629" max="4862" width="11.7109375" style="1" customWidth="1"/>
    <col min="4863" max="4863" width="52.42578125" style="1" bestFit="1" customWidth="1"/>
    <col min="4864" max="4884" width="15.140625" style="1" customWidth="1"/>
    <col min="4885" max="5118" width="11.7109375" style="1" customWidth="1"/>
    <col min="5119" max="5119" width="52.42578125" style="1" bestFit="1" customWidth="1"/>
    <col min="5120" max="5140" width="15.140625" style="1" customWidth="1"/>
    <col min="5141" max="5374" width="11.7109375" style="1" customWidth="1"/>
    <col min="5375" max="5375" width="52.42578125" style="1" bestFit="1" customWidth="1"/>
    <col min="5376" max="5396" width="15.140625" style="1" customWidth="1"/>
    <col min="5397" max="5630" width="11.7109375" style="1" customWidth="1"/>
    <col min="5631" max="5631" width="52.42578125" style="1" bestFit="1" customWidth="1"/>
    <col min="5632" max="5652" width="15.140625" style="1" customWidth="1"/>
    <col min="5653" max="5886" width="11.7109375" style="1" customWidth="1"/>
    <col min="5887" max="5887" width="52.42578125" style="1" bestFit="1" customWidth="1"/>
    <col min="5888" max="5908" width="15.140625" style="1" customWidth="1"/>
    <col min="5909" max="6142" width="11.7109375" style="1" customWidth="1"/>
    <col min="6143" max="6143" width="52.42578125" style="1" bestFit="1" customWidth="1"/>
    <col min="6144" max="6164" width="15.140625" style="1" customWidth="1"/>
    <col min="6165" max="6398" width="11.7109375" style="1" customWidth="1"/>
    <col min="6399" max="6399" width="52.42578125" style="1" bestFit="1" customWidth="1"/>
    <col min="6400" max="6420" width="15.140625" style="1" customWidth="1"/>
    <col min="6421" max="6654" width="11.7109375" style="1" customWidth="1"/>
    <col min="6655" max="6655" width="52.42578125" style="1" bestFit="1" customWidth="1"/>
    <col min="6656" max="6676" width="15.140625" style="1" customWidth="1"/>
    <col min="6677" max="6910" width="11.7109375" style="1" customWidth="1"/>
    <col min="6911" max="6911" width="52.42578125" style="1" bestFit="1" customWidth="1"/>
    <col min="6912" max="6932" width="15.140625" style="1" customWidth="1"/>
    <col min="6933" max="7166" width="11.7109375" style="1" customWidth="1"/>
    <col min="7167" max="7167" width="52.42578125" style="1" bestFit="1" customWidth="1"/>
    <col min="7168" max="7188" width="15.140625" style="1" customWidth="1"/>
    <col min="7189" max="7422" width="11.7109375" style="1" customWidth="1"/>
    <col min="7423" max="7423" width="52.42578125" style="1" bestFit="1" customWidth="1"/>
    <col min="7424" max="7444" width="15.140625" style="1" customWidth="1"/>
    <col min="7445" max="7678" width="11.7109375" style="1" customWidth="1"/>
    <col min="7679" max="7679" width="52.42578125" style="1" bestFit="1" customWidth="1"/>
    <col min="7680" max="7700" width="15.140625" style="1" customWidth="1"/>
    <col min="7701" max="7934" width="11.7109375" style="1" customWidth="1"/>
    <col min="7935" max="7935" width="52.42578125" style="1" bestFit="1" customWidth="1"/>
    <col min="7936" max="7956" width="15.140625" style="1" customWidth="1"/>
    <col min="7957" max="8190" width="11.7109375" style="1" customWidth="1"/>
    <col min="8191" max="8191" width="52.42578125" style="1" bestFit="1" customWidth="1"/>
    <col min="8192" max="8212" width="15.140625" style="1" customWidth="1"/>
    <col min="8213" max="8446" width="11.7109375" style="1" customWidth="1"/>
    <col min="8447" max="8447" width="52.42578125" style="1" bestFit="1" customWidth="1"/>
    <col min="8448" max="8468" width="15.140625" style="1" customWidth="1"/>
    <col min="8469" max="8702" width="11.7109375" style="1" customWidth="1"/>
    <col min="8703" max="8703" width="52.42578125" style="1" bestFit="1" customWidth="1"/>
    <col min="8704" max="8724" width="15.140625" style="1" customWidth="1"/>
    <col min="8725" max="8958" width="11.7109375" style="1" customWidth="1"/>
    <col min="8959" max="8959" width="52.42578125" style="1" bestFit="1" customWidth="1"/>
    <col min="8960" max="8980" width="15.140625" style="1" customWidth="1"/>
    <col min="8981" max="9214" width="11.7109375" style="1" customWidth="1"/>
    <col min="9215" max="9215" width="52.42578125" style="1" bestFit="1" customWidth="1"/>
    <col min="9216" max="9236" width="15.140625" style="1" customWidth="1"/>
    <col min="9237" max="9470" width="11.7109375" style="1" customWidth="1"/>
    <col min="9471" max="9471" width="52.42578125" style="1" bestFit="1" customWidth="1"/>
    <col min="9472" max="9492" width="15.140625" style="1" customWidth="1"/>
    <col min="9493" max="9726" width="11.7109375" style="1" customWidth="1"/>
    <col min="9727" max="9727" width="52.42578125" style="1" bestFit="1" customWidth="1"/>
    <col min="9728" max="9748" width="15.140625" style="1" customWidth="1"/>
    <col min="9749" max="9982" width="11.7109375" style="1" customWidth="1"/>
    <col min="9983" max="9983" width="52.42578125" style="1" bestFit="1" customWidth="1"/>
    <col min="9984" max="10004" width="15.140625" style="1" customWidth="1"/>
    <col min="10005" max="10238" width="11.7109375" style="1" customWidth="1"/>
    <col min="10239" max="10239" width="52.42578125" style="1" bestFit="1" customWidth="1"/>
    <col min="10240" max="10260" width="15.140625" style="1" customWidth="1"/>
    <col min="10261" max="10494" width="11.7109375" style="1" customWidth="1"/>
    <col min="10495" max="10495" width="52.42578125" style="1" bestFit="1" customWidth="1"/>
    <col min="10496" max="10516" width="15.140625" style="1" customWidth="1"/>
    <col min="10517" max="10750" width="11.7109375" style="1" customWidth="1"/>
    <col min="10751" max="10751" width="52.42578125" style="1" bestFit="1" customWidth="1"/>
    <col min="10752" max="10772" width="15.140625" style="1" customWidth="1"/>
    <col min="10773" max="11006" width="11.7109375" style="1" customWidth="1"/>
    <col min="11007" max="11007" width="52.42578125" style="1" bestFit="1" customWidth="1"/>
    <col min="11008" max="11028" width="15.140625" style="1" customWidth="1"/>
    <col min="11029" max="11262" width="11.7109375" style="1" customWidth="1"/>
    <col min="11263" max="11263" width="52.42578125" style="1" bestFit="1" customWidth="1"/>
    <col min="11264" max="11284" width="15.140625" style="1" customWidth="1"/>
    <col min="11285" max="11518" width="11.7109375" style="1" customWidth="1"/>
    <col min="11519" max="11519" width="52.42578125" style="1" bestFit="1" customWidth="1"/>
    <col min="11520" max="11540" width="15.140625" style="1" customWidth="1"/>
    <col min="11541" max="11774" width="11.7109375" style="1" customWidth="1"/>
    <col min="11775" max="11775" width="52.42578125" style="1" bestFit="1" customWidth="1"/>
    <col min="11776" max="11796" width="15.140625" style="1" customWidth="1"/>
    <col min="11797" max="12030" width="11.7109375" style="1" customWidth="1"/>
    <col min="12031" max="12031" width="52.42578125" style="1" bestFit="1" customWidth="1"/>
    <col min="12032" max="12052" width="15.140625" style="1" customWidth="1"/>
    <col min="12053" max="12286" width="11.7109375" style="1" customWidth="1"/>
    <col min="12287" max="12287" width="52.42578125" style="1" bestFit="1" customWidth="1"/>
    <col min="12288" max="12308" width="15.140625" style="1" customWidth="1"/>
    <col min="12309" max="12542" width="11.7109375" style="1" customWidth="1"/>
    <col min="12543" max="12543" width="52.42578125" style="1" bestFit="1" customWidth="1"/>
    <col min="12544" max="12564" width="15.140625" style="1" customWidth="1"/>
    <col min="12565" max="12798" width="11.7109375" style="1" customWidth="1"/>
    <col min="12799" max="12799" width="52.42578125" style="1" bestFit="1" customWidth="1"/>
    <col min="12800" max="12820" width="15.140625" style="1" customWidth="1"/>
    <col min="12821" max="13054" width="11.7109375" style="1" customWidth="1"/>
    <col min="13055" max="13055" width="52.42578125" style="1" bestFit="1" customWidth="1"/>
    <col min="13056" max="13076" width="15.140625" style="1" customWidth="1"/>
    <col min="13077" max="13310" width="11.7109375" style="1" customWidth="1"/>
    <col min="13311" max="13311" width="52.42578125" style="1" bestFit="1" customWidth="1"/>
    <col min="13312" max="13332" width="15.140625" style="1" customWidth="1"/>
    <col min="13333" max="13566" width="11.7109375" style="1" customWidth="1"/>
    <col min="13567" max="13567" width="52.42578125" style="1" bestFit="1" customWidth="1"/>
    <col min="13568" max="13588" width="15.140625" style="1" customWidth="1"/>
    <col min="13589" max="13822" width="11.7109375" style="1" customWidth="1"/>
    <col min="13823" max="13823" width="52.42578125" style="1" bestFit="1" customWidth="1"/>
    <col min="13824" max="13844" width="15.140625" style="1" customWidth="1"/>
    <col min="13845" max="14078" width="11.7109375" style="1" customWidth="1"/>
    <col min="14079" max="14079" width="52.42578125" style="1" bestFit="1" customWidth="1"/>
    <col min="14080" max="14100" width="15.140625" style="1" customWidth="1"/>
    <col min="14101" max="14334" width="11.7109375" style="1" customWidth="1"/>
    <col min="14335" max="14335" width="52.42578125" style="1" bestFit="1" customWidth="1"/>
    <col min="14336" max="14356" width="15.140625" style="1" customWidth="1"/>
    <col min="14357" max="14590" width="11.7109375" style="1" customWidth="1"/>
    <col min="14591" max="14591" width="52.42578125" style="1" bestFit="1" customWidth="1"/>
    <col min="14592" max="14612" width="15.140625" style="1" customWidth="1"/>
    <col min="14613" max="14846" width="11.7109375" style="1" customWidth="1"/>
    <col min="14847" max="14847" width="52.42578125" style="1" bestFit="1" customWidth="1"/>
    <col min="14848" max="14868" width="15.140625" style="1" customWidth="1"/>
    <col min="14869" max="15102" width="11.7109375" style="1" customWidth="1"/>
    <col min="15103" max="15103" width="52.42578125" style="1" bestFit="1" customWidth="1"/>
    <col min="15104" max="15124" width="15.140625" style="1" customWidth="1"/>
    <col min="15125" max="15358" width="11.7109375" style="1" customWidth="1"/>
    <col min="15359" max="15359" width="52.42578125" style="1" bestFit="1" customWidth="1"/>
    <col min="15360" max="15380" width="15.140625" style="1" customWidth="1"/>
    <col min="15381" max="15614" width="11.7109375" style="1" customWidth="1"/>
    <col min="15615" max="15615" width="52.42578125" style="1" bestFit="1" customWidth="1"/>
    <col min="15616" max="15636" width="15.140625" style="1" customWidth="1"/>
    <col min="15637" max="15870" width="11.7109375" style="1" customWidth="1"/>
    <col min="15871" max="15871" width="52.42578125" style="1" bestFit="1" customWidth="1"/>
    <col min="15872" max="15892" width="15.140625" style="1" customWidth="1"/>
    <col min="15893" max="16126" width="11.7109375" style="1" customWidth="1"/>
    <col min="16127" max="16127" width="52.42578125" style="1" bestFit="1" customWidth="1"/>
    <col min="16128" max="16148" width="15.140625" style="1" customWidth="1"/>
    <col min="16149" max="16384" width="11.7109375" style="1" customWidth="1"/>
  </cols>
  <sheetData>
    <row r="2" spans="1:34" ht="51" x14ac:dyDescent="0.25">
      <c r="A2" s="213" t="s">
        <v>327</v>
      </c>
      <c r="B2" s="30" t="s">
        <v>25</v>
      </c>
      <c r="C2" s="30" t="s">
        <v>24</v>
      </c>
      <c r="D2" s="30" t="s">
        <v>23</v>
      </c>
      <c r="E2" s="30" t="s">
        <v>22</v>
      </c>
      <c r="F2" s="30" t="s">
        <v>21</v>
      </c>
      <c r="G2" s="30" t="s">
        <v>20</v>
      </c>
      <c r="H2" s="30" t="s">
        <v>19</v>
      </c>
      <c r="I2" s="30" t="s">
        <v>18</v>
      </c>
      <c r="J2" s="30" t="s">
        <v>17</v>
      </c>
      <c r="K2" s="30" t="s">
        <v>16</v>
      </c>
      <c r="L2" s="30" t="s">
        <v>15</v>
      </c>
      <c r="M2" s="30" t="s">
        <v>14</v>
      </c>
      <c r="N2" s="30" t="s">
        <v>13</v>
      </c>
      <c r="O2" s="30" t="s">
        <v>12</v>
      </c>
      <c r="P2" s="30" t="s">
        <v>11</v>
      </c>
      <c r="Q2" s="30" t="s">
        <v>10</v>
      </c>
      <c r="R2" s="30" t="s">
        <v>9</v>
      </c>
      <c r="S2" s="30" t="s">
        <v>280</v>
      </c>
      <c r="T2" s="30" t="s">
        <v>432</v>
      </c>
      <c r="U2" s="30" t="s">
        <v>281</v>
      </c>
      <c r="V2" s="30" t="s">
        <v>282</v>
      </c>
      <c r="W2" s="30" t="s">
        <v>283</v>
      </c>
      <c r="X2" s="30" t="s">
        <v>284</v>
      </c>
      <c r="Y2" s="30" t="s">
        <v>285</v>
      </c>
      <c r="Z2" s="30" t="s">
        <v>286</v>
      </c>
      <c r="AA2" s="30" t="s">
        <v>287</v>
      </c>
      <c r="AB2" s="30" t="s">
        <v>288</v>
      </c>
      <c r="AC2" s="30" t="s">
        <v>289</v>
      </c>
      <c r="AD2" s="30" t="s">
        <v>290</v>
      </c>
      <c r="AE2" s="30" t="s">
        <v>291</v>
      </c>
      <c r="AF2" s="30" t="s">
        <v>292</v>
      </c>
      <c r="AG2" s="30" t="s">
        <v>293</v>
      </c>
      <c r="AH2" s="30" t="s">
        <v>427</v>
      </c>
    </row>
    <row r="3" spans="1:34" s="3" customFormat="1" x14ac:dyDescent="0.2">
      <c r="A3" s="31" t="s">
        <v>328</v>
      </c>
      <c r="B3" s="81">
        <v>3843803</v>
      </c>
      <c r="C3" s="81">
        <v>3843803</v>
      </c>
      <c r="D3" s="81">
        <v>4008071</v>
      </c>
      <c r="E3" s="81">
        <v>8193149</v>
      </c>
      <c r="F3" s="81">
        <v>4349346</v>
      </c>
      <c r="G3" s="81">
        <v>8193149</v>
      </c>
      <c r="H3" s="81">
        <v>4349346</v>
      </c>
      <c r="I3" s="81">
        <v>8193149</v>
      </c>
      <c r="J3" s="81">
        <v>4185078</v>
      </c>
      <c r="K3" s="81">
        <v>12630353</v>
      </c>
      <c r="L3" s="81">
        <v>4469240</v>
      </c>
      <c r="M3" s="81">
        <v>12630353</v>
      </c>
      <c r="N3" s="81">
        <v>4469240</v>
      </c>
      <c r="O3" s="81">
        <v>17148949</v>
      </c>
      <c r="P3" s="81">
        <v>4411596</v>
      </c>
      <c r="Q3" s="81">
        <v>4310609</v>
      </c>
      <c r="R3" s="81">
        <v>4809671</v>
      </c>
      <c r="S3" s="81">
        <v>4992725</v>
      </c>
      <c r="T3" s="81">
        <v>5065950</v>
      </c>
      <c r="U3" s="81">
        <v>5687014</v>
      </c>
      <c r="V3" s="81">
        <v>6164989</v>
      </c>
      <c r="W3" s="81">
        <v>6050932</v>
      </c>
      <c r="X3" s="81">
        <v>6005466</v>
      </c>
      <c r="Y3" s="81">
        <v>6900742</v>
      </c>
      <c r="Z3" s="81">
        <v>6006393</v>
      </c>
      <c r="AA3" s="81">
        <v>6523816</v>
      </c>
      <c r="AB3" s="81">
        <v>5334653</v>
      </c>
      <c r="AC3" s="81">
        <v>6220683</v>
      </c>
      <c r="AD3" s="81">
        <v>8714583</v>
      </c>
      <c r="AE3" s="81">
        <v>9794101</v>
      </c>
      <c r="AF3" s="81">
        <v>11913328</v>
      </c>
      <c r="AG3" s="81">
        <v>15391573</v>
      </c>
      <c r="AH3" s="81">
        <v>10246173</v>
      </c>
    </row>
    <row r="4" spans="1:34" x14ac:dyDescent="0.2">
      <c r="A4" s="214" t="s">
        <v>329</v>
      </c>
      <c r="B4" s="82">
        <v>-2917758</v>
      </c>
      <c r="C4" s="82">
        <v>-2917758</v>
      </c>
      <c r="D4" s="82">
        <v>-3082026</v>
      </c>
      <c r="E4" s="82">
        <v>-6344665</v>
      </c>
      <c r="F4" s="82">
        <v>-3426907</v>
      </c>
      <c r="G4" s="82">
        <v>-6344665</v>
      </c>
      <c r="H4" s="82">
        <v>-3426907</v>
      </c>
      <c r="I4" s="82">
        <v>-6344665</v>
      </c>
      <c r="J4" s="82">
        <v>-3262639</v>
      </c>
      <c r="K4" s="82">
        <v>-9470412</v>
      </c>
      <c r="L4" s="82">
        <v>-3157057</v>
      </c>
      <c r="M4" s="82">
        <v>-9470412</v>
      </c>
      <c r="N4" s="82">
        <v>-3157057</v>
      </c>
      <c r="O4" s="82">
        <v>-12640042</v>
      </c>
      <c r="P4" s="82">
        <v>-3093474</v>
      </c>
      <c r="Q4" s="82">
        <v>-3325893</v>
      </c>
      <c r="R4" s="82">
        <v>-3596936</v>
      </c>
      <c r="S4" s="82">
        <v>-3579838</v>
      </c>
      <c r="T4" s="82">
        <v>-3684743</v>
      </c>
      <c r="U4" s="82">
        <v>-4123918</v>
      </c>
      <c r="V4" s="82">
        <v>-4298540</v>
      </c>
      <c r="W4" s="136">
        <v>-3998456</v>
      </c>
      <c r="X4" s="82">
        <v>-4021495</v>
      </c>
      <c r="Y4" s="82">
        <f>-4442269</f>
        <v>-4442269</v>
      </c>
      <c r="Z4" s="82">
        <v>-4370357</v>
      </c>
      <c r="AA4" s="82">
        <v>-4429143</v>
      </c>
      <c r="AB4" s="82">
        <v>-4017707</v>
      </c>
      <c r="AC4" s="82">
        <v>-4378065</v>
      </c>
      <c r="AD4" s="136">
        <v>-5133126</v>
      </c>
      <c r="AE4" s="136">
        <v>-5596003</v>
      </c>
      <c r="AF4" s="136">
        <v>-6178784</v>
      </c>
      <c r="AG4" s="136">
        <v>-7111092</v>
      </c>
      <c r="AH4" s="136">
        <v>-5941522</v>
      </c>
    </row>
    <row r="5" spans="1:34" s="3" customFormat="1" x14ac:dyDescent="0.2">
      <c r="A5" s="215" t="s">
        <v>113</v>
      </c>
      <c r="B5" s="80">
        <v>926045</v>
      </c>
      <c r="C5" s="80">
        <v>926045</v>
      </c>
      <c r="D5" s="80">
        <v>926045</v>
      </c>
      <c r="E5" s="80">
        <v>1848484</v>
      </c>
      <c r="F5" s="80">
        <v>922439</v>
      </c>
      <c r="G5" s="80">
        <v>1848484</v>
      </c>
      <c r="H5" s="80">
        <v>922439</v>
      </c>
      <c r="I5" s="80">
        <v>1848484</v>
      </c>
      <c r="J5" s="80">
        <v>922439</v>
      </c>
      <c r="K5" s="80">
        <v>3159941</v>
      </c>
      <c r="L5" s="80">
        <v>1312183</v>
      </c>
      <c r="M5" s="80">
        <v>3159941</v>
      </c>
      <c r="N5" s="80">
        <v>1312183</v>
      </c>
      <c r="O5" s="80">
        <v>4508907</v>
      </c>
      <c r="P5" s="80">
        <v>1318122</v>
      </c>
      <c r="Q5" s="80">
        <v>984716</v>
      </c>
      <c r="R5" s="80">
        <v>1212735</v>
      </c>
      <c r="S5" s="80">
        <v>1412887</v>
      </c>
      <c r="T5" s="80">
        <v>1381207</v>
      </c>
      <c r="U5" s="80">
        <v>1563096</v>
      </c>
      <c r="V5" s="80">
        <v>1866449</v>
      </c>
      <c r="W5" s="137">
        <v>2052476</v>
      </c>
      <c r="X5" s="80">
        <v>1983971</v>
      </c>
      <c r="Y5" s="80">
        <v>2458473</v>
      </c>
      <c r="Z5" s="80">
        <v>1636036</v>
      </c>
      <c r="AA5" s="80">
        <v>2094673</v>
      </c>
      <c r="AB5" s="80">
        <v>1316946</v>
      </c>
      <c r="AC5" s="80">
        <v>1842618</v>
      </c>
      <c r="AD5" s="137">
        <f>SUM(AD3:AD4)</f>
        <v>3581457</v>
      </c>
      <c r="AE5" s="137">
        <v>4198098</v>
      </c>
      <c r="AF5" s="137">
        <v>5734544</v>
      </c>
      <c r="AG5" s="137">
        <v>8280481</v>
      </c>
      <c r="AH5" s="137">
        <f>SUM(AH3:AH4)</f>
        <v>4304651</v>
      </c>
    </row>
    <row r="6" spans="1:34" s="4" customFormat="1" x14ac:dyDescent="0.2">
      <c r="A6" s="18" t="s">
        <v>330</v>
      </c>
      <c r="B6" s="82">
        <v>-692113</v>
      </c>
      <c r="C6" s="82">
        <v>-692113</v>
      </c>
      <c r="D6" s="82">
        <v>-692113</v>
      </c>
      <c r="E6" s="82">
        <v>-1343279</v>
      </c>
      <c r="F6" s="82">
        <v>-651166</v>
      </c>
      <c r="G6" s="82">
        <v>-1343279</v>
      </c>
      <c r="H6" s="82">
        <v>-651166</v>
      </c>
      <c r="I6" s="82">
        <v>-1343279</v>
      </c>
      <c r="J6" s="82">
        <v>-651166</v>
      </c>
      <c r="K6" s="82">
        <v>-1840607</v>
      </c>
      <c r="L6" s="82">
        <v>-498861</v>
      </c>
      <c r="M6" s="82">
        <v>-1840607</v>
      </c>
      <c r="N6" s="82">
        <v>-498862</v>
      </c>
      <c r="O6" s="82">
        <v>-2563431</v>
      </c>
      <c r="P6" s="82">
        <v>-566335</v>
      </c>
      <c r="Q6" s="82">
        <v>-651325</v>
      </c>
      <c r="R6" s="82">
        <v>-550540</v>
      </c>
      <c r="S6" s="82">
        <v>-176295</v>
      </c>
      <c r="T6" s="82">
        <v>1257703</v>
      </c>
      <c r="U6" s="82">
        <v>-19767</v>
      </c>
      <c r="V6" s="82">
        <v>-453100</v>
      </c>
      <c r="W6" s="136">
        <v>-701504</v>
      </c>
      <c r="X6" s="82">
        <v>-803252</v>
      </c>
      <c r="Y6" s="82">
        <v>-1325395</v>
      </c>
      <c r="Z6" s="82">
        <v>-1365864</v>
      </c>
      <c r="AA6" s="82">
        <v>-1136725</v>
      </c>
      <c r="AB6" s="82">
        <v>-1221313</v>
      </c>
      <c r="AC6" s="82">
        <v>-1289349</v>
      </c>
      <c r="AD6" s="136">
        <f>SUM(AD7:AD11)</f>
        <v>-1422016</v>
      </c>
      <c r="AE6" s="136">
        <v>-1292004</v>
      </c>
      <c r="AF6" s="136">
        <v>1442516</v>
      </c>
      <c r="AG6" s="85">
        <f>SUM(AG7:AG11)</f>
        <v>-1171899</v>
      </c>
      <c r="AH6" s="85">
        <f>SUM(AH7:AH11)</f>
        <v>-625288</v>
      </c>
    </row>
    <row r="7" spans="1:34" x14ac:dyDescent="0.2">
      <c r="A7" s="214" t="s">
        <v>331</v>
      </c>
      <c r="B7" s="82">
        <v>-450421</v>
      </c>
      <c r="C7" s="82">
        <v>-450421</v>
      </c>
      <c r="D7" s="82">
        <v>-450421</v>
      </c>
      <c r="E7" s="82">
        <v>-844604</v>
      </c>
      <c r="F7" s="82">
        <v>-394183</v>
      </c>
      <c r="G7" s="82">
        <v>-844604</v>
      </c>
      <c r="H7" s="82">
        <v>-394183</v>
      </c>
      <c r="I7" s="82">
        <v>-844604</v>
      </c>
      <c r="J7" s="82">
        <v>-394183</v>
      </c>
      <c r="K7" s="82">
        <v>-1247971</v>
      </c>
      <c r="L7" s="82">
        <v>-405411</v>
      </c>
      <c r="M7" s="82">
        <v>-1247971</v>
      </c>
      <c r="N7" s="82">
        <v>-405411</v>
      </c>
      <c r="O7" s="82">
        <v>-1696896</v>
      </c>
      <c r="P7" s="82">
        <v>-369792</v>
      </c>
      <c r="Q7" s="82">
        <v>-479275</v>
      </c>
      <c r="R7" s="82">
        <v>-414544</v>
      </c>
      <c r="S7" s="82">
        <v>-551496</v>
      </c>
      <c r="T7" s="82">
        <v>-456503</v>
      </c>
      <c r="U7" s="82">
        <v>-471509</v>
      </c>
      <c r="V7" s="82">
        <v>-569294</v>
      </c>
      <c r="W7" s="136">
        <v>-766382</v>
      </c>
      <c r="X7" s="82">
        <v>-573484</v>
      </c>
      <c r="Y7" s="82">
        <v>-426273</v>
      </c>
      <c r="Z7" s="82">
        <v>-429836</v>
      </c>
      <c r="AA7" s="82">
        <v>-913212</v>
      </c>
      <c r="AB7" s="82">
        <v>-390915</v>
      </c>
      <c r="AC7" s="82">
        <v>-400463</v>
      </c>
      <c r="AD7" s="136">
        <v>-606938</v>
      </c>
      <c r="AE7" s="136">
        <v>-606101</v>
      </c>
      <c r="AF7" s="136">
        <v>-422586</v>
      </c>
      <c r="AG7" s="85">
        <v>-680194</v>
      </c>
      <c r="AH7" s="85">
        <v>-603615</v>
      </c>
    </row>
    <row r="8" spans="1:34" x14ac:dyDescent="0.2">
      <c r="A8" s="214" t="s">
        <v>332</v>
      </c>
      <c r="B8" s="82">
        <v>-160111</v>
      </c>
      <c r="C8" s="82">
        <v>-160111</v>
      </c>
      <c r="D8" s="82">
        <v>-160111</v>
      </c>
      <c r="E8" s="82">
        <v>-264341</v>
      </c>
      <c r="F8" s="82">
        <v>-104230</v>
      </c>
      <c r="G8" s="82">
        <v>-264341</v>
      </c>
      <c r="H8" s="82">
        <v>-104230</v>
      </c>
      <c r="I8" s="82">
        <v>-264341</v>
      </c>
      <c r="J8" s="82">
        <v>-104230</v>
      </c>
      <c r="K8" s="82">
        <v>-382114</v>
      </c>
      <c r="L8" s="82">
        <v>-117792</v>
      </c>
      <c r="M8" s="82">
        <v>-382114</v>
      </c>
      <c r="N8" s="82">
        <v>-117792</v>
      </c>
      <c r="O8" s="82">
        <v>-518232</v>
      </c>
      <c r="P8" s="82">
        <v>-118459</v>
      </c>
      <c r="Q8" s="82">
        <v>-112418</v>
      </c>
      <c r="R8" s="82">
        <v>-76174</v>
      </c>
      <c r="S8" s="82">
        <v>-108790</v>
      </c>
      <c r="T8" s="82">
        <v>-107573</v>
      </c>
      <c r="U8" s="82">
        <v>-117675</v>
      </c>
      <c r="V8" s="82">
        <v>-105785</v>
      </c>
      <c r="W8" s="136">
        <v>-162990</v>
      </c>
      <c r="X8" s="82">
        <v>-120181</v>
      </c>
      <c r="Y8" s="82">
        <v>-125701</v>
      </c>
      <c r="Z8" s="82">
        <v>-137497</v>
      </c>
      <c r="AA8" s="82">
        <v>-127686</v>
      </c>
      <c r="AB8" s="82">
        <v>-119055</v>
      </c>
      <c r="AC8" s="82">
        <v>-126446</v>
      </c>
      <c r="AD8" s="136">
        <v>-124180</v>
      </c>
      <c r="AE8" s="136">
        <v>-134777</v>
      </c>
      <c r="AF8" s="136">
        <v>-134463</v>
      </c>
      <c r="AG8" s="85">
        <v>-145440</v>
      </c>
      <c r="AH8" s="85">
        <v>-158853</v>
      </c>
    </row>
    <row r="9" spans="1:34" x14ac:dyDescent="0.2">
      <c r="A9" s="214" t="s">
        <v>333</v>
      </c>
      <c r="B9" s="82">
        <v>22272</v>
      </c>
      <c r="C9" s="82">
        <v>22272</v>
      </c>
      <c r="D9" s="82">
        <v>22272</v>
      </c>
      <c r="E9" s="82">
        <v>34018</v>
      </c>
      <c r="F9" s="82">
        <v>11746</v>
      </c>
      <c r="G9" s="82">
        <v>34018</v>
      </c>
      <c r="H9" s="82">
        <v>11746</v>
      </c>
      <c r="I9" s="82">
        <v>34018</v>
      </c>
      <c r="J9" s="82">
        <v>11746</v>
      </c>
      <c r="K9" s="82">
        <v>202617</v>
      </c>
      <c r="L9" s="82">
        <v>168599</v>
      </c>
      <c r="M9" s="82">
        <v>202617</v>
      </c>
      <c r="N9" s="82">
        <v>168600</v>
      </c>
      <c r="O9" s="82">
        <v>663509</v>
      </c>
      <c r="P9" s="82">
        <v>6499</v>
      </c>
      <c r="Q9" s="82">
        <v>5647</v>
      </c>
      <c r="R9" s="82">
        <v>8956</v>
      </c>
      <c r="S9" s="82">
        <v>803184</v>
      </c>
      <c r="T9" s="82">
        <v>1945587</v>
      </c>
      <c r="U9" s="82">
        <v>683857</v>
      </c>
      <c r="V9" s="82">
        <v>598458</v>
      </c>
      <c r="W9" s="136">
        <v>808141</v>
      </c>
      <c r="X9" s="82">
        <v>228952</v>
      </c>
      <c r="Y9" s="82">
        <v>-209786</v>
      </c>
      <c r="Z9" s="82">
        <v>-183090</v>
      </c>
      <c r="AA9" s="82">
        <v>667694</v>
      </c>
      <c r="AB9" s="82">
        <v>102689</v>
      </c>
      <c r="AC9" s="82">
        <v>304268</v>
      </c>
      <c r="AD9" s="136">
        <v>25549</v>
      </c>
      <c r="AE9" s="136">
        <v>49988</v>
      </c>
      <c r="AF9" s="136">
        <v>2560232</v>
      </c>
      <c r="AG9" s="85">
        <v>135965</v>
      </c>
      <c r="AH9" s="85">
        <v>8922</v>
      </c>
    </row>
    <row r="10" spans="1:34" x14ac:dyDescent="0.2">
      <c r="A10" s="214" t="s">
        <v>334</v>
      </c>
      <c r="B10" s="82">
        <v>-148832</v>
      </c>
      <c r="C10" s="82">
        <v>-148832</v>
      </c>
      <c r="D10" s="82">
        <v>-148832</v>
      </c>
      <c r="E10" s="82">
        <v>-331759</v>
      </c>
      <c r="F10" s="82">
        <v>-182927</v>
      </c>
      <c r="G10" s="82">
        <v>-331759</v>
      </c>
      <c r="H10" s="82">
        <v>-182927</v>
      </c>
      <c r="I10" s="82">
        <v>-331759</v>
      </c>
      <c r="J10" s="82">
        <v>-182927</v>
      </c>
      <c r="K10" s="82">
        <v>-501612</v>
      </c>
      <c r="L10" s="82">
        <v>-170377</v>
      </c>
      <c r="M10" s="82">
        <v>-501612</v>
      </c>
      <c r="N10" s="82">
        <v>-170376</v>
      </c>
      <c r="O10" s="82">
        <v>-1076730</v>
      </c>
      <c r="P10" s="82">
        <v>-105688</v>
      </c>
      <c r="Q10" s="82">
        <v>-104672</v>
      </c>
      <c r="R10" s="82">
        <v>-106780</v>
      </c>
      <c r="S10" s="82">
        <v>-329804</v>
      </c>
      <c r="T10" s="82">
        <v>-148659</v>
      </c>
      <c r="U10" s="82">
        <v>-141753</v>
      </c>
      <c r="V10" s="82">
        <v>-420325</v>
      </c>
      <c r="W10" s="136">
        <v>-619969</v>
      </c>
      <c r="X10" s="82">
        <v>-364372</v>
      </c>
      <c r="Y10" s="82">
        <v>-592701</v>
      </c>
      <c r="Z10" s="82">
        <v>-679510</v>
      </c>
      <c r="AA10" s="82">
        <v>-770268</v>
      </c>
      <c r="AB10" s="82">
        <v>-768924</v>
      </c>
      <c r="AC10" s="82">
        <v>-1095062</v>
      </c>
      <c r="AD10" s="136">
        <v>-742417</v>
      </c>
      <c r="AE10" s="136">
        <v>-663653</v>
      </c>
      <c r="AF10" s="136">
        <v>-574112</v>
      </c>
      <c r="AG10" s="85">
        <v>-537351</v>
      </c>
      <c r="AH10" s="85">
        <v>33269</v>
      </c>
    </row>
    <row r="11" spans="1:34" x14ac:dyDescent="0.2">
      <c r="A11" s="214" t="s">
        <v>335</v>
      </c>
      <c r="B11" s="82">
        <v>44979</v>
      </c>
      <c r="C11" s="82">
        <v>44979</v>
      </c>
      <c r="D11" s="82">
        <v>44979</v>
      </c>
      <c r="E11" s="82">
        <v>63407</v>
      </c>
      <c r="F11" s="82">
        <v>18428</v>
      </c>
      <c r="G11" s="82">
        <v>63407</v>
      </c>
      <c r="H11" s="82">
        <v>18428</v>
      </c>
      <c r="I11" s="82">
        <v>63407</v>
      </c>
      <c r="J11" s="82">
        <v>18428</v>
      </c>
      <c r="K11" s="82">
        <v>88473</v>
      </c>
      <c r="L11" s="82">
        <v>26120</v>
      </c>
      <c r="M11" s="82">
        <v>88473</v>
      </c>
      <c r="N11" s="82">
        <v>26117</v>
      </c>
      <c r="O11" s="82">
        <v>64918</v>
      </c>
      <c r="P11" s="82">
        <v>21105</v>
      </c>
      <c r="Q11" s="82">
        <v>39393</v>
      </c>
      <c r="R11" s="82">
        <v>38002</v>
      </c>
      <c r="S11" s="82">
        <v>10611</v>
      </c>
      <c r="T11" s="82">
        <v>24851</v>
      </c>
      <c r="U11" s="82">
        <v>27313</v>
      </c>
      <c r="V11" s="82">
        <v>43846</v>
      </c>
      <c r="W11" s="136">
        <v>39696</v>
      </c>
      <c r="X11" s="82">
        <v>25833</v>
      </c>
      <c r="Y11" s="82">
        <v>29066</v>
      </c>
      <c r="Z11" s="82">
        <v>64069</v>
      </c>
      <c r="AA11" s="82">
        <v>6747</v>
      </c>
      <c r="AB11" s="82">
        <v>-45108</v>
      </c>
      <c r="AC11" s="82">
        <v>28354</v>
      </c>
      <c r="AD11" s="136">
        <v>25970</v>
      </c>
      <c r="AE11" s="136">
        <v>62539</v>
      </c>
      <c r="AF11" s="136">
        <v>13445</v>
      </c>
      <c r="AG11" s="136">
        <v>55121</v>
      </c>
      <c r="AH11" s="136">
        <v>94989</v>
      </c>
    </row>
    <row r="12" spans="1:34" s="3" customFormat="1" x14ac:dyDescent="0.2">
      <c r="A12" s="31" t="s">
        <v>336</v>
      </c>
      <c r="B12" s="81">
        <v>233932</v>
      </c>
      <c r="C12" s="81">
        <v>233932</v>
      </c>
      <c r="D12" s="81">
        <v>233932</v>
      </c>
      <c r="E12" s="81">
        <v>505205</v>
      </c>
      <c r="F12" s="81">
        <v>271273</v>
      </c>
      <c r="G12" s="81">
        <v>505205</v>
      </c>
      <c r="H12" s="81">
        <v>271273</v>
      </c>
      <c r="I12" s="81">
        <v>505205</v>
      </c>
      <c r="J12" s="81">
        <v>271273</v>
      </c>
      <c r="K12" s="81">
        <v>1319334</v>
      </c>
      <c r="L12" s="81">
        <v>813322</v>
      </c>
      <c r="M12" s="81">
        <v>1319334</v>
      </c>
      <c r="N12" s="81">
        <v>813321</v>
      </c>
      <c r="O12" s="81">
        <v>1945476</v>
      </c>
      <c r="P12" s="81">
        <v>751787</v>
      </c>
      <c r="Q12" s="81">
        <v>333391</v>
      </c>
      <c r="R12" s="81">
        <v>662195</v>
      </c>
      <c r="S12" s="81">
        <v>1236592</v>
      </c>
      <c r="T12" s="81">
        <v>2638910</v>
      </c>
      <c r="U12" s="81">
        <v>1543329</v>
      </c>
      <c r="V12" s="81">
        <v>1413349</v>
      </c>
      <c r="W12" s="81">
        <v>1350972</v>
      </c>
      <c r="X12" s="81">
        <v>1180719</v>
      </c>
      <c r="Y12" s="81">
        <v>1133078</v>
      </c>
      <c r="Z12" s="81">
        <v>270172</v>
      </c>
      <c r="AA12" s="81">
        <v>957948</v>
      </c>
      <c r="AB12" s="81">
        <v>95663</v>
      </c>
      <c r="AC12" s="81">
        <v>553269</v>
      </c>
      <c r="AD12" s="81">
        <f>SUM(AD5:AD6)</f>
        <v>2159441</v>
      </c>
      <c r="AE12" s="81">
        <v>2906094</v>
      </c>
      <c r="AF12" s="81">
        <v>7177060</v>
      </c>
      <c r="AG12" s="81">
        <v>7108582</v>
      </c>
      <c r="AH12" s="81">
        <v>3679363</v>
      </c>
    </row>
    <row r="13" spans="1:34" x14ac:dyDescent="0.2">
      <c r="A13" s="18" t="s">
        <v>337</v>
      </c>
      <c r="B13" s="82">
        <v>-943014</v>
      </c>
      <c r="C13" s="82">
        <v>-943014</v>
      </c>
      <c r="D13" s="82">
        <v>-896939</v>
      </c>
      <c r="E13" s="82">
        <v>-1147497</v>
      </c>
      <c r="F13" s="82">
        <v>-204483</v>
      </c>
      <c r="G13" s="82">
        <v>-1147497</v>
      </c>
      <c r="H13" s="82">
        <v>-204483</v>
      </c>
      <c r="I13" s="82">
        <v>-1093958</v>
      </c>
      <c r="J13" s="82">
        <v>-197019</v>
      </c>
      <c r="K13" s="82">
        <v>-1908517</v>
      </c>
      <c r="L13" s="82">
        <v>-760015</v>
      </c>
      <c r="M13" s="82">
        <v>-1845256</v>
      </c>
      <c r="N13" s="82">
        <v>-750292</v>
      </c>
      <c r="O13" s="82">
        <v>-2522427</v>
      </c>
      <c r="P13" s="82">
        <v>-497224</v>
      </c>
      <c r="Q13" s="82">
        <v>-828619</v>
      </c>
      <c r="R13" s="82">
        <v>-277797</v>
      </c>
      <c r="S13" s="82">
        <v>-859987</v>
      </c>
      <c r="T13" s="82">
        <v>-593704</v>
      </c>
      <c r="U13" s="82">
        <v>-989064</v>
      </c>
      <c r="V13" s="82">
        <v>-423225</v>
      </c>
      <c r="W13" s="136">
        <v>510350</v>
      </c>
      <c r="X13" s="82">
        <v>-635099</v>
      </c>
      <c r="Y13" s="82">
        <v>-357676</v>
      </c>
      <c r="Z13" s="82">
        <v>-840074</v>
      </c>
      <c r="AA13" s="82">
        <v>-298335</v>
      </c>
      <c r="AB13" s="82">
        <v>-1201138</v>
      </c>
      <c r="AC13" s="82">
        <v>284857</v>
      </c>
      <c r="AD13" s="136">
        <f>SUM(AD14:AD15)</f>
        <v>-156049</v>
      </c>
      <c r="AE13" s="136">
        <v>276019</v>
      </c>
      <c r="AF13" s="136">
        <v>-201507</v>
      </c>
      <c r="AG13" s="85">
        <f>SUM(AG14:AG15)</f>
        <v>-339051</v>
      </c>
      <c r="AH13" s="85">
        <f>SUM(AH14:AH15)</f>
        <v>-943426</v>
      </c>
    </row>
    <row r="14" spans="1:34" s="3" customFormat="1" x14ac:dyDescent="0.2">
      <c r="A14" s="214" t="s">
        <v>144</v>
      </c>
      <c r="B14" s="82">
        <v>243154</v>
      </c>
      <c r="C14" s="82">
        <v>243154</v>
      </c>
      <c r="D14" s="82">
        <v>243154</v>
      </c>
      <c r="E14" s="82">
        <v>383883</v>
      </c>
      <c r="F14" s="82">
        <v>140729</v>
      </c>
      <c r="G14" s="82">
        <v>383883</v>
      </c>
      <c r="H14" s="82">
        <v>140729</v>
      </c>
      <c r="I14" s="82">
        <v>383883</v>
      </c>
      <c r="J14" s="82">
        <v>140729</v>
      </c>
      <c r="K14" s="82">
        <v>522995</v>
      </c>
      <c r="L14" s="82">
        <v>140423</v>
      </c>
      <c r="M14" s="82">
        <v>522995</v>
      </c>
      <c r="N14" s="82">
        <v>140423</v>
      </c>
      <c r="O14" s="82">
        <v>643590</v>
      </c>
      <c r="P14" s="82">
        <v>116519</v>
      </c>
      <c r="Q14" s="82">
        <v>88710</v>
      </c>
      <c r="R14" s="82">
        <v>80841</v>
      </c>
      <c r="S14" s="82">
        <v>9004</v>
      </c>
      <c r="T14" s="82">
        <v>42896</v>
      </c>
      <c r="U14" s="82">
        <v>47878</v>
      </c>
      <c r="V14" s="82">
        <v>335885</v>
      </c>
      <c r="W14" s="136">
        <v>883855</v>
      </c>
      <c r="X14" s="82">
        <v>111314</v>
      </c>
      <c r="Y14" s="82">
        <v>85467</v>
      </c>
      <c r="Z14" s="82">
        <v>114213</v>
      </c>
      <c r="AA14" s="82">
        <v>68048</v>
      </c>
      <c r="AB14" s="82">
        <v>65131</v>
      </c>
      <c r="AC14" s="82">
        <v>95956</v>
      </c>
      <c r="AD14" s="136">
        <v>134489</v>
      </c>
      <c r="AE14" s="136">
        <v>1146438</v>
      </c>
      <c r="AF14" s="136">
        <v>585585</v>
      </c>
      <c r="AG14" s="85">
        <v>791755</v>
      </c>
      <c r="AH14" s="85">
        <v>-297930</v>
      </c>
    </row>
    <row r="15" spans="1:34" x14ac:dyDescent="0.2">
      <c r="A15" s="214" t="s">
        <v>145</v>
      </c>
      <c r="B15" s="82">
        <v>-1186168</v>
      </c>
      <c r="C15" s="82">
        <v>-1186168</v>
      </c>
      <c r="D15" s="82">
        <v>-1140093</v>
      </c>
      <c r="E15" s="82">
        <v>-1531380</v>
      </c>
      <c r="F15" s="82">
        <v>-345212</v>
      </c>
      <c r="G15" s="82">
        <v>-1531380</v>
      </c>
      <c r="H15" s="82">
        <v>-345212</v>
      </c>
      <c r="I15" s="82">
        <v>-1477841</v>
      </c>
      <c r="J15" s="82">
        <v>-337748</v>
      </c>
      <c r="K15" s="82">
        <v>-2431512</v>
      </c>
      <c r="L15" s="82">
        <v>-900438</v>
      </c>
      <c r="M15" s="82">
        <v>-2368251</v>
      </c>
      <c r="N15" s="82">
        <v>-890715</v>
      </c>
      <c r="O15" s="82">
        <v>-3166017</v>
      </c>
      <c r="P15" s="82">
        <v>-613743</v>
      </c>
      <c r="Q15" s="82">
        <v>-917329</v>
      </c>
      <c r="R15" s="82">
        <v>-358638</v>
      </c>
      <c r="S15" s="82">
        <v>-868991</v>
      </c>
      <c r="T15" s="82">
        <v>-636600</v>
      </c>
      <c r="U15" s="82">
        <v>-1036942</v>
      </c>
      <c r="V15" s="82">
        <v>-759110</v>
      </c>
      <c r="W15" s="136">
        <v>-373505</v>
      </c>
      <c r="X15" s="82">
        <v>-746413</v>
      </c>
      <c r="Y15" s="82">
        <v>-443143</v>
      </c>
      <c r="Z15" s="82">
        <v>-954287</v>
      </c>
      <c r="AA15" s="82">
        <v>-366383</v>
      </c>
      <c r="AB15" s="82">
        <v>-1266269</v>
      </c>
      <c r="AC15" s="82">
        <v>188901</v>
      </c>
      <c r="AD15" s="136">
        <v>-290538</v>
      </c>
      <c r="AE15" s="136">
        <v>-870419</v>
      </c>
      <c r="AF15" s="136">
        <v>-787092</v>
      </c>
      <c r="AG15" s="85">
        <f>SUM(AG16:AG17)</f>
        <v>-1130806</v>
      </c>
      <c r="AH15" s="85">
        <f>SUM(AH16:AH17)</f>
        <v>-645496</v>
      </c>
    </row>
    <row r="16" spans="1:34" s="3" customFormat="1" x14ac:dyDescent="0.2">
      <c r="A16" s="216" t="s">
        <v>338</v>
      </c>
      <c r="B16" s="82">
        <v>-318240</v>
      </c>
      <c r="C16" s="82">
        <v>-318240</v>
      </c>
      <c r="D16" s="82">
        <v>-318240</v>
      </c>
      <c r="E16" s="82">
        <v>169435</v>
      </c>
      <c r="F16" s="82">
        <v>487675</v>
      </c>
      <c r="G16" s="82">
        <v>169435</v>
      </c>
      <c r="H16" s="82">
        <v>487675</v>
      </c>
      <c r="I16" s="82">
        <v>169435</v>
      </c>
      <c r="J16" s="82">
        <v>487675</v>
      </c>
      <c r="K16" s="82">
        <v>102278</v>
      </c>
      <c r="L16" s="82">
        <v>-67202</v>
      </c>
      <c r="M16" s="82">
        <v>102278</v>
      </c>
      <c r="N16" s="82">
        <v>-67202</v>
      </c>
      <c r="O16" s="82">
        <v>116948</v>
      </c>
      <c r="P16" s="82">
        <v>172744</v>
      </c>
      <c r="Q16" s="82">
        <v>-233939</v>
      </c>
      <c r="R16" s="82">
        <v>269925</v>
      </c>
      <c r="S16" s="82">
        <v>-225180</v>
      </c>
      <c r="T16" s="82">
        <v>-113344</v>
      </c>
      <c r="U16" s="82">
        <v>-548435</v>
      </c>
      <c r="V16" s="82">
        <v>-87663</v>
      </c>
      <c r="W16" s="136">
        <v>215523</v>
      </c>
      <c r="X16" s="82">
        <v>-113564</v>
      </c>
      <c r="Y16" s="82">
        <v>198207</v>
      </c>
      <c r="Z16" s="82">
        <v>-282224</v>
      </c>
      <c r="AA16" s="82">
        <v>250146</v>
      </c>
      <c r="AB16" s="82">
        <v>364882</v>
      </c>
      <c r="AC16" s="82">
        <v>343074</v>
      </c>
      <c r="AD16" s="136">
        <v>-69751</v>
      </c>
      <c r="AE16" s="136">
        <v>-335</v>
      </c>
      <c r="AF16" s="136">
        <v>-56328</v>
      </c>
      <c r="AG16" s="85">
        <v>-330030</v>
      </c>
      <c r="AH16" s="85">
        <v>247882</v>
      </c>
    </row>
    <row r="17" spans="1:265" x14ac:dyDescent="0.2">
      <c r="A17" s="216" t="s">
        <v>145</v>
      </c>
      <c r="B17" s="82">
        <v>-867928</v>
      </c>
      <c r="C17" s="82">
        <v>-867928</v>
      </c>
      <c r="D17" s="82">
        <v>-821853</v>
      </c>
      <c r="E17" s="82">
        <v>-1700815</v>
      </c>
      <c r="F17" s="82">
        <v>-832887</v>
      </c>
      <c r="G17" s="82">
        <v>-1700815</v>
      </c>
      <c r="H17" s="82">
        <v>-832887</v>
      </c>
      <c r="I17" s="82">
        <v>-1647276</v>
      </c>
      <c r="J17" s="82">
        <v>-825423</v>
      </c>
      <c r="K17" s="82">
        <v>-2533790</v>
      </c>
      <c r="L17" s="82">
        <v>-833236</v>
      </c>
      <c r="M17" s="82">
        <v>-2470529</v>
      </c>
      <c r="N17" s="82">
        <v>-823513</v>
      </c>
      <c r="O17" s="82">
        <v>-3282965</v>
      </c>
      <c r="P17" s="82">
        <v>-786487</v>
      </c>
      <c r="Q17" s="82">
        <v>-683390</v>
      </c>
      <c r="R17" s="82">
        <v>-628563</v>
      </c>
      <c r="S17" s="82">
        <v>-643811</v>
      </c>
      <c r="T17" s="82">
        <v>-523256</v>
      </c>
      <c r="U17" s="82">
        <v>-488507</v>
      </c>
      <c r="V17" s="82">
        <v>-671447</v>
      </c>
      <c r="W17" s="136">
        <v>-589028</v>
      </c>
      <c r="X17" s="82">
        <v>-632849</v>
      </c>
      <c r="Y17" s="82">
        <v>-641350</v>
      </c>
      <c r="Z17" s="82">
        <v>-672063</v>
      </c>
      <c r="AA17" s="82">
        <v>-616529</v>
      </c>
      <c r="AB17" s="82">
        <v>-1631151</v>
      </c>
      <c r="AC17" s="82">
        <v>-154173</v>
      </c>
      <c r="AD17" s="136">
        <v>-220787</v>
      </c>
      <c r="AE17" s="136">
        <v>-870084</v>
      </c>
      <c r="AF17" s="136">
        <v>-730764</v>
      </c>
      <c r="AG17" s="85">
        <v>-800776</v>
      </c>
      <c r="AH17" s="85">
        <v>-893378</v>
      </c>
    </row>
    <row r="18" spans="1:265" x14ac:dyDescent="0.2">
      <c r="A18" s="31" t="s">
        <v>339</v>
      </c>
      <c r="B18" s="81">
        <v>-709082</v>
      </c>
      <c r="C18" s="81">
        <v>-709082</v>
      </c>
      <c r="D18" s="81">
        <v>-663007</v>
      </c>
      <c r="E18" s="81">
        <v>-642292</v>
      </c>
      <c r="F18" s="81">
        <v>66790</v>
      </c>
      <c r="G18" s="81">
        <v>-642292</v>
      </c>
      <c r="H18" s="81">
        <v>66790</v>
      </c>
      <c r="I18" s="81">
        <v>-588753</v>
      </c>
      <c r="J18" s="81">
        <v>74254</v>
      </c>
      <c r="K18" s="81">
        <v>-589183</v>
      </c>
      <c r="L18" s="81">
        <v>53307</v>
      </c>
      <c r="M18" s="81">
        <v>-525922</v>
      </c>
      <c r="N18" s="81">
        <v>63029</v>
      </c>
      <c r="O18" s="81">
        <v>-576951</v>
      </c>
      <c r="P18" s="81">
        <v>254563</v>
      </c>
      <c r="Q18" s="81">
        <v>-495228</v>
      </c>
      <c r="R18" s="81">
        <v>384398</v>
      </c>
      <c r="S18" s="81">
        <v>376605</v>
      </c>
      <c r="T18" s="81">
        <v>2045206</v>
      </c>
      <c r="U18" s="81">
        <v>554265</v>
      </c>
      <c r="V18" s="81">
        <v>990124</v>
      </c>
      <c r="W18" s="81">
        <v>1861322</v>
      </c>
      <c r="X18" s="81">
        <v>545620</v>
      </c>
      <c r="Y18" s="81">
        <v>775402</v>
      </c>
      <c r="Z18" s="81">
        <v>-569902</v>
      </c>
      <c r="AA18" s="81">
        <v>659613</v>
      </c>
      <c r="AB18" s="81">
        <v>-1105505</v>
      </c>
      <c r="AC18" s="81">
        <v>838126</v>
      </c>
      <c r="AD18" s="81">
        <f>SUM(AD12:AD13)</f>
        <v>2003392</v>
      </c>
      <c r="AE18" s="81">
        <v>3182113</v>
      </c>
      <c r="AF18" s="81">
        <v>6975553</v>
      </c>
      <c r="AG18" s="81">
        <v>6769531</v>
      </c>
      <c r="AH18" s="81">
        <v>2735937</v>
      </c>
    </row>
    <row r="19" spans="1:265" x14ac:dyDescent="0.2">
      <c r="A19" s="214" t="s">
        <v>340</v>
      </c>
      <c r="B19" s="82">
        <v>-122210</v>
      </c>
      <c r="C19" s="82">
        <v>-122210</v>
      </c>
      <c r="D19" s="82">
        <v>-113690</v>
      </c>
      <c r="E19" s="82">
        <v>-231715</v>
      </c>
      <c r="F19" s="82">
        <v>-109505</v>
      </c>
      <c r="G19" s="82">
        <v>-231715</v>
      </c>
      <c r="H19" s="82">
        <v>-109505</v>
      </c>
      <c r="I19" s="82">
        <v>-141821</v>
      </c>
      <c r="J19" s="82">
        <v>-28131</v>
      </c>
      <c r="K19" s="82">
        <v>-384682</v>
      </c>
      <c r="L19" s="82">
        <v>-152967</v>
      </c>
      <c r="M19" s="82">
        <v>-264617</v>
      </c>
      <c r="N19" s="82">
        <v>-122796</v>
      </c>
      <c r="O19" s="82">
        <v>-266546</v>
      </c>
      <c r="P19" s="82">
        <v>-136948</v>
      </c>
      <c r="Q19" s="82">
        <v>-144728</v>
      </c>
      <c r="R19" s="82">
        <v>-128214</v>
      </c>
      <c r="S19" s="82">
        <v>781</v>
      </c>
      <c r="T19" s="82">
        <v>-558711</v>
      </c>
      <c r="U19" s="82">
        <v>635422</v>
      </c>
      <c r="V19" s="82">
        <v>-237960</v>
      </c>
      <c r="W19" s="136">
        <v>-89085</v>
      </c>
      <c r="X19" s="82">
        <v>-458857</v>
      </c>
      <c r="Y19" s="82">
        <v>1119060</v>
      </c>
      <c r="Z19" s="82">
        <v>-300754</v>
      </c>
      <c r="AA19" s="82">
        <v>474329</v>
      </c>
      <c r="AB19" s="82">
        <v>-206204</v>
      </c>
      <c r="AC19" s="82">
        <v>-392226</v>
      </c>
      <c r="AD19" s="136">
        <v>-741797</v>
      </c>
      <c r="AE19" s="136">
        <v>714719</v>
      </c>
      <c r="AF19" s="136">
        <v>-1278240</v>
      </c>
      <c r="AG19" s="85">
        <v>-1256871</v>
      </c>
      <c r="AH19" s="85">
        <v>-1411285</v>
      </c>
    </row>
    <row r="20" spans="1:265" x14ac:dyDescent="0.2">
      <c r="A20" s="214" t="s">
        <v>341</v>
      </c>
      <c r="B20" s="82">
        <v>-831292</v>
      </c>
      <c r="C20" s="82">
        <v>-831292</v>
      </c>
      <c r="D20" s="82">
        <v>-776697</v>
      </c>
      <c r="E20" s="82">
        <v>-874007</v>
      </c>
      <c r="F20" s="82">
        <v>-42715</v>
      </c>
      <c r="G20" s="82">
        <v>-874007</v>
      </c>
      <c r="H20" s="82">
        <v>-42715</v>
      </c>
      <c r="I20" s="82">
        <v>-730574</v>
      </c>
      <c r="J20" s="82">
        <v>46123</v>
      </c>
      <c r="K20" s="82">
        <v>-973865</v>
      </c>
      <c r="L20" s="82">
        <v>-99660</v>
      </c>
      <c r="M20" s="82">
        <v>-790539</v>
      </c>
      <c r="N20" s="82">
        <v>-59767</v>
      </c>
      <c r="O20" s="82">
        <v>-843497</v>
      </c>
      <c r="P20" s="82">
        <v>117615</v>
      </c>
      <c r="Q20" s="82">
        <v>-639956</v>
      </c>
      <c r="R20" s="82">
        <v>256184</v>
      </c>
      <c r="S20" s="82">
        <v>377386</v>
      </c>
      <c r="T20" s="82">
        <v>1486495</v>
      </c>
      <c r="U20" s="82">
        <v>1189687</v>
      </c>
      <c r="V20" s="82">
        <v>752164</v>
      </c>
      <c r="W20" s="136">
        <v>1772237</v>
      </c>
      <c r="X20" s="82">
        <v>86763</v>
      </c>
      <c r="Y20" s="82">
        <v>1894462</v>
      </c>
      <c r="Z20" s="82">
        <v>-870656</v>
      </c>
      <c r="AA20" s="82">
        <v>1133942</v>
      </c>
      <c r="AB20" s="82">
        <v>1311709</v>
      </c>
      <c r="AC20" s="82">
        <v>445900</v>
      </c>
      <c r="AD20" s="136">
        <v>1261595</v>
      </c>
      <c r="AE20" s="136">
        <v>3896832</v>
      </c>
      <c r="AF20" s="136">
        <v>5697313</v>
      </c>
      <c r="AG20" s="85">
        <v>5512660</v>
      </c>
      <c r="AH20" s="85">
        <v>1324652</v>
      </c>
    </row>
    <row r="21" spans="1:265" x14ac:dyDescent="0.2">
      <c r="A21" s="214" t="s">
        <v>342</v>
      </c>
      <c r="B21" s="82">
        <v>0</v>
      </c>
      <c r="C21" s="82">
        <v>0</v>
      </c>
      <c r="D21" s="82">
        <v>0</v>
      </c>
      <c r="E21" s="82">
        <v>0</v>
      </c>
      <c r="F21" s="82">
        <v>0</v>
      </c>
      <c r="G21" s="82">
        <v>0</v>
      </c>
      <c r="H21" s="82">
        <v>0</v>
      </c>
      <c r="I21" s="82">
        <v>0</v>
      </c>
      <c r="J21" s="82">
        <v>0</v>
      </c>
      <c r="K21" s="82">
        <v>-6786</v>
      </c>
      <c r="L21" s="82">
        <v>-6984</v>
      </c>
      <c r="M21" s="82">
        <v>-6786</v>
      </c>
      <c r="N21" s="82">
        <v>-6984</v>
      </c>
      <c r="O21" s="82">
        <v>-9561</v>
      </c>
      <c r="P21" s="82">
        <v>0</v>
      </c>
      <c r="Q21" s="82">
        <v>0</v>
      </c>
      <c r="R21" s="82">
        <v>0</v>
      </c>
      <c r="S21" s="82">
        <v>0</v>
      </c>
      <c r="T21" s="82">
        <v>0</v>
      </c>
      <c r="U21" s="82">
        <v>0</v>
      </c>
      <c r="V21" s="82">
        <v>0</v>
      </c>
      <c r="W21" s="136">
        <v>0</v>
      </c>
      <c r="X21" s="82">
        <v>0</v>
      </c>
      <c r="Y21" s="82">
        <v>0</v>
      </c>
      <c r="Z21" s="82">
        <v>0</v>
      </c>
      <c r="AA21" s="82">
        <v>0</v>
      </c>
      <c r="AB21" s="82">
        <v>0</v>
      </c>
      <c r="AC21" s="82">
        <v>0</v>
      </c>
      <c r="AD21" s="136">
        <v>0</v>
      </c>
      <c r="AE21" s="136"/>
      <c r="AF21" s="136"/>
      <c r="AG21" s="136"/>
      <c r="AH21" s="136"/>
    </row>
    <row r="22" spans="1:265" x14ac:dyDescent="0.2">
      <c r="A22" s="31" t="s">
        <v>343</v>
      </c>
      <c r="B22" s="81">
        <v>-831292</v>
      </c>
      <c r="C22" s="81">
        <v>-831292</v>
      </c>
      <c r="D22" s="81">
        <v>-776697</v>
      </c>
      <c r="E22" s="81">
        <v>-874007</v>
      </c>
      <c r="F22" s="81">
        <v>-42715</v>
      </c>
      <c r="G22" s="81">
        <v>-874007</v>
      </c>
      <c r="H22" s="81">
        <v>-42715</v>
      </c>
      <c r="I22" s="81">
        <v>-730574</v>
      </c>
      <c r="J22" s="81">
        <v>46123</v>
      </c>
      <c r="K22" s="81">
        <v>-980651</v>
      </c>
      <c r="L22" s="81">
        <v>-106644</v>
      </c>
      <c r="M22" s="81">
        <v>-797325</v>
      </c>
      <c r="N22" s="81">
        <v>-66751</v>
      </c>
      <c r="O22" s="81">
        <v>-853058</v>
      </c>
      <c r="P22" s="81">
        <v>117615</v>
      </c>
      <c r="Q22" s="81">
        <v>-639956</v>
      </c>
      <c r="R22" s="81">
        <v>256184</v>
      </c>
      <c r="S22" s="81">
        <v>377386</v>
      </c>
      <c r="T22" s="81">
        <v>1486495</v>
      </c>
      <c r="U22" s="81">
        <v>1189687</v>
      </c>
      <c r="V22" s="81">
        <v>752164</v>
      </c>
      <c r="W22" s="81">
        <v>1772237</v>
      </c>
      <c r="X22" s="81">
        <v>86763</v>
      </c>
      <c r="Y22" s="81">
        <f>Y18+Y19</f>
        <v>1894462</v>
      </c>
      <c r="Z22" s="81">
        <v>-870656</v>
      </c>
      <c r="AA22" s="81">
        <v>1133942</v>
      </c>
      <c r="AB22" s="81">
        <v>-1311709</v>
      </c>
      <c r="AC22" s="81">
        <v>445900</v>
      </c>
      <c r="AD22" s="81">
        <f>AD20</f>
        <v>1261595</v>
      </c>
      <c r="AE22" s="81">
        <v>3896832</v>
      </c>
      <c r="AF22" s="81">
        <v>5697313</v>
      </c>
      <c r="AG22" s="81">
        <v>5512660</v>
      </c>
      <c r="AH22" s="81">
        <v>1324652</v>
      </c>
    </row>
    <row r="23" spans="1:265" x14ac:dyDescent="0.2">
      <c r="A23" s="18" t="s">
        <v>344</v>
      </c>
      <c r="B23" s="82">
        <v>-836690</v>
      </c>
      <c r="C23" s="82">
        <v>-836690</v>
      </c>
      <c r="D23" s="82">
        <v>-785191</v>
      </c>
      <c r="E23" s="82">
        <v>-893927</v>
      </c>
      <c r="F23" s="82">
        <v>-57237</v>
      </c>
      <c r="G23" s="82">
        <v>-893927</v>
      </c>
      <c r="H23" s="82">
        <v>-57237</v>
      </c>
      <c r="I23" s="82">
        <v>-754338</v>
      </c>
      <c r="J23" s="82">
        <v>30853</v>
      </c>
      <c r="K23" s="82">
        <v>-1031122</v>
      </c>
      <c r="L23" s="82">
        <v>-137195</v>
      </c>
      <c r="M23" s="82">
        <v>-852583</v>
      </c>
      <c r="N23" s="82">
        <v>-98245</v>
      </c>
      <c r="O23" s="82">
        <v>-934747</v>
      </c>
      <c r="P23" s="82">
        <v>85630</v>
      </c>
      <c r="Q23" s="82">
        <v>-659394</v>
      </c>
      <c r="R23" s="82">
        <v>226466</v>
      </c>
      <c r="S23" s="82">
        <v>357570</v>
      </c>
      <c r="T23" s="82">
        <v>1471863</v>
      </c>
      <c r="U23" s="82">
        <v>1160450</v>
      </c>
      <c r="V23" s="82">
        <v>721535</v>
      </c>
      <c r="W23" s="136">
        <v>1720288</v>
      </c>
      <c r="X23" s="82">
        <v>-7572</v>
      </c>
      <c r="Y23" s="82">
        <v>1745083</v>
      </c>
      <c r="Z23" s="82">
        <v>-992958</v>
      </c>
      <c r="AA23" s="82">
        <v>1044514</v>
      </c>
      <c r="AB23" s="82">
        <v>-1360851</v>
      </c>
      <c r="AC23" s="82">
        <v>345178</v>
      </c>
      <c r="AD23" s="136">
        <v>1080786</v>
      </c>
      <c r="AE23" s="136">
        <v>3729182</v>
      </c>
      <c r="AF23" s="136">
        <v>5240015</v>
      </c>
      <c r="AG23" s="136">
        <v>4965771</v>
      </c>
      <c r="AH23" s="136">
        <v>1149537</v>
      </c>
    </row>
    <row r="24" spans="1:265" x14ac:dyDescent="0.2">
      <c r="A24" s="18" t="s">
        <v>345</v>
      </c>
      <c r="B24" s="82">
        <v>5398</v>
      </c>
      <c r="C24" s="82">
        <v>5398</v>
      </c>
      <c r="D24" s="82">
        <v>8494</v>
      </c>
      <c r="E24" s="82">
        <v>19920</v>
      </c>
      <c r="F24" s="82">
        <v>14522</v>
      </c>
      <c r="G24" s="82">
        <v>19920</v>
      </c>
      <c r="H24" s="82">
        <v>14522</v>
      </c>
      <c r="I24" s="82">
        <v>23764</v>
      </c>
      <c r="J24" s="82">
        <v>15270</v>
      </c>
      <c r="K24" s="82">
        <v>50471</v>
      </c>
      <c r="L24" s="82">
        <v>30551</v>
      </c>
      <c r="M24" s="82">
        <v>55258</v>
      </c>
      <c r="N24" s="82">
        <v>31494</v>
      </c>
      <c r="O24" s="82">
        <v>81689</v>
      </c>
      <c r="P24" s="82">
        <v>31985</v>
      </c>
      <c r="Q24" s="82">
        <v>19438</v>
      </c>
      <c r="R24" s="82">
        <v>29718</v>
      </c>
      <c r="S24" s="82">
        <v>19816</v>
      </c>
      <c r="T24" s="82">
        <v>14632</v>
      </c>
      <c r="U24" s="82">
        <v>29237</v>
      </c>
      <c r="V24" s="82">
        <v>30629</v>
      </c>
      <c r="W24" s="136">
        <v>51949</v>
      </c>
      <c r="X24" s="82">
        <v>94335</v>
      </c>
      <c r="Y24" s="82">
        <v>149379</v>
      </c>
      <c r="Z24" s="82">
        <v>122302</v>
      </c>
      <c r="AA24" s="82">
        <v>89428</v>
      </c>
      <c r="AB24" s="82">
        <v>49142</v>
      </c>
      <c r="AC24" s="82">
        <v>100722</v>
      </c>
      <c r="AD24" s="136">
        <v>180809</v>
      </c>
      <c r="AE24" s="136">
        <v>167650</v>
      </c>
      <c r="AF24" s="136">
        <v>457298</v>
      </c>
      <c r="AG24" s="136">
        <v>546889</v>
      </c>
      <c r="AH24" s="136">
        <v>175115</v>
      </c>
    </row>
    <row r="25" spans="1:265" x14ac:dyDescent="0.2">
      <c r="A25" s="1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138"/>
      <c r="X25" s="9"/>
      <c r="Y25" s="9"/>
      <c r="Z25" s="9"/>
      <c r="AA25" s="9"/>
      <c r="AB25" s="9"/>
      <c r="AC25" s="9"/>
      <c r="AD25" s="138"/>
      <c r="AE25" s="138"/>
      <c r="AF25" s="138"/>
      <c r="AG25" s="138"/>
    </row>
    <row r="26" spans="1:265" s="6" customFormat="1" x14ac:dyDescent="0.2">
      <c r="A26" s="18" t="s">
        <v>346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138"/>
      <c r="X26" s="9"/>
      <c r="Y26" s="9"/>
      <c r="AD26" s="1"/>
      <c r="AE26" s="1"/>
      <c r="AF26" s="1"/>
      <c r="AG26" s="1"/>
      <c r="AH26" s="1"/>
    </row>
    <row r="27" spans="1:265" x14ac:dyDescent="0.2">
      <c r="A27" s="18" t="s">
        <v>27</v>
      </c>
      <c r="B27" s="83">
        <v>-0.61651</v>
      </c>
      <c r="C27" s="83">
        <v>-0.61651</v>
      </c>
      <c r="D27" s="83">
        <v>-0.57857000000000003</v>
      </c>
      <c r="E27" s="83">
        <v>-0.65869</v>
      </c>
      <c r="F27" s="83">
        <v>-4.2169999999999999E-2</v>
      </c>
      <c r="G27" s="83">
        <v>-0.65869</v>
      </c>
      <c r="H27" s="83">
        <v>-4.2169999999999999E-2</v>
      </c>
      <c r="I27" s="83">
        <v>-0.55583000000000005</v>
      </c>
      <c r="J27" s="83">
        <v>2.273E-2</v>
      </c>
      <c r="K27" s="83">
        <v>-0.75478000000000001</v>
      </c>
      <c r="L27" s="83">
        <v>-9.5949999999999994E-2</v>
      </c>
      <c r="M27" s="83">
        <v>-0.62822</v>
      </c>
      <c r="N27" s="83">
        <v>-7.2400000000000006E-2</v>
      </c>
      <c r="O27" s="83">
        <v>-0.68876000000000004</v>
      </c>
      <c r="P27" s="83">
        <v>6.3100000000000003E-2</v>
      </c>
      <c r="Q27" s="83">
        <v>-0.48587000000000002</v>
      </c>
      <c r="R27" s="83">
        <v>0.16686999999999999</v>
      </c>
      <c r="S27" s="83">
        <v>0.26348000000000005</v>
      </c>
      <c r="T27" s="83">
        <v>1.0845400000000001</v>
      </c>
      <c r="U27" s="83">
        <v>0.85507</v>
      </c>
      <c r="V27" s="83">
        <v>0.52810000000000001</v>
      </c>
      <c r="W27" s="139">
        <v>1.24024</v>
      </c>
      <c r="X27" s="83">
        <v>-5.5100000000000001E-3</v>
      </c>
      <c r="Y27" s="83">
        <v>1.2644500000000001</v>
      </c>
      <c r="Z27" s="83">
        <v>-0.71948000000000001</v>
      </c>
      <c r="AA27" s="83">
        <f t="shared" ref="AA27:AH27" si="0">(AA23/1380114547)*1000</f>
        <v>0.75683138205484035</v>
      </c>
      <c r="AB27" s="83">
        <f t="shared" si="0"/>
        <v>-0.98604206655029192</v>
      </c>
      <c r="AC27" s="157">
        <f t="shared" si="0"/>
        <v>0.25010822525588522</v>
      </c>
      <c r="AD27" s="172">
        <f t="shared" si="0"/>
        <v>0.78311325849679636</v>
      </c>
      <c r="AE27" s="172">
        <f t="shared" si="0"/>
        <v>2.7020815106298564</v>
      </c>
      <c r="AF27" s="172">
        <f t="shared" si="0"/>
        <v>3.7967971654167338</v>
      </c>
      <c r="AG27" s="172">
        <f t="shared" si="0"/>
        <v>3.5980861232093075</v>
      </c>
      <c r="AH27" s="172">
        <f t="shared" si="0"/>
        <v>0.83292868878078707</v>
      </c>
    </row>
    <row r="28" spans="1:265" x14ac:dyDescent="0.2">
      <c r="A28" s="18"/>
      <c r="B28" s="10"/>
      <c r="C28" s="10"/>
      <c r="D28" s="10"/>
      <c r="E28" s="11"/>
      <c r="F28" s="10"/>
      <c r="G28" s="10"/>
      <c r="H28" s="10"/>
      <c r="I28" s="10"/>
      <c r="J28" s="10"/>
      <c r="K28" s="10"/>
      <c r="L28" s="10"/>
      <c r="M28" s="10"/>
      <c r="N28" s="10"/>
      <c r="O28" s="11"/>
      <c r="P28" s="9"/>
      <c r="Q28" s="9"/>
      <c r="R28" s="9"/>
      <c r="S28" s="9"/>
      <c r="T28" s="9"/>
      <c r="U28" s="9"/>
      <c r="V28" s="9"/>
      <c r="W28" s="138"/>
      <c r="X28" s="9"/>
    </row>
    <row r="29" spans="1:265" s="7" customFormat="1" x14ac:dyDescent="0.2">
      <c r="A29" s="2"/>
      <c r="W29" s="3"/>
      <c r="AG29" s="3"/>
      <c r="AH29" s="3"/>
    </row>
    <row r="30" spans="1:265" x14ac:dyDescent="0.25">
      <c r="Z30" s="111"/>
    </row>
    <row r="32" spans="1:265" s="8" customFormat="1" x14ac:dyDescent="0.25">
      <c r="A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</row>
    <row r="33" spans="1:265" s="8" customFormat="1" x14ac:dyDescent="0.25">
      <c r="A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</row>
    <row r="34" spans="1:265" s="8" customFormat="1" x14ac:dyDescent="0.25">
      <c r="A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</row>
    <row r="35" spans="1:265" s="8" customFormat="1" x14ac:dyDescent="0.25">
      <c r="A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</row>
    <row r="36" spans="1:265" s="8" customFormat="1" x14ac:dyDescent="0.25">
      <c r="A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</row>
    <row r="41" spans="1:265" s="8" customFormat="1" x14ac:dyDescent="0.25">
      <c r="A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</row>
    <row r="56" spans="3:12" x14ac:dyDescent="0.25"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3:12" x14ac:dyDescent="0.25">
      <c r="C57" s="1"/>
      <c r="D57" s="1"/>
      <c r="E57" s="1"/>
      <c r="F57" s="1"/>
      <c r="G57" s="1"/>
      <c r="J57" s="1"/>
      <c r="L57" s="1"/>
    </row>
    <row r="58" spans="3:12" x14ac:dyDescent="0.25">
      <c r="C58" s="1"/>
      <c r="D58" s="1"/>
      <c r="E58" s="1"/>
      <c r="F58" s="1"/>
      <c r="G58" s="1"/>
      <c r="J58" s="1"/>
      <c r="L58" s="1"/>
    </row>
    <row r="59" spans="3:12" x14ac:dyDescent="0.25">
      <c r="C59" s="1"/>
      <c r="D59" s="1"/>
      <c r="E59" s="1"/>
      <c r="F59" s="1"/>
      <c r="G59" s="1"/>
      <c r="J59" s="1"/>
      <c r="L59" s="1"/>
    </row>
    <row r="60" spans="3:12" x14ac:dyDescent="0.25">
      <c r="C60" s="1"/>
      <c r="D60" s="1"/>
      <c r="E60" s="1"/>
      <c r="F60" s="1"/>
      <c r="G60" s="1"/>
      <c r="J60" s="1"/>
      <c r="L60" s="1"/>
    </row>
    <row r="61" spans="3:12" x14ac:dyDescent="0.25">
      <c r="C61" s="1"/>
      <c r="D61" s="1"/>
      <c r="E61" s="1"/>
      <c r="F61" s="1"/>
      <c r="G61" s="1"/>
      <c r="J61" s="1"/>
      <c r="L61" s="1"/>
    </row>
    <row r="62" spans="3:12" x14ac:dyDescent="0.25">
      <c r="C62" s="1"/>
      <c r="D62" s="1"/>
      <c r="E62" s="1"/>
      <c r="F62" s="1"/>
      <c r="G62" s="1"/>
      <c r="J62" s="1"/>
      <c r="L62" s="1"/>
    </row>
    <row r="63" spans="3:12" x14ac:dyDescent="0.25">
      <c r="C63" s="1"/>
      <c r="D63" s="1"/>
      <c r="E63" s="1"/>
      <c r="F63" s="1"/>
      <c r="G63" s="1"/>
      <c r="J63" s="1"/>
      <c r="L63" s="1"/>
    </row>
    <row r="64" spans="3:12" x14ac:dyDescent="0.25">
      <c r="C64" s="1"/>
      <c r="D64" s="1"/>
      <c r="E64" s="1"/>
      <c r="F64" s="1"/>
      <c r="G64" s="1"/>
      <c r="J64" s="1"/>
      <c r="L64" s="1"/>
    </row>
    <row r="65" spans="3:6" x14ac:dyDescent="0.25">
      <c r="C65" s="1"/>
      <c r="D65" s="1"/>
      <c r="E65" s="1"/>
      <c r="F65" s="1"/>
    </row>
  </sheetData>
  <pageMargins left="0.511811024" right="0.511811024" top="0.78740157499999996" bottom="0.78740157499999996" header="0.31496062000000002" footer="0.31496062000000002"/>
  <pageSetup paperSize="9" orientation="portrait" r:id="rId1"/>
  <customProperties>
    <customPr name="EpmWorksheetKeyString_GUID" r:id="rId2"/>
  </customProperties>
  <ignoredErrors>
    <ignoredError sqref="AD13" formulaRange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249977111117893"/>
  </sheetPr>
  <dimension ref="A2:AC114"/>
  <sheetViews>
    <sheetView zoomScale="107" zoomScaleNormal="107" workbookViewId="0">
      <pane xSplit="1" ySplit="2" topLeftCell="X48" activePane="bottomRight" state="frozen"/>
      <selection pane="topRight"/>
      <selection pane="bottomLeft"/>
      <selection pane="bottomRight" activeCell="AE58" sqref="AE58"/>
    </sheetView>
  </sheetViews>
  <sheetFormatPr defaultRowHeight="12.75" outlineLevelCol="1" x14ac:dyDescent="0.25"/>
  <cols>
    <col min="1" max="1" width="62.42578125" style="1" customWidth="1"/>
    <col min="2" max="7" width="15.140625" style="1" hidden="1" customWidth="1" outlineLevel="1"/>
    <col min="8" max="9" width="15.140625" style="8" hidden="1" customWidth="1" outlineLevel="1"/>
    <col min="10" max="10" width="15.140625" style="8" customWidth="1" collapsed="1"/>
    <col min="11" max="13" width="15.140625" style="8" hidden="1" customWidth="1" outlineLevel="1"/>
    <col min="14" max="14" width="15.140625" style="8" customWidth="1" collapsed="1"/>
    <col min="15" max="17" width="15.140625" style="8" hidden="1" customWidth="1" outlineLevel="1"/>
    <col min="18" max="18" width="15.140625" style="8" customWidth="1" collapsed="1"/>
    <col min="19" max="19" width="15.140625" style="8" hidden="1" customWidth="1" outlineLevel="1"/>
    <col min="20" max="20" width="14.85546875" style="1" hidden="1" customWidth="1" outlineLevel="1"/>
    <col min="21" max="21" width="15.85546875" style="1" hidden="1" customWidth="1" outlineLevel="1"/>
    <col min="22" max="22" width="17.140625" style="1" customWidth="1" collapsed="1"/>
    <col min="23" max="23" width="17.140625" style="1" bestFit="1" customWidth="1"/>
    <col min="24" max="24" width="14" style="1" bestFit="1" customWidth="1"/>
    <col min="25" max="29" width="15" style="1" bestFit="1" customWidth="1"/>
    <col min="30" max="240" width="9.140625" style="1"/>
    <col min="241" max="241" width="11.5703125" style="1" customWidth="1"/>
    <col min="242" max="242" width="62.85546875" style="1" bestFit="1" customWidth="1"/>
    <col min="243" max="258" width="15.140625" style="1" customWidth="1"/>
    <col min="259" max="496" width="9.140625" style="1"/>
    <col min="497" max="497" width="11.5703125" style="1" customWidth="1"/>
    <col min="498" max="498" width="62.85546875" style="1" bestFit="1" customWidth="1"/>
    <col min="499" max="514" width="15.140625" style="1" customWidth="1"/>
    <col min="515" max="752" width="9.140625" style="1"/>
    <col min="753" max="753" width="11.5703125" style="1" customWidth="1"/>
    <col min="754" max="754" width="62.85546875" style="1" bestFit="1" customWidth="1"/>
    <col min="755" max="770" width="15.140625" style="1" customWidth="1"/>
    <col min="771" max="1008" width="9.140625" style="1"/>
    <col min="1009" max="1009" width="11.5703125" style="1" customWidth="1"/>
    <col min="1010" max="1010" width="62.85546875" style="1" bestFit="1" customWidth="1"/>
    <col min="1011" max="1026" width="15.140625" style="1" customWidth="1"/>
    <col min="1027" max="1264" width="9.140625" style="1"/>
    <col min="1265" max="1265" width="11.5703125" style="1" customWidth="1"/>
    <col min="1266" max="1266" width="62.85546875" style="1" bestFit="1" customWidth="1"/>
    <col min="1267" max="1282" width="15.140625" style="1" customWidth="1"/>
    <col min="1283" max="1520" width="9.140625" style="1"/>
    <col min="1521" max="1521" width="11.5703125" style="1" customWidth="1"/>
    <col min="1522" max="1522" width="62.85546875" style="1" bestFit="1" customWidth="1"/>
    <col min="1523" max="1538" width="15.140625" style="1" customWidth="1"/>
    <col min="1539" max="1776" width="9.140625" style="1"/>
    <col min="1777" max="1777" width="11.5703125" style="1" customWidth="1"/>
    <col min="1778" max="1778" width="62.85546875" style="1" bestFit="1" customWidth="1"/>
    <col min="1779" max="1794" width="15.140625" style="1" customWidth="1"/>
    <col min="1795" max="2032" width="9.140625" style="1"/>
    <col min="2033" max="2033" width="11.5703125" style="1" customWidth="1"/>
    <col min="2034" max="2034" width="62.85546875" style="1" bestFit="1" customWidth="1"/>
    <col min="2035" max="2050" width="15.140625" style="1" customWidth="1"/>
    <col min="2051" max="2288" width="9.140625" style="1"/>
    <col min="2289" max="2289" width="11.5703125" style="1" customWidth="1"/>
    <col min="2290" max="2290" width="62.85546875" style="1" bestFit="1" customWidth="1"/>
    <col min="2291" max="2306" width="15.140625" style="1" customWidth="1"/>
    <col min="2307" max="2544" width="9.140625" style="1"/>
    <col min="2545" max="2545" width="11.5703125" style="1" customWidth="1"/>
    <col min="2546" max="2546" width="62.85546875" style="1" bestFit="1" customWidth="1"/>
    <col min="2547" max="2562" width="15.140625" style="1" customWidth="1"/>
    <col min="2563" max="2800" width="9.140625" style="1"/>
    <col min="2801" max="2801" width="11.5703125" style="1" customWidth="1"/>
    <col min="2802" max="2802" width="62.85546875" style="1" bestFit="1" customWidth="1"/>
    <col min="2803" max="2818" width="15.140625" style="1" customWidth="1"/>
    <col min="2819" max="3056" width="9.140625" style="1"/>
    <col min="3057" max="3057" width="11.5703125" style="1" customWidth="1"/>
    <col min="3058" max="3058" width="62.85546875" style="1" bestFit="1" customWidth="1"/>
    <col min="3059" max="3074" width="15.140625" style="1" customWidth="1"/>
    <col min="3075" max="3312" width="9.140625" style="1"/>
    <col min="3313" max="3313" width="11.5703125" style="1" customWidth="1"/>
    <col min="3314" max="3314" width="62.85546875" style="1" bestFit="1" customWidth="1"/>
    <col min="3315" max="3330" width="15.140625" style="1" customWidth="1"/>
    <col min="3331" max="3568" width="9.140625" style="1"/>
    <col min="3569" max="3569" width="11.5703125" style="1" customWidth="1"/>
    <col min="3570" max="3570" width="62.85546875" style="1" bestFit="1" customWidth="1"/>
    <col min="3571" max="3586" width="15.140625" style="1" customWidth="1"/>
    <col min="3587" max="3824" width="9.140625" style="1"/>
    <col min="3825" max="3825" width="11.5703125" style="1" customWidth="1"/>
    <col min="3826" max="3826" width="62.85546875" style="1" bestFit="1" customWidth="1"/>
    <col min="3827" max="3842" width="15.140625" style="1" customWidth="1"/>
    <col min="3843" max="4080" width="9.140625" style="1"/>
    <col min="4081" max="4081" width="11.5703125" style="1" customWidth="1"/>
    <col min="4082" max="4082" width="62.85546875" style="1" bestFit="1" customWidth="1"/>
    <col min="4083" max="4098" width="15.140625" style="1" customWidth="1"/>
    <col min="4099" max="4336" width="9.140625" style="1"/>
    <col min="4337" max="4337" width="11.5703125" style="1" customWidth="1"/>
    <col min="4338" max="4338" width="62.85546875" style="1" bestFit="1" customWidth="1"/>
    <col min="4339" max="4354" width="15.140625" style="1" customWidth="1"/>
    <col min="4355" max="4592" width="9.140625" style="1"/>
    <col min="4593" max="4593" width="11.5703125" style="1" customWidth="1"/>
    <col min="4594" max="4594" width="62.85546875" style="1" bestFit="1" customWidth="1"/>
    <col min="4595" max="4610" width="15.140625" style="1" customWidth="1"/>
    <col min="4611" max="4848" width="9.140625" style="1"/>
    <col min="4849" max="4849" width="11.5703125" style="1" customWidth="1"/>
    <col min="4850" max="4850" width="62.85546875" style="1" bestFit="1" customWidth="1"/>
    <col min="4851" max="4866" width="15.140625" style="1" customWidth="1"/>
    <col min="4867" max="5104" width="9.140625" style="1"/>
    <col min="5105" max="5105" width="11.5703125" style="1" customWidth="1"/>
    <col min="5106" max="5106" width="62.85546875" style="1" bestFit="1" customWidth="1"/>
    <col min="5107" max="5122" width="15.140625" style="1" customWidth="1"/>
    <col min="5123" max="5360" width="9.140625" style="1"/>
    <col min="5361" max="5361" width="11.5703125" style="1" customWidth="1"/>
    <col min="5362" max="5362" width="62.85546875" style="1" bestFit="1" customWidth="1"/>
    <col min="5363" max="5378" width="15.140625" style="1" customWidth="1"/>
    <col min="5379" max="5616" width="9.140625" style="1"/>
    <col min="5617" max="5617" width="11.5703125" style="1" customWidth="1"/>
    <col min="5618" max="5618" width="62.85546875" style="1" bestFit="1" customWidth="1"/>
    <col min="5619" max="5634" width="15.140625" style="1" customWidth="1"/>
    <col min="5635" max="5872" width="9.140625" style="1"/>
    <col min="5873" max="5873" width="11.5703125" style="1" customWidth="1"/>
    <col min="5874" max="5874" width="62.85546875" style="1" bestFit="1" customWidth="1"/>
    <col min="5875" max="5890" width="15.140625" style="1" customWidth="1"/>
    <col min="5891" max="6128" width="9.140625" style="1"/>
    <col min="6129" max="6129" width="11.5703125" style="1" customWidth="1"/>
    <col min="6130" max="6130" width="62.85546875" style="1" bestFit="1" customWidth="1"/>
    <col min="6131" max="6146" width="15.140625" style="1" customWidth="1"/>
    <col min="6147" max="6384" width="9.140625" style="1"/>
    <col min="6385" max="6385" width="11.5703125" style="1" customWidth="1"/>
    <col min="6386" max="6386" width="62.85546875" style="1" bestFit="1" customWidth="1"/>
    <col min="6387" max="6402" width="15.140625" style="1" customWidth="1"/>
    <col min="6403" max="6640" width="9.140625" style="1"/>
    <col min="6641" max="6641" width="11.5703125" style="1" customWidth="1"/>
    <col min="6642" max="6642" width="62.85546875" style="1" bestFit="1" customWidth="1"/>
    <col min="6643" max="6658" width="15.140625" style="1" customWidth="1"/>
    <col min="6659" max="6896" width="9.140625" style="1"/>
    <col min="6897" max="6897" width="11.5703125" style="1" customWidth="1"/>
    <col min="6898" max="6898" width="62.85546875" style="1" bestFit="1" customWidth="1"/>
    <col min="6899" max="6914" width="15.140625" style="1" customWidth="1"/>
    <col min="6915" max="7152" width="9.140625" style="1"/>
    <col min="7153" max="7153" width="11.5703125" style="1" customWidth="1"/>
    <col min="7154" max="7154" width="62.85546875" style="1" bestFit="1" customWidth="1"/>
    <col min="7155" max="7170" width="15.140625" style="1" customWidth="1"/>
    <col min="7171" max="7408" width="9.140625" style="1"/>
    <col min="7409" max="7409" width="11.5703125" style="1" customWidth="1"/>
    <col min="7410" max="7410" width="62.85546875" style="1" bestFit="1" customWidth="1"/>
    <col min="7411" max="7426" width="15.140625" style="1" customWidth="1"/>
    <col min="7427" max="7664" width="9.140625" style="1"/>
    <col min="7665" max="7665" width="11.5703125" style="1" customWidth="1"/>
    <col min="7666" max="7666" width="62.85546875" style="1" bestFit="1" customWidth="1"/>
    <col min="7667" max="7682" width="15.140625" style="1" customWidth="1"/>
    <col min="7683" max="7920" width="9.140625" style="1"/>
    <col min="7921" max="7921" width="11.5703125" style="1" customWidth="1"/>
    <col min="7922" max="7922" width="62.85546875" style="1" bestFit="1" customWidth="1"/>
    <col min="7923" max="7938" width="15.140625" style="1" customWidth="1"/>
    <col min="7939" max="8176" width="9.140625" style="1"/>
    <col min="8177" max="8177" width="11.5703125" style="1" customWidth="1"/>
    <col min="8178" max="8178" width="62.85546875" style="1" bestFit="1" customWidth="1"/>
    <col min="8179" max="8194" width="15.140625" style="1" customWidth="1"/>
    <col min="8195" max="8432" width="9.140625" style="1"/>
    <col min="8433" max="8433" width="11.5703125" style="1" customWidth="1"/>
    <col min="8434" max="8434" width="62.85546875" style="1" bestFit="1" customWidth="1"/>
    <col min="8435" max="8450" width="15.140625" style="1" customWidth="1"/>
    <col min="8451" max="8688" width="9.140625" style="1"/>
    <col min="8689" max="8689" width="11.5703125" style="1" customWidth="1"/>
    <col min="8690" max="8690" width="62.85546875" style="1" bestFit="1" customWidth="1"/>
    <col min="8691" max="8706" width="15.140625" style="1" customWidth="1"/>
    <col min="8707" max="8944" width="9.140625" style="1"/>
    <col min="8945" max="8945" width="11.5703125" style="1" customWidth="1"/>
    <col min="8946" max="8946" width="62.85546875" style="1" bestFit="1" customWidth="1"/>
    <col min="8947" max="8962" width="15.140625" style="1" customWidth="1"/>
    <col min="8963" max="9200" width="9.140625" style="1"/>
    <col min="9201" max="9201" width="11.5703125" style="1" customWidth="1"/>
    <col min="9202" max="9202" width="62.85546875" style="1" bestFit="1" customWidth="1"/>
    <col min="9203" max="9218" width="15.140625" style="1" customWidth="1"/>
    <col min="9219" max="9456" width="9.140625" style="1"/>
    <col min="9457" max="9457" width="11.5703125" style="1" customWidth="1"/>
    <col min="9458" max="9458" width="62.85546875" style="1" bestFit="1" customWidth="1"/>
    <col min="9459" max="9474" width="15.140625" style="1" customWidth="1"/>
    <col min="9475" max="9712" width="9.140625" style="1"/>
    <col min="9713" max="9713" width="11.5703125" style="1" customWidth="1"/>
    <col min="9714" max="9714" width="62.85546875" style="1" bestFit="1" customWidth="1"/>
    <col min="9715" max="9730" width="15.140625" style="1" customWidth="1"/>
    <col min="9731" max="9968" width="9.140625" style="1"/>
    <col min="9969" max="9969" width="11.5703125" style="1" customWidth="1"/>
    <col min="9970" max="9970" width="62.85546875" style="1" bestFit="1" customWidth="1"/>
    <col min="9971" max="9986" width="15.140625" style="1" customWidth="1"/>
    <col min="9987" max="10224" width="9.140625" style="1"/>
    <col min="10225" max="10225" width="11.5703125" style="1" customWidth="1"/>
    <col min="10226" max="10226" width="62.85546875" style="1" bestFit="1" customWidth="1"/>
    <col min="10227" max="10242" width="15.140625" style="1" customWidth="1"/>
    <col min="10243" max="10480" width="9.140625" style="1"/>
    <col min="10481" max="10481" width="11.5703125" style="1" customWidth="1"/>
    <col min="10482" max="10482" width="62.85546875" style="1" bestFit="1" customWidth="1"/>
    <col min="10483" max="10498" width="15.140625" style="1" customWidth="1"/>
    <col min="10499" max="10736" width="9.140625" style="1"/>
    <col min="10737" max="10737" width="11.5703125" style="1" customWidth="1"/>
    <col min="10738" max="10738" width="62.85546875" style="1" bestFit="1" customWidth="1"/>
    <col min="10739" max="10754" width="15.140625" style="1" customWidth="1"/>
    <col min="10755" max="10992" width="9.140625" style="1"/>
    <col min="10993" max="10993" width="11.5703125" style="1" customWidth="1"/>
    <col min="10994" max="10994" width="62.85546875" style="1" bestFit="1" customWidth="1"/>
    <col min="10995" max="11010" width="15.140625" style="1" customWidth="1"/>
    <col min="11011" max="11248" width="9.140625" style="1"/>
    <col min="11249" max="11249" width="11.5703125" style="1" customWidth="1"/>
    <col min="11250" max="11250" width="62.85546875" style="1" bestFit="1" customWidth="1"/>
    <col min="11251" max="11266" width="15.140625" style="1" customWidth="1"/>
    <col min="11267" max="11504" width="9.140625" style="1"/>
    <col min="11505" max="11505" width="11.5703125" style="1" customWidth="1"/>
    <col min="11506" max="11506" width="62.85546875" style="1" bestFit="1" customWidth="1"/>
    <col min="11507" max="11522" width="15.140625" style="1" customWidth="1"/>
    <col min="11523" max="11760" width="9.140625" style="1"/>
    <col min="11761" max="11761" width="11.5703125" style="1" customWidth="1"/>
    <col min="11762" max="11762" width="62.85546875" style="1" bestFit="1" customWidth="1"/>
    <col min="11763" max="11778" width="15.140625" style="1" customWidth="1"/>
    <col min="11779" max="12016" width="9.140625" style="1"/>
    <col min="12017" max="12017" width="11.5703125" style="1" customWidth="1"/>
    <col min="12018" max="12018" width="62.85546875" style="1" bestFit="1" customWidth="1"/>
    <col min="12019" max="12034" width="15.140625" style="1" customWidth="1"/>
    <col min="12035" max="12272" width="9.140625" style="1"/>
    <col min="12273" max="12273" width="11.5703125" style="1" customWidth="1"/>
    <col min="12274" max="12274" width="62.85546875" style="1" bestFit="1" customWidth="1"/>
    <col min="12275" max="12290" width="15.140625" style="1" customWidth="1"/>
    <col min="12291" max="12528" width="9.140625" style="1"/>
    <col min="12529" max="12529" width="11.5703125" style="1" customWidth="1"/>
    <col min="12530" max="12530" width="62.85546875" style="1" bestFit="1" customWidth="1"/>
    <col min="12531" max="12546" width="15.140625" style="1" customWidth="1"/>
    <col min="12547" max="12784" width="9.140625" style="1"/>
    <col min="12785" max="12785" width="11.5703125" style="1" customWidth="1"/>
    <col min="12786" max="12786" width="62.85546875" style="1" bestFit="1" customWidth="1"/>
    <col min="12787" max="12802" width="15.140625" style="1" customWidth="1"/>
    <col min="12803" max="13040" width="9.140625" style="1"/>
    <col min="13041" max="13041" width="11.5703125" style="1" customWidth="1"/>
    <col min="13042" max="13042" width="62.85546875" style="1" bestFit="1" customWidth="1"/>
    <col min="13043" max="13058" width="15.140625" style="1" customWidth="1"/>
    <col min="13059" max="13296" width="9.140625" style="1"/>
    <col min="13297" max="13297" width="11.5703125" style="1" customWidth="1"/>
    <col min="13298" max="13298" width="62.85546875" style="1" bestFit="1" customWidth="1"/>
    <col min="13299" max="13314" width="15.140625" style="1" customWidth="1"/>
    <col min="13315" max="13552" width="9.140625" style="1"/>
    <col min="13553" max="13553" width="11.5703125" style="1" customWidth="1"/>
    <col min="13554" max="13554" width="62.85546875" style="1" bestFit="1" customWidth="1"/>
    <col min="13555" max="13570" width="15.140625" style="1" customWidth="1"/>
    <col min="13571" max="13808" width="9.140625" style="1"/>
    <col min="13809" max="13809" width="11.5703125" style="1" customWidth="1"/>
    <col min="13810" max="13810" width="62.85546875" style="1" bestFit="1" customWidth="1"/>
    <col min="13811" max="13826" width="15.140625" style="1" customWidth="1"/>
    <col min="13827" max="14064" width="9.140625" style="1"/>
    <col min="14065" max="14065" width="11.5703125" style="1" customWidth="1"/>
    <col min="14066" max="14066" width="62.85546875" style="1" bestFit="1" customWidth="1"/>
    <col min="14067" max="14082" width="15.140625" style="1" customWidth="1"/>
    <col min="14083" max="14320" width="9.140625" style="1"/>
    <col min="14321" max="14321" width="11.5703125" style="1" customWidth="1"/>
    <col min="14322" max="14322" width="62.85546875" style="1" bestFit="1" customWidth="1"/>
    <col min="14323" max="14338" width="15.140625" style="1" customWidth="1"/>
    <col min="14339" max="14576" width="9.140625" style="1"/>
    <col min="14577" max="14577" width="11.5703125" style="1" customWidth="1"/>
    <col min="14578" max="14578" width="62.85546875" style="1" bestFit="1" customWidth="1"/>
    <col min="14579" max="14594" width="15.140625" style="1" customWidth="1"/>
    <col min="14595" max="14832" width="9.140625" style="1"/>
    <col min="14833" max="14833" width="11.5703125" style="1" customWidth="1"/>
    <col min="14834" max="14834" width="62.85546875" style="1" bestFit="1" customWidth="1"/>
    <col min="14835" max="14850" width="15.140625" style="1" customWidth="1"/>
    <col min="14851" max="15088" width="9.140625" style="1"/>
    <col min="15089" max="15089" width="11.5703125" style="1" customWidth="1"/>
    <col min="15090" max="15090" width="62.85546875" style="1" bestFit="1" customWidth="1"/>
    <col min="15091" max="15106" width="15.140625" style="1" customWidth="1"/>
    <col min="15107" max="15344" width="9.140625" style="1"/>
    <col min="15345" max="15345" width="11.5703125" style="1" customWidth="1"/>
    <col min="15346" max="15346" width="62.85546875" style="1" bestFit="1" customWidth="1"/>
    <col min="15347" max="15362" width="15.140625" style="1" customWidth="1"/>
    <col min="15363" max="15600" width="9.140625" style="1"/>
    <col min="15601" max="15601" width="11.5703125" style="1" customWidth="1"/>
    <col min="15602" max="15602" width="62.85546875" style="1" bestFit="1" customWidth="1"/>
    <col min="15603" max="15618" width="15.140625" style="1" customWidth="1"/>
    <col min="15619" max="15856" width="9.140625" style="1"/>
    <col min="15857" max="15857" width="11.5703125" style="1" customWidth="1"/>
    <col min="15858" max="15858" width="62.85546875" style="1" bestFit="1" customWidth="1"/>
    <col min="15859" max="15874" width="15.140625" style="1" customWidth="1"/>
    <col min="15875" max="16112" width="9.140625" style="1"/>
    <col min="16113" max="16113" width="11.5703125" style="1" customWidth="1"/>
    <col min="16114" max="16114" width="62.85546875" style="1" bestFit="1" customWidth="1"/>
    <col min="16115" max="16130" width="15.140625" style="1" customWidth="1"/>
    <col min="16131" max="16384" width="9.140625" style="1"/>
  </cols>
  <sheetData>
    <row r="2" spans="1:29" ht="51" x14ac:dyDescent="0.25">
      <c r="A2" s="213" t="s">
        <v>347</v>
      </c>
      <c r="B2" s="30" t="s">
        <v>31</v>
      </c>
      <c r="C2" s="30" t="s">
        <v>30</v>
      </c>
      <c r="D2" s="30" t="s">
        <v>29</v>
      </c>
      <c r="E2" s="30" t="s">
        <v>22</v>
      </c>
      <c r="F2" s="30" t="s">
        <v>20</v>
      </c>
      <c r="G2" s="30" t="s">
        <v>18</v>
      </c>
      <c r="H2" s="30" t="s">
        <v>16</v>
      </c>
      <c r="I2" s="30" t="s">
        <v>14</v>
      </c>
      <c r="J2" s="30" t="s">
        <v>435</v>
      </c>
      <c r="K2" s="30" t="s">
        <v>436</v>
      </c>
      <c r="L2" s="30" t="s">
        <v>437</v>
      </c>
      <c r="M2" s="30" t="s">
        <v>438</v>
      </c>
      <c r="N2" s="30" t="s">
        <v>439</v>
      </c>
      <c r="O2" s="30" t="s">
        <v>277</v>
      </c>
      <c r="P2" s="30" t="s">
        <v>440</v>
      </c>
      <c r="Q2" s="30" t="s">
        <v>441</v>
      </c>
      <c r="R2" s="30" t="s">
        <v>442</v>
      </c>
      <c r="S2" s="30" t="s">
        <v>284</v>
      </c>
      <c r="T2" s="30" t="s">
        <v>443</v>
      </c>
      <c r="U2" s="30" t="s">
        <v>444</v>
      </c>
      <c r="V2" s="30" t="s">
        <v>445</v>
      </c>
      <c r="W2" s="30" t="s">
        <v>288</v>
      </c>
      <c r="X2" s="30" t="s">
        <v>289</v>
      </c>
      <c r="Y2" s="30" t="s">
        <v>290</v>
      </c>
      <c r="Z2" s="30" t="s">
        <v>291</v>
      </c>
      <c r="AA2" s="30" t="s">
        <v>292</v>
      </c>
      <c r="AB2" s="30" t="s">
        <v>293</v>
      </c>
      <c r="AC2" s="30" t="s">
        <v>427</v>
      </c>
    </row>
    <row r="3" spans="1:29" s="3" customFormat="1" ht="12" customHeight="1" x14ac:dyDescent="0.2">
      <c r="A3" s="12" t="s">
        <v>348</v>
      </c>
      <c r="B3" s="80">
        <v>-939450</v>
      </c>
      <c r="C3" s="80">
        <v>-939450</v>
      </c>
      <c r="D3" s="80">
        <v>-939450</v>
      </c>
      <c r="E3" s="80">
        <v>-730946</v>
      </c>
      <c r="F3" s="80">
        <v>-730946</v>
      </c>
      <c r="G3" s="80">
        <v>-730946</v>
      </c>
      <c r="H3" s="80">
        <v>-225880</v>
      </c>
      <c r="I3" s="80">
        <v>-225880</v>
      </c>
      <c r="J3" s="80">
        <v>275918</v>
      </c>
      <c r="K3" s="80">
        <v>-104517</v>
      </c>
      <c r="L3" s="80">
        <v>-491240</v>
      </c>
      <c r="M3" s="80">
        <v>94171</v>
      </c>
      <c r="N3" s="80">
        <v>571851</v>
      </c>
      <c r="O3" s="80">
        <v>459217</v>
      </c>
      <c r="P3" s="80">
        <v>797064</v>
      </c>
      <c r="Q3" s="80">
        <v>1598553</v>
      </c>
      <c r="R3" s="80">
        <v>2208105</v>
      </c>
      <c r="S3" s="80">
        <v>1185970</v>
      </c>
      <c r="T3" s="80">
        <v>1924557</v>
      </c>
      <c r="U3" s="80">
        <v>3760369</v>
      </c>
      <c r="V3" s="80">
        <v>4871879</v>
      </c>
      <c r="W3" s="80">
        <v>466933</v>
      </c>
      <c r="X3" s="80">
        <v>1500310</v>
      </c>
      <c r="Y3" s="137">
        <f>SUM(Y4,Y34)</f>
        <v>3650575</v>
      </c>
      <c r="Z3" s="137">
        <f>SUM(Z4,Z34)</f>
        <v>3990870</v>
      </c>
      <c r="AA3" s="137">
        <f>SUM(AA4,AA34)</f>
        <v>3455474</v>
      </c>
      <c r="AB3" s="137">
        <v>4792431</v>
      </c>
      <c r="AC3" s="137">
        <v>5207634</v>
      </c>
    </row>
    <row r="4" spans="1:29" ht="12" customHeight="1" x14ac:dyDescent="0.2">
      <c r="A4" s="33" t="s">
        <v>349</v>
      </c>
      <c r="B4" s="81">
        <v>-235161</v>
      </c>
      <c r="C4" s="81">
        <v>-235161</v>
      </c>
      <c r="D4" s="81">
        <v>-164143</v>
      </c>
      <c r="E4" s="81">
        <v>-205285</v>
      </c>
      <c r="F4" s="81">
        <v>-205285</v>
      </c>
      <c r="G4" s="81">
        <v>-118710</v>
      </c>
      <c r="H4" s="81">
        <v>980890</v>
      </c>
      <c r="I4" s="81">
        <v>1110102</v>
      </c>
      <c r="J4" s="81">
        <v>2291521</v>
      </c>
      <c r="K4" s="81">
        <v>929170</v>
      </c>
      <c r="L4" s="81">
        <v>1712893</v>
      </c>
      <c r="M4" s="81">
        <v>2420104</v>
      </c>
      <c r="N4" s="81">
        <v>3338379</v>
      </c>
      <c r="O4" s="81">
        <v>822335</v>
      </c>
      <c r="P4" s="100">
        <v>2124510</v>
      </c>
      <c r="Q4" s="81">
        <v>3752663</v>
      </c>
      <c r="R4" s="81">
        <v>3583993</v>
      </c>
      <c r="S4" s="81">
        <v>1018203</v>
      </c>
      <c r="T4" s="81">
        <v>2374041</v>
      </c>
      <c r="U4" s="81">
        <v>3239338</v>
      </c>
      <c r="V4" s="81">
        <v>3714351</v>
      </c>
      <c r="W4" s="81">
        <v>1166186</v>
      </c>
      <c r="X4" s="81">
        <v>1122068</v>
      </c>
      <c r="Y4" s="81">
        <f>SUM(Y5:Y33)</f>
        <v>2216558</v>
      </c>
      <c r="Z4" s="81">
        <f>SUM(Z5:Z33)</f>
        <v>2999385</v>
      </c>
      <c r="AA4" s="81">
        <f>SUM(AA5:AA33)</f>
        <v>4262039</v>
      </c>
      <c r="AB4" s="81">
        <f>SUM(AB5:AB33)</f>
        <v>5085287</v>
      </c>
      <c r="AC4" s="81">
        <f>SUM(AC5:AC33)</f>
        <v>3796932</v>
      </c>
    </row>
    <row r="5" spans="1:29" s="3" customFormat="1" ht="12" customHeight="1" x14ac:dyDescent="0.2">
      <c r="A5" s="9" t="s">
        <v>350</v>
      </c>
      <c r="B5" s="82">
        <v>-836690</v>
      </c>
      <c r="C5" s="82">
        <v>-836690</v>
      </c>
      <c r="D5" s="82">
        <v>-785191</v>
      </c>
      <c r="E5" s="82">
        <v>-893927</v>
      </c>
      <c r="F5" s="82">
        <v>-893927</v>
      </c>
      <c r="G5" s="82">
        <v>-754338</v>
      </c>
      <c r="H5" s="82">
        <v>-1031122</v>
      </c>
      <c r="I5" s="82">
        <v>-852583</v>
      </c>
      <c r="J5" s="82">
        <v>-934747</v>
      </c>
      <c r="K5" s="82">
        <v>85630</v>
      </c>
      <c r="L5" s="82">
        <v>-573764</v>
      </c>
      <c r="M5" s="82">
        <v>-347298</v>
      </c>
      <c r="N5" s="82">
        <v>10272</v>
      </c>
      <c r="O5" s="82">
        <v>1471863</v>
      </c>
      <c r="P5" s="82">
        <v>2632313</v>
      </c>
      <c r="Q5" s="82">
        <v>3353848</v>
      </c>
      <c r="R5" s="82">
        <v>5074136</v>
      </c>
      <c r="S5" s="82">
        <v>-7572</v>
      </c>
      <c r="T5" s="82">
        <v>1737511</v>
      </c>
      <c r="U5" s="82">
        <v>744553</v>
      </c>
      <c r="V5" s="82">
        <v>1789067</v>
      </c>
      <c r="W5" s="82">
        <v>-1360851</v>
      </c>
      <c r="X5" s="163">
        <v>345178</v>
      </c>
      <c r="Y5" s="136">
        <v>1080786</v>
      </c>
      <c r="Z5" s="136">
        <v>3729182</v>
      </c>
      <c r="AA5" s="136">
        <v>5240015</v>
      </c>
      <c r="AB5" s="136">
        <v>4965771</v>
      </c>
      <c r="AC5" s="136">
        <v>1149537</v>
      </c>
    </row>
    <row r="6" spans="1:29" s="4" customFormat="1" ht="12" customHeight="1" x14ac:dyDescent="0.2">
      <c r="A6" s="9" t="s">
        <v>351</v>
      </c>
      <c r="B6" s="82">
        <v>5398</v>
      </c>
      <c r="C6" s="82">
        <v>5398</v>
      </c>
      <c r="D6" s="82">
        <v>8494</v>
      </c>
      <c r="E6" s="82">
        <v>19920</v>
      </c>
      <c r="F6" s="82">
        <v>19920</v>
      </c>
      <c r="G6" s="82">
        <v>23764</v>
      </c>
      <c r="H6" s="82">
        <v>50471</v>
      </c>
      <c r="I6" s="82">
        <v>55258</v>
      </c>
      <c r="J6" s="82">
        <v>81689</v>
      </c>
      <c r="K6" s="82">
        <v>31985</v>
      </c>
      <c r="L6" s="82">
        <v>51423</v>
      </c>
      <c r="M6" s="82">
        <v>81141</v>
      </c>
      <c r="N6" s="82">
        <v>100957</v>
      </c>
      <c r="O6" s="82">
        <v>14632</v>
      </c>
      <c r="P6" s="82">
        <v>43869</v>
      </c>
      <c r="Q6" s="82">
        <v>74498</v>
      </c>
      <c r="R6" s="82">
        <v>126447</v>
      </c>
      <c r="S6" s="82">
        <v>94335</v>
      </c>
      <c r="T6" s="82">
        <v>243714</v>
      </c>
      <c r="U6" s="82">
        <v>366016</v>
      </c>
      <c r="V6" s="82">
        <v>455444</v>
      </c>
      <c r="W6" s="82">
        <v>49142</v>
      </c>
      <c r="X6" s="163">
        <v>100722</v>
      </c>
      <c r="Y6" s="136">
        <v>180809</v>
      </c>
      <c r="Z6" s="136">
        <v>167650</v>
      </c>
      <c r="AA6" s="136">
        <v>457298</v>
      </c>
      <c r="AB6" s="136">
        <v>546889</v>
      </c>
      <c r="AC6" s="136">
        <v>175115</v>
      </c>
    </row>
    <row r="7" spans="1:29" ht="12" customHeight="1" x14ac:dyDescent="0.2">
      <c r="A7" s="9" t="s">
        <v>352</v>
      </c>
      <c r="B7" s="82">
        <v>747647</v>
      </c>
      <c r="C7" s="82">
        <v>747647</v>
      </c>
      <c r="D7" s="82">
        <v>747647</v>
      </c>
      <c r="E7" s="82">
        <v>1485733</v>
      </c>
      <c r="F7" s="82">
        <v>1485733</v>
      </c>
      <c r="G7" s="82">
        <v>1485733</v>
      </c>
      <c r="H7" s="82">
        <v>2230131</v>
      </c>
      <c r="I7" s="82">
        <v>2230131</v>
      </c>
      <c r="J7" s="82">
        <v>2944558</v>
      </c>
      <c r="K7" s="82">
        <v>686998</v>
      </c>
      <c r="L7" s="82">
        <v>1324092</v>
      </c>
      <c r="M7" s="82">
        <v>1899125</v>
      </c>
      <c r="N7" s="82">
        <v>2346598</v>
      </c>
      <c r="O7" s="82">
        <v>462685</v>
      </c>
      <c r="P7" s="82">
        <v>944337</v>
      </c>
      <c r="Q7" s="82">
        <v>1451934</v>
      </c>
      <c r="R7" s="82">
        <v>1938077</v>
      </c>
      <c r="S7" s="82">
        <v>465928</v>
      </c>
      <c r="T7" s="82">
        <v>957591</v>
      </c>
      <c r="U7" s="82">
        <v>1468587</v>
      </c>
      <c r="V7" s="82">
        <v>1879116</v>
      </c>
      <c r="W7" s="82">
        <v>470990</v>
      </c>
      <c r="X7" s="163">
        <v>512024</v>
      </c>
      <c r="Y7" s="136">
        <v>466546</v>
      </c>
      <c r="Z7" s="136">
        <v>459986</v>
      </c>
      <c r="AA7" s="136">
        <v>471147</v>
      </c>
      <c r="AB7" s="136">
        <v>454878</v>
      </c>
      <c r="AC7" s="136">
        <v>654037</v>
      </c>
    </row>
    <row r="8" spans="1:29" ht="12" customHeight="1" x14ac:dyDescent="0.2">
      <c r="A8" s="9" t="s">
        <v>353</v>
      </c>
      <c r="B8" s="82">
        <v>-12913</v>
      </c>
      <c r="C8" s="82">
        <v>-12913</v>
      </c>
      <c r="D8" s="82">
        <v>-12913</v>
      </c>
      <c r="E8" s="82">
        <v>-26838</v>
      </c>
      <c r="F8" s="82">
        <v>-26838</v>
      </c>
      <c r="G8" s="82">
        <v>-26838</v>
      </c>
      <c r="H8" s="82">
        <v>-42379</v>
      </c>
      <c r="I8" s="82">
        <v>-42379</v>
      </c>
      <c r="J8" s="82">
        <v>-58731</v>
      </c>
      <c r="K8" s="82">
        <v>-16276</v>
      </c>
      <c r="L8" s="82">
        <v>-37123</v>
      </c>
      <c r="M8" s="82">
        <v>-50815</v>
      </c>
      <c r="N8" s="82">
        <v>-54777</v>
      </c>
      <c r="O8" s="82">
        <v>-11175</v>
      </c>
      <c r="P8" s="82">
        <v>-23126</v>
      </c>
      <c r="Q8" s="82">
        <v>-36699</v>
      </c>
      <c r="R8" s="82">
        <v>-50239</v>
      </c>
      <c r="S8" s="82">
        <v>-13946</v>
      </c>
      <c r="T8" s="82">
        <v>-29033</v>
      </c>
      <c r="U8" s="82">
        <v>-45219</v>
      </c>
      <c r="V8" s="82">
        <v>-58728</v>
      </c>
      <c r="W8" s="82">
        <v>-11481</v>
      </c>
      <c r="X8" s="163">
        <v>-9014</v>
      </c>
      <c r="Y8" s="136">
        <v>-6351</v>
      </c>
      <c r="Z8" s="136">
        <v>-5838</v>
      </c>
      <c r="AA8" s="136">
        <v>-6541</v>
      </c>
      <c r="AB8" s="136">
        <v>-11992</v>
      </c>
      <c r="AC8" s="136">
        <v>-18336</v>
      </c>
    </row>
    <row r="9" spans="1:29" ht="12" customHeight="1" x14ac:dyDescent="0.2">
      <c r="A9" s="9" t="s">
        <v>354</v>
      </c>
      <c r="B9" s="82">
        <v>321944</v>
      </c>
      <c r="C9" s="82">
        <v>321944</v>
      </c>
      <c r="D9" s="82">
        <v>321944</v>
      </c>
      <c r="E9" s="82">
        <v>637392</v>
      </c>
      <c r="F9" s="82">
        <v>637392</v>
      </c>
      <c r="G9" s="82">
        <v>637392</v>
      </c>
      <c r="H9" s="82">
        <v>956715</v>
      </c>
      <c r="I9" s="82">
        <v>956715</v>
      </c>
      <c r="J9" s="82">
        <v>1322497</v>
      </c>
      <c r="K9" s="82">
        <v>401276</v>
      </c>
      <c r="L9" s="82">
        <v>767676</v>
      </c>
      <c r="M9" s="82">
        <v>1123076</v>
      </c>
      <c r="N9" s="82">
        <v>1453335</v>
      </c>
      <c r="O9" s="82">
        <v>315872</v>
      </c>
      <c r="P9" s="82">
        <v>641437</v>
      </c>
      <c r="Q9" s="82">
        <v>962051</v>
      </c>
      <c r="R9" s="82">
        <v>1273021</v>
      </c>
      <c r="S9" s="82">
        <v>328070</v>
      </c>
      <c r="T9" s="82">
        <v>684492</v>
      </c>
      <c r="U9" s="82">
        <v>1065256</v>
      </c>
      <c r="V9" s="82">
        <v>1519331</v>
      </c>
      <c r="W9" s="82">
        <v>437507</v>
      </c>
      <c r="X9" s="163">
        <v>452314</v>
      </c>
      <c r="Y9" s="136">
        <v>486612</v>
      </c>
      <c r="Z9" s="136">
        <v>1145630</v>
      </c>
      <c r="AA9" s="136">
        <v>484065</v>
      </c>
      <c r="AB9" s="136">
        <v>528192</v>
      </c>
      <c r="AC9" s="136">
        <v>557636</v>
      </c>
    </row>
    <row r="10" spans="1:29" ht="12" customHeight="1" x14ac:dyDescent="0.2">
      <c r="A10" s="9" t="s">
        <v>355</v>
      </c>
      <c r="B10" s="82">
        <v>-44979</v>
      </c>
      <c r="C10" s="82">
        <v>-44979</v>
      </c>
      <c r="D10" s="82">
        <v>-44979</v>
      </c>
      <c r="E10" s="82">
        <v>-63407</v>
      </c>
      <c r="F10" s="82">
        <v>-63407</v>
      </c>
      <c r="G10" s="82">
        <v>-63407</v>
      </c>
      <c r="H10" s="82">
        <v>-88473</v>
      </c>
      <c r="I10" s="82">
        <v>-88473</v>
      </c>
      <c r="J10" s="82">
        <v>-64918</v>
      </c>
      <c r="K10" s="82">
        <v>-21105</v>
      </c>
      <c r="L10" s="82">
        <v>-60498</v>
      </c>
      <c r="M10" s="82">
        <v>-98500</v>
      </c>
      <c r="N10" s="82">
        <v>-109111</v>
      </c>
      <c r="O10" s="82">
        <v>-24851</v>
      </c>
      <c r="P10" s="82">
        <v>-52164</v>
      </c>
      <c r="Q10" s="82">
        <v>-96010</v>
      </c>
      <c r="R10" s="82">
        <v>-135706</v>
      </c>
      <c r="S10" s="82">
        <v>-25833</v>
      </c>
      <c r="T10" s="82">
        <v>-54899</v>
      </c>
      <c r="U10" s="82">
        <v>-118968</v>
      </c>
      <c r="V10" s="82">
        <v>-125715</v>
      </c>
      <c r="W10" s="135">
        <v>45108</v>
      </c>
      <c r="X10" s="164">
        <v>-28354</v>
      </c>
      <c r="Y10" s="173">
        <v>-25970</v>
      </c>
      <c r="Z10" s="173">
        <v>-62539</v>
      </c>
      <c r="AA10" s="136">
        <v>-13445</v>
      </c>
      <c r="AB10" s="136">
        <v>-55121</v>
      </c>
      <c r="AC10" s="136">
        <v>-94989</v>
      </c>
    </row>
    <row r="11" spans="1:29" ht="12" customHeight="1" x14ac:dyDescent="0.2">
      <c r="A11" s="217" t="s">
        <v>356</v>
      </c>
      <c r="B11" s="82">
        <v>0</v>
      </c>
      <c r="C11" s="82">
        <v>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4957</v>
      </c>
      <c r="T11" s="82">
        <v>17413</v>
      </c>
      <c r="U11" s="82">
        <v>36430</v>
      </c>
      <c r="V11" s="82">
        <v>52607</v>
      </c>
      <c r="W11" s="82">
        <v>13056</v>
      </c>
      <c r="X11" s="163">
        <v>13070</v>
      </c>
      <c r="Y11" s="136">
        <v>13688</v>
      </c>
      <c r="Z11" s="136">
        <v>14422</v>
      </c>
      <c r="AA11" s="136">
        <v>14827</v>
      </c>
      <c r="AB11" s="136">
        <v>14561</v>
      </c>
      <c r="AC11" s="136">
        <v>15784</v>
      </c>
    </row>
    <row r="12" spans="1:29" ht="12" customHeight="1" x14ac:dyDescent="0.2">
      <c r="A12" s="9" t="s">
        <v>357</v>
      </c>
      <c r="B12" s="82">
        <v>69681</v>
      </c>
      <c r="C12" s="82">
        <v>69681</v>
      </c>
      <c r="D12" s="82">
        <v>86104</v>
      </c>
      <c r="E12" s="82">
        <v>144589</v>
      </c>
      <c r="F12" s="82">
        <v>144589</v>
      </c>
      <c r="G12" s="82">
        <v>87731</v>
      </c>
      <c r="H12" s="82">
        <v>187530</v>
      </c>
      <c r="I12" s="82">
        <v>133416</v>
      </c>
      <c r="J12" s="82">
        <v>60368</v>
      </c>
      <c r="K12" s="82">
        <v>22793</v>
      </c>
      <c r="L12" s="82">
        <v>94862</v>
      </c>
      <c r="M12" s="82">
        <v>132171</v>
      </c>
      <c r="N12" s="82">
        <v>50128</v>
      </c>
      <c r="O12" s="82">
        <v>438797</v>
      </c>
      <c r="P12" s="82">
        <v>-390225</v>
      </c>
      <c r="Q12" s="82">
        <v>-279896</v>
      </c>
      <c r="R12" s="82">
        <v>-576895</v>
      </c>
      <c r="S12" s="82">
        <v>89039</v>
      </c>
      <c r="T12" s="82">
        <v>-1642623</v>
      </c>
      <c r="U12" s="82">
        <v>-1620646</v>
      </c>
      <c r="V12" s="82">
        <v>-2398400</v>
      </c>
      <c r="W12" s="82">
        <v>-11351</v>
      </c>
      <c r="X12" s="163">
        <v>-103181</v>
      </c>
      <c r="Y12" s="136">
        <v>37058</v>
      </c>
      <c r="Z12" s="136">
        <v>-1349222</v>
      </c>
      <c r="AA12" s="136">
        <v>-80858</v>
      </c>
      <c r="AB12" s="136">
        <v>-338774</v>
      </c>
      <c r="AC12" s="136">
        <v>706547</v>
      </c>
    </row>
    <row r="13" spans="1:29" s="3" customFormat="1" ht="12" customHeight="1" x14ac:dyDescent="0.2">
      <c r="A13" s="9" t="s">
        <v>358</v>
      </c>
      <c r="B13" s="82">
        <v>16525</v>
      </c>
      <c r="C13" s="82">
        <v>16525</v>
      </c>
      <c r="D13" s="82">
        <v>16525</v>
      </c>
      <c r="E13" s="82">
        <v>-23909</v>
      </c>
      <c r="F13" s="82">
        <v>-23909</v>
      </c>
      <c r="G13" s="82">
        <v>-23909</v>
      </c>
      <c r="H13" s="82">
        <v>-23999</v>
      </c>
      <c r="I13" s="82">
        <v>-23999</v>
      </c>
      <c r="J13" s="82">
        <v>-25642</v>
      </c>
      <c r="K13" s="82">
        <v>17478</v>
      </c>
      <c r="L13" s="82">
        <v>10520</v>
      </c>
      <c r="M13" s="82">
        <v>4492</v>
      </c>
      <c r="N13" s="82">
        <v>10166</v>
      </c>
      <c r="O13" s="82">
        <v>1046</v>
      </c>
      <c r="P13" s="82">
        <v>7948</v>
      </c>
      <c r="Q13" s="82">
        <v>-39918</v>
      </c>
      <c r="R13" s="82">
        <v>-34279</v>
      </c>
      <c r="S13" s="82">
        <v>-69853</v>
      </c>
      <c r="T13" s="82">
        <v>-127889</v>
      </c>
      <c r="U13" s="82">
        <v>-132585</v>
      </c>
      <c r="V13" s="82">
        <v>-164223</v>
      </c>
      <c r="W13" s="82">
        <v>-8685</v>
      </c>
      <c r="X13" s="163">
        <v>11595</v>
      </c>
      <c r="Y13" s="136">
        <v>-25168</v>
      </c>
      <c r="Z13" s="136">
        <v>26663</v>
      </c>
      <c r="AA13" s="136">
        <v>-22203</v>
      </c>
      <c r="AB13" s="136">
        <v>-2004</v>
      </c>
      <c r="AC13" s="136">
        <v>-23272</v>
      </c>
    </row>
    <row r="14" spans="1:29" ht="12" customHeight="1" x14ac:dyDescent="0.2">
      <c r="A14" s="9" t="s">
        <v>359</v>
      </c>
      <c r="B14" s="82">
        <v>-379360</v>
      </c>
      <c r="C14" s="82">
        <v>-379360</v>
      </c>
      <c r="D14" s="82">
        <v>-379360</v>
      </c>
      <c r="E14" s="82">
        <v>-1359310</v>
      </c>
      <c r="F14" s="82">
        <v>-1359310</v>
      </c>
      <c r="G14" s="82">
        <v>-1359310</v>
      </c>
      <c r="H14" s="82">
        <v>-1140319</v>
      </c>
      <c r="I14" s="82">
        <v>-1140319</v>
      </c>
      <c r="J14" s="82">
        <v>-1038018</v>
      </c>
      <c r="K14" s="82">
        <v>-272176</v>
      </c>
      <c r="L14" s="82">
        <v>164655</v>
      </c>
      <c r="M14" s="82">
        <v>-239384</v>
      </c>
      <c r="N14" s="82">
        <v>250660</v>
      </c>
      <c r="O14" s="82">
        <v>51488</v>
      </c>
      <c r="P14" s="82">
        <v>806521</v>
      </c>
      <c r="Q14" s="82">
        <v>1121423</v>
      </c>
      <c r="R14" s="82">
        <v>1023695</v>
      </c>
      <c r="S14" s="82">
        <v>241297</v>
      </c>
      <c r="T14" s="82">
        <v>335498</v>
      </c>
      <c r="U14" s="82">
        <v>911174</v>
      </c>
      <c r="V14" s="82">
        <v>853449</v>
      </c>
      <c r="W14" s="82">
        <v>522571</v>
      </c>
      <c r="X14" s="163">
        <v>866556</v>
      </c>
      <c r="Y14" s="136">
        <v>601370</v>
      </c>
      <c r="Z14" s="136">
        <v>19559</v>
      </c>
      <c r="AA14" s="136">
        <v>716123</v>
      </c>
      <c r="AB14" s="136">
        <v>-285741</v>
      </c>
      <c r="AC14" s="136">
        <v>253884</v>
      </c>
    </row>
    <row r="15" spans="1:29" ht="12" customHeight="1" x14ac:dyDescent="0.2">
      <c r="A15" s="9" t="s">
        <v>360</v>
      </c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>
        <v>-131817</v>
      </c>
      <c r="W15" s="82">
        <v>0</v>
      </c>
      <c r="X15" s="163">
        <v>0</v>
      </c>
      <c r="Y15" s="136">
        <v>0</v>
      </c>
      <c r="Z15" s="136">
        <v>0</v>
      </c>
      <c r="AA15" s="136" t="s">
        <v>103</v>
      </c>
      <c r="AB15" s="136" t="s">
        <v>103</v>
      </c>
      <c r="AC15" s="136">
        <v>0</v>
      </c>
    </row>
    <row r="16" spans="1:29" s="3" customFormat="1" ht="12" customHeight="1" x14ac:dyDescent="0.2">
      <c r="A16" s="9" t="s">
        <v>361</v>
      </c>
      <c r="B16" s="82">
        <v>362</v>
      </c>
      <c r="C16" s="82">
        <v>362</v>
      </c>
      <c r="D16" s="82">
        <v>362</v>
      </c>
      <c r="E16" s="82">
        <v>362</v>
      </c>
      <c r="F16" s="82">
        <v>362</v>
      </c>
      <c r="G16" s="82">
        <v>362</v>
      </c>
      <c r="H16" s="82">
        <v>362</v>
      </c>
      <c r="I16" s="82">
        <v>362</v>
      </c>
      <c r="J16" s="82">
        <v>-5467</v>
      </c>
      <c r="K16" s="82">
        <v>-13224</v>
      </c>
      <c r="L16" s="82">
        <v>-18241</v>
      </c>
      <c r="M16" s="82">
        <v>-28503</v>
      </c>
      <c r="N16" s="82">
        <v>-28503</v>
      </c>
      <c r="O16" s="82">
        <v>0</v>
      </c>
      <c r="P16" s="82">
        <v>0</v>
      </c>
      <c r="Q16" s="82">
        <v>0</v>
      </c>
      <c r="R16" s="82">
        <v>0</v>
      </c>
      <c r="S16" s="82">
        <v>0</v>
      </c>
      <c r="T16" s="82">
        <v>0</v>
      </c>
      <c r="U16" s="82">
        <v>7664</v>
      </c>
      <c r="V16" s="82">
        <v>0</v>
      </c>
      <c r="W16" s="82">
        <v>0</v>
      </c>
      <c r="X16" s="163">
        <v>0</v>
      </c>
      <c r="Y16" s="136">
        <v>0</v>
      </c>
      <c r="Z16" s="136">
        <v>0</v>
      </c>
      <c r="AA16" s="136">
        <v>0</v>
      </c>
      <c r="AB16" s="136">
        <v>0</v>
      </c>
      <c r="AC16" s="136">
        <v>0</v>
      </c>
    </row>
    <row r="17" spans="1:29" ht="12" customHeight="1" x14ac:dyDescent="0.2">
      <c r="A17" s="9" t="s">
        <v>362</v>
      </c>
      <c r="B17" s="82">
        <v>12966</v>
      </c>
      <c r="C17" s="82">
        <v>12966</v>
      </c>
      <c r="D17" s="82">
        <v>12966</v>
      </c>
      <c r="E17" s="82">
        <v>26988</v>
      </c>
      <c r="F17" s="82">
        <v>26988</v>
      </c>
      <c r="G17" s="82">
        <v>26988</v>
      </c>
      <c r="H17" s="82">
        <v>61791</v>
      </c>
      <c r="I17" s="82">
        <v>61791</v>
      </c>
      <c r="J17" s="82">
        <v>88339</v>
      </c>
      <c r="K17" s="82">
        <v>2572</v>
      </c>
      <c r="L17" s="82">
        <v>36175</v>
      </c>
      <c r="M17" s="82">
        <v>21600</v>
      </c>
      <c r="N17" s="82">
        <v>28127</v>
      </c>
      <c r="O17" s="82">
        <v>1780</v>
      </c>
      <c r="P17" s="82">
        <v>1864</v>
      </c>
      <c r="Q17" s="82">
        <v>29383</v>
      </c>
      <c r="R17" s="82">
        <v>38245</v>
      </c>
      <c r="S17" s="82">
        <v>13712</v>
      </c>
      <c r="T17" s="82">
        <v>31793</v>
      </c>
      <c r="U17" s="82">
        <v>39806</v>
      </c>
      <c r="V17" s="82">
        <v>114603</v>
      </c>
      <c r="W17" s="82">
        <v>1400</v>
      </c>
      <c r="X17" s="163">
        <v>929</v>
      </c>
      <c r="Y17" s="136">
        <v>2387</v>
      </c>
      <c r="Z17" s="136">
        <v>8282</v>
      </c>
      <c r="AA17" s="136">
        <v>1838</v>
      </c>
      <c r="AB17" s="136">
        <v>1978</v>
      </c>
      <c r="AC17" s="136">
        <v>730</v>
      </c>
    </row>
    <row r="18" spans="1:29" ht="12" customHeight="1" x14ac:dyDescent="0.2">
      <c r="A18" s="217" t="s">
        <v>363</v>
      </c>
      <c r="B18" s="82">
        <v>0</v>
      </c>
      <c r="C18" s="82">
        <v>0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82">
        <v>0</v>
      </c>
      <c r="O18" s="82">
        <v>0</v>
      </c>
      <c r="P18" s="101">
        <v>61588</v>
      </c>
      <c r="Q18" s="82">
        <v>0</v>
      </c>
      <c r="R18" s="82">
        <v>55726</v>
      </c>
      <c r="S18" s="82">
        <v>8853</v>
      </c>
      <c r="T18" s="82">
        <v>33669</v>
      </c>
      <c r="U18" s="82">
        <v>51248</v>
      </c>
      <c r="V18" s="82">
        <v>-130339</v>
      </c>
      <c r="W18" s="82">
        <v>37158</v>
      </c>
      <c r="X18" s="163">
        <v>-1209</v>
      </c>
      <c r="Y18" s="136">
        <v>-15802</v>
      </c>
      <c r="Z18" s="136">
        <v>-49204</v>
      </c>
      <c r="AA18" s="136">
        <v>17039</v>
      </c>
      <c r="AB18" s="136">
        <v>19815</v>
      </c>
      <c r="AC18" s="136">
        <v>-35046</v>
      </c>
    </row>
    <row r="19" spans="1:29" ht="12" customHeight="1" x14ac:dyDescent="0.2">
      <c r="A19" s="9" t="s">
        <v>364</v>
      </c>
      <c r="B19" s="82">
        <v>0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82">
        <v>0</v>
      </c>
      <c r="J19" s="82">
        <v>-18803</v>
      </c>
      <c r="K19" s="82">
        <v>0</v>
      </c>
      <c r="L19" s="82">
        <v>0</v>
      </c>
      <c r="M19" s="82">
        <v>0</v>
      </c>
      <c r="N19" s="82">
        <v>-36953</v>
      </c>
      <c r="O19" s="82">
        <v>0</v>
      </c>
      <c r="P19" s="82">
        <v>0</v>
      </c>
      <c r="Q19" s="82">
        <v>0</v>
      </c>
      <c r="R19" s="82">
        <v>-20984</v>
      </c>
      <c r="S19" s="82">
        <v>0</v>
      </c>
      <c r="T19" s="82">
        <v>0</v>
      </c>
      <c r="U19" s="82">
        <v>0</v>
      </c>
      <c r="V19" s="82">
        <v>-20194</v>
      </c>
      <c r="W19" s="82">
        <v>0</v>
      </c>
      <c r="X19" s="163">
        <v>0</v>
      </c>
      <c r="Y19" s="136">
        <v>0</v>
      </c>
      <c r="Z19" s="136">
        <v>-24019</v>
      </c>
      <c r="AA19" s="136">
        <v>0</v>
      </c>
      <c r="AB19" s="136">
        <v>0</v>
      </c>
      <c r="AC19" s="136">
        <v>0</v>
      </c>
    </row>
    <row r="20" spans="1:29" ht="12" customHeight="1" x14ac:dyDescent="0.2">
      <c r="A20" s="9" t="s">
        <v>365</v>
      </c>
      <c r="B20" s="82">
        <v>0</v>
      </c>
      <c r="C20" s="82">
        <v>0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2">
        <v>0</v>
      </c>
      <c r="J20" s="82">
        <v>387989</v>
      </c>
      <c r="K20" s="82">
        <v>0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136">
        <v>0</v>
      </c>
      <c r="Z20" s="136">
        <v>0</v>
      </c>
      <c r="AA20" s="136">
        <v>0</v>
      </c>
      <c r="AB20" s="136">
        <v>0</v>
      </c>
      <c r="AC20" s="136">
        <v>0</v>
      </c>
    </row>
    <row r="21" spans="1:29" ht="12" customHeight="1" x14ac:dyDescent="0.2">
      <c r="A21" s="9" t="s">
        <v>366</v>
      </c>
      <c r="B21" s="82">
        <v>-146214</v>
      </c>
      <c r="C21" s="82">
        <v>-146214</v>
      </c>
      <c r="D21" s="82">
        <v>-146214</v>
      </c>
      <c r="E21" s="82">
        <v>-146214</v>
      </c>
      <c r="F21" s="82">
        <v>-146214</v>
      </c>
      <c r="G21" s="82">
        <v>-146214</v>
      </c>
      <c r="H21" s="82">
        <v>-146214</v>
      </c>
      <c r="I21" s="82">
        <v>-146214</v>
      </c>
      <c r="J21" s="82">
        <v>-146214</v>
      </c>
      <c r="K21" s="82">
        <v>0</v>
      </c>
      <c r="L21" s="82">
        <v>0</v>
      </c>
      <c r="M21" s="82">
        <v>0</v>
      </c>
      <c r="N21" s="82">
        <v>0</v>
      </c>
      <c r="O21" s="82">
        <v>0</v>
      </c>
      <c r="P21" s="82">
        <v>0</v>
      </c>
      <c r="Q21" s="82">
        <v>0</v>
      </c>
      <c r="R21" s="82">
        <v>0</v>
      </c>
      <c r="S21" s="82">
        <v>0</v>
      </c>
      <c r="T21" s="82">
        <v>0</v>
      </c>
      <c r="U21" s="82">
        <v>0</v>
      </c>
      <c r="V21" s="82">
        <v>0</v>
      </c>
      <c r="W21" s="82">
        <v>0</v>
      </c>
      <c r="X21" s="82">
        <v>0</v>
      </c>
      <c r="Y21" s="136">
        <v>0</v>
      </c>
      <c r="Z21" s="136">
        <v>0</v>
      </c>
      <c r="AA21" s="136" t="s">
        <v>103</v>
      </c>
      <c r="AB21" s="136">
        <v>0</v>
      </c>
      <c r="AC21" s="136">
        <v>0</v>
      </c>
    </row>
    <row r="22" spans="1:29" s="6" customFormat="1" ht="12" customHeight="1" x14ac:dyDescent="0.2">
      <c r="A22" s="9" t="s">
        <v>367</v>
      </c>
      <c r="B22" s="82">
        <v>0</v>
      </c>
      <c r="C22" s="82">
        <v>0</v>
      </c>
      <c r="D22" s="82">
        <v>0</v>
      </c>
      <c r="E22" s="82">
        <v>0</v>
      </c>
      <c r="F22" s="82">
        <v>0</v>
      </c>
      <c r="G22" s="82">
        <v>0</v>
      </c>
      <c r="H22" s="82">
        <v>-28013</v>
      </c>
      <c r="I22" s="82">
        <v>-28013</v>
      </c>
      <c r="J22" s="82">
        <v>-66496</v>
      </c>
      <c r="K22" s="82">
        <v>0</v>
      </c>
      <c r="L22" s="82">
        <v>0</v>
      </c>
      <c r="M22" s="82">
        <v>0</v>
      </c>
      <c r="N22" s="82">
        <v>0</v>
      </c>
      <c r="O22" s="82">
        <v>0</v>
      </c>
      <c r="P22" s="82">
        <v>0</v>
      </c>
      <c r="Q22" s="82">
        <v>0</v>
      </c>
      <c r="R22" s="82">
        <v>0</v>
      </c>
      <c r="S22" s="82">
        <v>0</v>
      </c>
      <c r="T22" s="82">
        <v>0</v>
      </c>
      <c r="U22" s="82">
        <v>0</v>
      </c>
      <c r="V22" s="82">
        <v>0</v>
      </c>
      <c r="W22" s="82">
        <v>0</v>
      </c>
      <c r="X22" s="82">
        <v>0</v>
      </c>
      <c r="Y22" s="136">
        <v>0</v>
      </c>
      <c r="Z22" s="136">
        <v>0</v>
      </c>
      <c r="AA22" s="136">
        <v>0</v>
      </c>
      <c r="AB22" s="136">
        <v>0</v>
      </c>
      <c r="AC22" s="136">
        <v>0</v>
      </c>
    </row>
    <row r="23" spans="1:29" s="8" customFormat="1" ht="12" customHeight="1" x14ac:dyDescent="0.2">
      <c r="A23" s="9" t="s">
        <v>368</v>
      </c>
      <c r="B23" s="82">
        <v>0</v>
      </c>
      <c r="C23" s="82">
        <v>0</v>
      </c>
      <c r="D23" s="82">
        <v>0</v>
      </c>
      <c r="E23" s="82">
        <v>0</v>
      </c>
      <c r="F23" s="82">
        <v>0</v>
      </c>
      <c r="G23" s="82">
        <v>0</v>
      </c>
      <c r="H23" s="82">
        <v>0</v>
      </c>
      <c r="I23" s="82">
        <v>0</v>
      </c>
      <c r="J23" s="82">
        <v>0</v>
      </c>
      <c r="K23" s="82">
        <v>0</v>
      </c>
      <c r="L23" s="82">
        <v>0</v>
      </c>
      <c r="M23" s="82">
        <v>0</v>
      </c>
      <c r="N23" s="82">
        <v>0</v>
      </c>
      <c r="O23" s="82">
        <v>0</v>
      </c>
      <c r="P23" s="82">
        <v>0</v>
      </c>
      <c r="Q23" s="82">
        <v>0</v>
      </c>
      <c r="R23" s="82">
        <v>-2208462</v>
      </c>
      <c r="S23" s="82">
        <v>0</v>
      </c>
      <c r="T23" s="82">
        <v>0</v>
      </c>
      <c r="U23" s="82">
        <v>0</v>
      </c>
      <c r="V23" s="82">
        <v>-160609</v>
      </c>
      <c r="W23" s="82">
        <v>0</v>
      </c>
      <c r="X23" s="82">
        <v>0</v>
      </c>
      <c r="Y23" s="136">
        <v>0</v>
      </c>
      <c r="Z23" s="136">
        <v>0</v>
      </c>
      <c r="AA23" s="136" t="s">
        <v>103</v>
      </c>
      <c r="AB23" s="136">
        <v>0</v>
      </c>
      <c r="AC23" s="136">
        <v>0</v>
      </c>
    </row>
    <row r="24" spans="1:29" ht="12" customHeight="1" x14ac:dyDescent="0.2">
      <c r="A24" s="9" t="s">
        <v>369</v>
      </c>
      <c r="B24" s="82">
        <v>0</v>
      </c>
      <c r="C24" s="82">
        <v>0</v>
      </c>
      <c r="D24" s="82">
        <v>0</v>
      </c>
      <c r="E24" s="82">
        <v>0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0</v>
      </c>
      <c r="M24" s="82">
        <v>0</v>
      </c>
      <c r="N24" s="82">
        <v>0</v>
      </c>
      <c r="O24" s="82">
        <v>0</v>
      </c>
      <c r="P24" s="82">
        <v>-1149892</v>
      </c>
      <c r="Q24" s="82">
        <v>-1164294</v>
      </c>
      <c r="R24" s="82">
        <v>-1164294</v>
      </c>
      <c r="S24" s="82">
        <v>0</v>
      </c>
      <c r="T24" s="82">
        <v>0</v>
      </c>
      <c r="U24" s="82">
        <v>0</v>
      </c>
      <c r="V24" s="82">
        <v>0</v>
      </c>
      <c r="W24" s="82">
        <v>0</v>
      </c>
      <c r="X24" s="82">
        <v>0</v>
      </c>
      <c r="Y24" s="136">
        <v>0</v>
      </c>
      <c r="Z24" s="136">
        <v>0</v>
      </c>
      <c r="AA24" s="136">
        <v>0</v>
      </c>
      <c r="AB24" s="136">
        <v>0</v>
      </c>
      <c r="AC24" s="136">
        <v>0</v>
      </c>
    </row>
    <row r="25" spans="1:29" ht="12" customHeight="1" x14ac:dyDescent="0.2">
      <c r="A25" s="9" t="s">
        <v>370</v>
      </c>
      <c r="B25" s="82">
        <v>0</v>
      </c>
      <c r="C25" s="82">
        <v>0</v>
      </c>
      <c r="D25" s="82">
        <v>0</v>
      </c>
      <c r="E25" s="82">
        <v>0</v>
      </c>
      <c r="F25" s="82">
        <v>0</v>
      </c>
      <c r="G25" s="82">
        <v>0</v>
      </c>
      <c r="H25" s="82">
        <v>-138</v>
      </c>
      <c r="I25" s="82">
        <v>-138</v>
      </c>
      <c r="J25" s="82">
        <v>18133</v>
      </c>
      <c r="K25" s="82">
        <v>2518</v>
      </c>
      <c r="L25" s="82">
        <v>-35558</v>
      </c>
      <c r="M25" s="82">
        <v>-44694</v>
      </c>
      <c r="N25" s="82">
        <v>-10051</v>
      </c>
      <c r="O25" s="82">
        <v>-3270</v>
      </c>
      <c r="P25" s="82">
        <v>-58270</v>
      </c>
      <c r="Q25" s="82">
        <v>-61499</v>
      </c>
      <c r="R25" s="82">
        <v>-55247</v>
      </c>
      <c r="S25" s="82">
        <v>7592</v>
      </c>
      <c r="T25" s="82">
        <v>9245</v>
      </c>
      <c r="U25" s="82">
        <v>7877</v>
      </c>
      <c r="V25" s="82">
        <v>17110</v>
      </c>
      <c r="W25" s="82">
        <v>20640</v>
      </c>
      <c r="X25" s="163">
        <v>-6228</v>
      </c>
      <c r="Y25" s="136">
        <v>10324</v>
      </c>
      <c r="Z25" s="136">
        <v>-14348</v>
      </c>
      <c r="AA25" s="136">
        <v>23982</v>
      </c>
      <c r="AB25" s="136">
        <v>23753</v>
      </c>
      <c r="AC25" s="136">
        <v>28576</v>
      </c>
    </row>
    <row r="26" spans="1:29" ht="12" customHeight="1" x14ac:dyDescent="0.2">
      <c r="A26" s="9" t="s">
        <v>371</v>
      </c>
      <c r="B26" s="82">
        <v>0</v>
      </c>
      <c r="C26" s="82">
        <v>0</v>
      </c>
      <c r="D26" s="82">
        <v>0</v>
      </c>
      <c r="E26" s="82">
        <v>0</v>
      </c>
      <c r="F26" s="82">
        <v>0</v>
      </c>
      <c r="G26" s="82">
        <v>0</v>
      </c>
      <c r="H26" s="82">
        <v>0</v>
      </c>
      <c r="I26" s="82">
        <v>0</v>
      </c>
      <c r="J26" s="82">
        <v>0</v>
      </c>
      <c r="K26" s="82">
        <v>0</v>
      </c>
      <c r="L26" s="82">
        <v>0</v>
      </c>
      <c r="M26" s="82">
        <v>0</v>
      </c>
      <c r="N26" s="82">
        <v>0</v>
      </c>
      <c r="O26" s="82">
        <v>-1936389</v>
      </c>
      <c r="P26" s="82">
        <v>-1417544</v>
      </c>
      <c r="Q26" s="82">
        <v>-1547265</v>
      </c>
      <c r="R26" s="82">
        <v>-1655813</v>
      </c>
      <c r="S26" s="82">
        <v>-127653</v>
      </c>
      <c r="T26" s="82">
        <v>119470</v>
      </c>
      <c r="U26" s="82">
        <v>365305</v>
      </c>
      <c r="V26" s="82">
        <v>118780</v>
      </c>
      <c r="W26" s="82">
        <v>962561</v>
      </c>
      <c r="X26" s="163">
        <v>-527197</v>
      </c>
      <c r="Y26" s="136">
        <v>-535678</v>
      </c>
      <c r="Z26" s="136">
        <v>-1102754</v>
      </c>
      <c r="AA26" s="136">
        <v>-543498</v>
      </c>
      <c r="AB26" s="136">
        <v>-272016</v>
      </c>
      <c r="AC26" s="136">
        <v>629570</v>
      </c>
    </row>
    <row r="27" spans="1:29" s="7" customFormat="1" ht="12" customHeight="1" x14ac:dyDescent="0.2">
      <c r="A27" s="9" t="s">
        <v>372</v>
      </c>
      <c r="B27" s="82">
        <v>0</v>
      </c>
      <c r="C27" s="82">
        <v>0</v>
      </c>
      <c r="D27" s="82">
        <v>0</v>
      </c>
      <c r="E27" s="82">
        <v>0</v>
      </c>
      <c r="F27" s="82">
        <v>0</v>
      </c>
      <c r="G27" s="82">
        <v>0</v>
      </c>
      <c r="H27" s="82">
        <v>0</v>
      </c>
      <c r="I27" s="82">
        <v>0</v>
      </c>
      <c r="J27" s="82">
        <v>0</v>
      </c>
      <c r="K27" s="82">
        <v>0</v>
      </c>
      <c r="L27" s="82">
        <v>0</v>
      </c>
      <c r="M27" s="82">
        <v>0</v>
      </c>
      <c r="N27" s="82">
        <v>-755151</v>
      </c>
      <c r="O27" s="82">
        <v>0</v>
      </c>
      <c r="P27" s="82">
        <v>0</v>
      </c>
      <c r="Q27" s="82">
        <v>0</v>
      </c>
      <c r="R27" s="82">
        <v>-21558</v>
      </c>
      <c r="S27" s="82">
        <v>-1715</v>
      </c>
      <c r="T27" s="82">
        <v>0</v>
      </c>
      <c r="U27" s="82">
        <v>0</v>
      </c>
      <c r="V27" s="82">
        <v>0</v>
      </c>
      <c r="W27" s="82">
        <v>0</v>
      </c>
      <c r="X27" s="163">
        <v>0</v>
      </c>
      <c r="Y27" s="136">
        <v>0</v>
      </c>
      <c r="Z27" s="136">
        <v>0</v>
      </c>
      <c r="AA27" s="136">
        <v>0</v>
      </c>
      <c r="AB27" s="136">
        <v>0</v>
      </c>
      <c r="AC27" s="136">
        <v>0</v>
      </c>
    </row>
    <row r="28" spans="1:29" ht="12" customHeight="1" x14ac:dyDescent="0.2">
      <c r="A28" s="9" t="s">
        <v>373</v>
      </c>
      <c r="B28" s="82">
        <v>0</v>
      </c>
      <c r="C28" s="82">
        <v>0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82">
        <v>0</v>
      </c>
      <c r="J28" s="82">
        <v>-252023</v>
      </c>
      <c r="K28" s="82">
        <v>0</v>
      </c>
      <c r="L28" s="82">
        <v>0</v>
      </c>
      <c r="M28" s="82">
        <v>0</v>
      </c>
      <c r="N28" s="82">
        <v>0</v>
      </c>
      <c r="O28" s="82">
        <v>0</v>
      </c>
      <c r="P28" s="82">
        <v>0</v>
      </c>
      <c r="Q28" s="82">
        <v>0</v>
      </c>
      <c r="R28" s="82">
        <v>0</v>
      </c>
      <c r="S28" s="82">
        <v>0</v>
      </c>
      <c r="T28" s="82">
        <v>0</v>
      </c>
      <c r="U28" s="82">
        <v>0</v>
      </c>
      <c r="V28" s="82">
        <v>0</v>
      </c>
      <c r="W28" s="82">
        <v>0</v>
      </c>
      <c r="X28" s="163">
        <v>0</v>
      </c>
      <c r="Y28" s="136">
        <v>0</v>
      </c>
      <c r="Z28" s="136">
        <v>0</v>
      </c>
      <c r="AA28" s="136">
        <v>0</v>
      </c>
      <c r="AB28" s="136">
        <v>0</v>
      </c>
      <c r="AC28" s="136">
        <v>0</v>
      </c>
    </row>
    <row r="29" spans="1:29" ht="12" customHeight="1" x14ac:dyDescent="0.2">
      <c r="A29" s="9" t="s">
        <v>374</v>
      </c>
      <c r="B29" s="82">
        <v>0</v>
      </c>
      <c r="C29" s="82">
        <v>0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82">
        <v>0</v>
      </c>
      <c r="J29" s="82">
        <v>0</v>
      </c>
      <c r="K29" s="82">
        <v>0</v>
      </c>
      <c r="L29" s="82">
        <v>0</v>
      </c>
      <c r="M29" s="82">
        <v>0</v>
      </c>
      <c r="N29" s="82">
        <v>0</v>
      </c>
      <c r="O29" s="82">
        <v>0</v>
      </c>
      <c r="P29" s="82">
        <v>0</v>
      </c>
      <c r="Q29" s="82">
        <v>0</v>
      </c>
      <c r="R29" s="82">
        <v>0</v>
      </c>
      <c r="S29" s="82">
        <v>0</v>
      </c>
      <c r="T29" s="82">
        <v>0</v>
      </c>
      <c r="U29" s="82">
        <v>0</v>
      </c>
      <c r="V29" s="82">
        <v>0</v>
      </c>
      <c r="W29" s="82">
        <v>0</v>
      </c>
      <c r="X29" s="163">
        <v>-508326</v>
      </c>
      <c r="Y29" s="136">
        <v>-4428</v>
      </c>
      <c r="Z29" s="136">
        <v>-4429</v>
      </c>
      <c r="AA29" s="136">
        <v>-4428</v>
      </c>
      <c r="AB29" s="136">
        <v>-4429</v>
      </c>
      <c r="AC29" s="136">
        <v>-4428</v>
      </c>
    </row>
    <row r="30" spans="1:29" ht="12" customHeight="1" x14ac:dyDescent="0.2">
      <c r="A30" s="9" t="s">
        <v>375</v>
      </c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163"/>
      <c r="Y30" s="136"/>
      <c r="Z30" s="136"/>
      <c r="AA30" s="136">
        <v>-2472497</v>
      </c>
      <c r="AB30" s="136">
        <v>0</v>
      </c>
      <c r="AC30" s="136">
        <v>0</v>
      </c>
    </row>
    <row r="31" spans="1:29" ht="12" customHeight="1" x14ac:dyDescent="0.2">
      <c r="A31" s="9" t="s">
        <v>376</v>
      </c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163"/>
      <c r="Y31" s="136"/>
      <c r="Z31" s="136"/>
      <c r="AA31" s="136"/>
      <c r="AB31" s="136">
        <v>-505844</v>
      </c>
      <c r="AC31" s="136">
        <v>0</v>
      </c>
    </row>
    <row r="32" spans="1:29" ht="12" customHeight="1" x14ac:dyDescent="0.2">
      <c r="A32" s="9" t="s">
        <v>434</v>
      </c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136"/>
      <c r="X32" s="136"/>
      <c r="Y32" s="136"/>
      <c r="Z32" s="136"/>
      <c r="AA32" s="136"/>
      <c r="AB32" s="136"/>
      <c r="AC32" s="136">
        <v>-179215</v>
      </c>
    </row>
    <row r="33" spans="1:29" s="8" customFormat="1" ht="12" customHeight="1" x14ac:dyDescent="0.2">
      <c r="A33" s="9" t="s">
        <v>298</v>
      </c>
      <c r="B33" s="82">
        <v>10472</v>
      </c>
      <c r="C33" s="82">
        <v>10472</v>
      </c>
      <c r="D33" s="82">
        <v>10472</v>
      </c>
      <c r="E33" s="82">
        <v>-6664</v>
      </c>
      <c r="F33" s="82">
        <v>-6664</v>
      </c>
      <c r="G33" s="82">
        <v>-6664</v>
      </c>
      <c r="H33" s="82">
        <v>-5453</v>
      </c>
      <c r="I33" s="82">
        <v>-5453</v>
      </c>
      <c r="J33" s="82">
        <v>-993</v>
      </c>
      <c r="K33" s="82">
        <v>701</v>
      </c>
      <c r="L33" s="82">
        <v>-11326</v>
      </c>
      <c r="M33" s="82">
        <v>-32307</v>
      </c>
      <c r="N33" s="82">
        <v>82682</v>
      </c>
      <c r="O33" s="82">
        <v>39857</v>
      </c>
      <c r="P33" s="82">
        <v>75854</v>
      </c>
      <c r="Q33" s="82">
        <v>-14893</v>
      </c>
      <c r="R33" s="82">
        <v>-21877</v>
      </c>
      <c r="S33" s="82">
        <v>10992</v>
      </c>
      <c r="T33" s="82">
        <v>58089</v>
      </c>
      <c r="U33" s="82">
        <v>92840</v>
      </c>
      <c r="V33" s="82">
        <v>104869</v>
      </c>
      <c r="W33" s="82">
        <v>-1579</v>
      </c>
      <c r="X33" s="163">
        <v>3189</v>
      </c>
      <c r="Y33" s="136">
        <v>-49625</v>
      </c>
      <c r="Z33" s="136">
        <v>40364</v>
      </c>
      <c r="AA33" s="136">
        <v>-20825</v>
      </c>
      <c r="AB33" s="85">
        <v>5371</v>
      </c>
      <c r="AC33" s="85">
        <v>-19198</v>
      </c>
    </row>
    <row r="34" spans="1:29" s="8" customFormat="1" ht="12" customHeight="1" x14ac:dyDescent="0.2">
      <c r="A34" s="12" t="s">
        <v>377</v>
      </c>
      <c r="B34" s="80">
        <v>-704289</v>
      </c>
      <c r="C34" s="80">
        <v>-704289</v>
      </c>
      <c r="D34" s="80">
        <v>-775307</v>
      </c>
      <c r="E34" s="80">
        <v>-525661</v>
      </c>
      <c r="F34" s="80">
        <v>-525661</v>
      </c>
      <c r="G34" s="80">
        <v>-612236</v>
      </c>
      <c r="H34" s="80">
        <v>-1206770</v>
      </c>
      <c r="I34" s="80">
        <v>-1335982</v>
      </c>
      <c r="J34" s="80">
        <v>-2015603</v>
      </c>
      <c r="K34" s="80">
        <v>-1033687</v>
      </c>
      <c r="L34" s="80">
        <v>-2204133</v>
      </c>
      <c r="M34" s="80">
        <v>-2325933</v>
      </c>
      <c r="N34" s="80">
        <v>-2766528</v>
      </c>
      <c r="O34" s="80">
        <v>-363118</v>
      </c>
      <c r="P34" s="102">
        <v>-1327446</v>
      </c>
      <c r="Q34" s="80">
        <v>-2154110</v>
      </c>
      <c r="R34" s="80">
        <v>-1375888</v>
      </c>
      <c r="S34" s="80">
        <v>167767</v>
      </c>
      <c r="T34" s="80">
        <v>-449484</v>
      </c>
      <c r="U34" s="80">
        <v>521031</v>
      </c>
      <c r="V34" s="80">
        <v>1157528</v>
      </c>
      <c r="W34" s="156">
        <v>-699253</v>
      </c>
      <c r="X34" s="156">
        <v>378242</v>
      </c>
      <c r="Y34" s="174">
        <f>SUM(Y35:Y52)</f>
        <v>1434017</v>
      </c>
      <c r="Z34" s="174">
        <f>SUM(Z35:Z52)</f>
        <v>991485</v>
      </c>
      <c r="AA34" s="174">
        <f>SUM(AA35:AA52)</f>
        <v>-806565</v>
      </c>
      <c r="AB34" s="174">
        <f>SUM(AB35:AB52)</f>
        <v>-292856</v>
      </c>
      <c r="AC34" s="174">
        <f>SUM(AC35:AC52)</f>
        <v>1410702</v>
      </c>
    </row>
    <row r="35" spans="1:29" ht="12" customHeight="1" x14ac:dyDescent="0.2">
      <c r="A35" s="9" t="s">
        <v>178</v>
      </c>
      <c r="B35" s="82">
        <v>-219640</v>
      </c>
      <c r="C35" s="82">
        <v>-219640</v>
      </c>
      <c r="D35" s="82">
        <v>-219640</v>
      </c>
      <c r="E35" s="82">
        <v>-112548</v>
      </c>
      <c r="F35" s="82">
        <v>-112548</v>
      </c>
      <c r="G35" s="82">
        <v>-112548</v>
      </c>
      <c r="H35" s="82">
        <v>-302616</v>
      </c>
      <c r="I35" s="82">
        <v>-302616</v>
      </c>
      <c r="J35" s="82">
        <v>-388469</v>
      </c>
      <c r="K35" s="82">
        <v>87436</v>
      </c>
      <c r="L35" s="82">
        <v>-382425</v>
      </c>
      <c r="M35" s="82">
        <v>-219153</v>
      </c>
      <c r="N35" s="82">
        <v>-300449</v>
      </c>
      <c r="O35" s="82">
        <v>112946</v>
      </c>
      <c r="P35" s="82">
        <v>-59382</v>
      </c>
      <c r="Q35" s="82">
        <v>203762</v>
      </c>
      <c r="R35" s="82">
        <v>99223</v>
      </c>
      <c r="S35" s="82">
        <v>-713057</v>
      </c>
      <c r="T35" s="82">
        <v>-1255918</v>
      </c>
      <c r="U35" s="82">
        <v>-162632</v>
      </c>
      <c r="V35" s="82">
        <v>49338</v>
      </c>
      <c r="W35" s="135">
        <v>-89849</v>
      </c>
      <c r="X35" s="135">
        <v>376412</v>
      </c>
      <c r="Y35" s="136">
        <v>-693056</v>
      </c>
      <c r="Z35" s="136">
        <v>-188238</v>
      </c>
      <c r="AA35" s="136">
        <v>-1190789</v>
      </c>
      <c r="AB35" s="136">
        <v>-1292899</v>
      </c>
      <c r="AC35" s="136">
        <v>3806122</v>
      </c>
    </row>
    <row r="36" spans="1:29" ht="12" customHeight="1" x14ac:dyDescent="0.2">
      <c r="A36" s="9" t="s">
        <v>378</v>
      </c>
      <c r="B36" s="82">
        <v>-8407</v>
      </c>
      <c r="C36" s="82">
        <v>-8407</v>
      </c>
      <c r="D36" s="82">
        <v>-8407</v>
      </c>
      <c r="E36" s="82">
        <v>-8526</v>
      </c>
      <c r="F36" s="82">
        <v>-8526</v>
      </c>
      <c r="G36" s="82">
        <v>-8526</v>
      </c>
      <c r="H36" s="82">
        <v>-1097</v>
      </c>
      <c r="I36" s="82">
        <v>-1097</v>
      </c>
      <c r="J36" s="82">
        <v>-3956</v>
      </c>
      <c r="K36" s="82">
        <v>-21349</v>
      </c>
      <c r="L36" s="82">
        <v>18306</v>
      </c>
      <c r="M36" s="82">
        <v>11141</v>
      </c>
      <c r="N36" s="82">
        <v>14449</v>
      </c>
      <c r="O36" s="82">
        <v>-24304</v>
      </c>
      <c r="P36" s="82">
        <v>-13683</v>
      </c>
      <c r="Q36" s="82">
        <v>2114</v>
      </c>
      <c r="R36" s="82">
        <v>22071</v>
      </c>
      <c r="S36" s="82">
        <v>-92283</v>
      </c>
      <c r="T36" s="82">
        <v>-87315</v>
      </c>
      <c r="U36" s="82">
        <v>-90822</v>
      </c>
      <c r="V36" s="82">
        <v>-77271</v>
      </c>
      <c r="W36" s="135">
        <v>-31572</v>
      </c>
      <c r="X36" s="135">
        <v>65145</v>
      </c>
      <c r="Y36" s="136">
        <v>-20182</v>
      </c>
      <c r="Z36" s="136">
        <v>36021</v>
      </c>
      <c r="AA36" s="136">
        <v>-165806</v>
      </c>
      <c r="AB36" s="136">
        <v>109464</v>
      </c>
      <c r="AC36" s="136">
        <v>-12020</v>
      </c>
    </row>
    <row r="37" spans="1:29" ht="12" customHeight="1" x14ac:dyDescent="0.2">
      <c r="A37" s="9" t="s">
        <v>379</v>
      </c>
      <c r="B37" s="82">
        <v>443691</v>
      </c>
      <c r="C37" s="82">
        <v>443691</v>
      </c>
      <c r="D37" s="82">
        <v>443691</v>
      </c>
      <c r="E37" s="82">
        <v>1107265</v>
      </c>
      <c r="F37" s="82">
        <v>1107265</v>
      </c>
      <c r="G37" s="82">
        <v>1107265</v>
      </c>
      <c r="H37" s="82">
        <v>1112678</v>
      </c>
      <c r="I37" s="82">
        <v>1112678</v>
      </c>
      <c r="J37" s="82">
        <v>947834</v>
      </c>
      <c r="K37" s="82">
        <v>-312169</v>
      </c>
      <c r="L37" s="82">
        <v>-448196</v>
      </c>
      <c r="M37" s="82">
        <v>-263261</v>
      </c>
      <c r="N37" s="82">
        <v>-442109</v>
      </c>
      <c r="O37" s="82">
        <v>-420862</v>
      </c>
      <c r="P37" s="82">
        <v>-889353</v>
      </c>
      <c r="Q37" s="82">
        <v>-524708</v>
      </c>
      <c r="R37" s="82">
        <v>-800050</v>
      </c>
      <c r="S37" s="82">
        <v>-653465</v>
      </c>
      <c r="T37" s="82">
        <v>-973953</v>
      </c>
      <c r="U37" s="82">
        <v>-866466</v>
      </c>
      <c r="V37" s="82">
        <v>-218242</v>
      </c>
      <c r="W37" s="135">
        <v>-13512</v>
      </c>
      <c r="X37" s="135">
        <v>-427984</v>
      </c>
      <c r="Y37" s="136">
        <v>990260</v>
      </c>
      <c r="Z37" s="136">
        <v>206807</v>
      </c>
      <c r="AA37" s="136">
        <v>-813705</v>
      </c>
      <c r="AB37" s="136">
        <v>-1571869</v>
      </c>
      <c r="AC37" s="136">
        <v>-2348731</v>
      </c>
    </row>
    <row r="38" spans="1:29" ht="12" customHeight="1" x14ac:dyDescent="0.2">
      <c r="A38" s="9" t="s">
        <v>380</v>
      </c>
      <c r="B38" s="82">
        <v>0</v>
      </c>
      <c r="C38" s="82">
        <v>0</v>
      </c>
      <c r="D38" s="82">
        <v>0</v>
      </c>
      <c r="E38" s="82">
        <v>0</v>
      </c>
      <c r="F38" s="82">
        <v>0</v>
      </c>
      <c r="G38" s="82">
        <v>0</v>
      </c>
      <c r="H38" s="82">
        <v>6449</v>
      </c>
      <c r="I38" s="82">
        <v>6449</v>
      </c>
      <c r="J38" s="82">
        <v>34082</v>
      </c>
      <c r="K38" s="82">
        <v>1727</v>
      </c>
      <c r="L38" s="82">
        <v>-2809</v>
      </c>
      <c r="M38" s="82">
        <v>-9557</v>
      </c>
      <c r="N38" s="82">
        <v>68224</v>
      </c>
      <c r="O38" s="82">
        <v>-10408</v>
      </c>
      <c r="P38" s="82">
        <v>1279</v>
      </c>
      <c r="Q38" s="82">
        <v>1654</v>
      </c>
      <c r="R38" s="82">
        <v>113800</v>
      </c>
      <c r="S38" s="82">
        <v>447</v>
      </c>
      <c r="T38" s="82">
        <v>2114</v>
      </c>
      <c r="U38" s="82">
        <v>5320</v>
      </c>
      <c r="V38" s="82">
        <v>99276</v>
      </c>
      <c r="W38" s="135">
        <v>0</v>
      </c>
      <c r="X38" s="135">
        <v>0</v>
      </c>
      <c r="Y38" s="173"/>
      <c r="Z38" s="173">
        <v>90306</v>
      </c>
      <c r="AA38" s="136">
        <v>0</v>
      </c>
      <c r="AB38" s="136">
        <v>0</v>
      </c>
      <c r="AC38" s="136">
        <v>0</v>
      </c>
    </row>
    <row r="39" spans="1:29" s="8" customFormat="1" ht="12" customHeight="1" x14ac:dyDescent="0.2">
      <c r="A39" s="9" t="s">
        <v>381</v>
      </c>
      <c r="B39" s="82">
        <v>62152</v>
      </c>
      <c r="C39" s="82">
        <v>62152</v>
      </c>
      <c r="D39" s="82">
        <v>62152</v>
      </c>
      <c r="E39" s="82">
        <v>235524</v>
      </c>
      <c r="F39" s="82">
        <v>235524</v>
      </c>
      <c r="G39" s="82">
        <v>235524</v>
      </c>
      <c r="H39" s="82">
        <v>330029</v>
      </c>
      <c r="I39" s="82">
        <v>330029</v>
      </c>
      <c r="J39" s="82">
        <v>275018</v>
      </c>
      <c r="K39" s="82">
        <v>-2852</v>
      </c>
      <c r="L39" s="82">
        <v>-60014</v>
      </c>
      <c r="M39" s="82">
        <v>-110188</v>
      </c>
      <c r="N39" s="82">
        <v>-100470</v>
      </c>
      <c r="O39" s="82">
        <v>-1156</v>
      </c>
      <c r="P39" s="82">
        <v>-163620</v>
      </c>
      <c r="Q39" s="82">
        <v>-860082</v>
      </c>
      <c r="R39" s="82">
        <v>238181</v>
      </c>
      <c r="S39" s="82">
        <v>-41211</v>
      </c>
      <c r="T39" s="82">
        <v>-53025</v>
      </c>
      <c r="U39" s="82">
        <v>-196688</v>
      </c>
      <c r="V39" s="82">
        <v>14051</v>
      </c>
      <c r="W39" s="135">
        <v>57227</v>
      </c>
      <c r="X39" s="135">
        <v>-31516</v>
      </c>
      <c r="Y39" s="136">
        <v>529739</v>
      </c>
      <c r="Z39" s="136">
        <v>310534</v>
      </c>
      <c r="AA39" s="136">
        <v>398054</v>
      </c>
      <c r="AB39" s="136">
        <v>492804</v>
      </c>
      <c r="AC39" s="136">
        <v>-361363</v>
      </c>
    </row>
    <row r="40" spans="1:29" ht="12" customHeight="1" x14ac:dyDescent="0.2">
      <c r="A40" s="9" t="s">
        <v>382</v>
      </c>
      <c r="B40" s="82">
        <v>4098</v>
      </c>
      <c r="C40" s="82">
        <v>4098</v>
      </c>
      <c r="D40" s="82">
        <v>4098</v>
      </c>
      <c r="E40" s="82">
        <v>24624</v>
      </c>
      <c r="F40" s="82">
        <v>24624</v>
      </c>
      <c r="G40" s="82">
        <v>24624</v>
      </c>
      <c r="H40" s="82">
        <v>25556</v>
      </c>
      <c r="I40" s="82">
        <v>25556</v>
      </c>
      <c r="J40" s="82">
        <v>38910</v>
      </c>
      <c r="K40" s="82">
        <v>-15347</v>
      </c>
      <c r="L40" s="82">
        <v>-23484</v>
      </c>
      <c r="M40" s="82">
        <v>-32807</v>
      </c>
      <c r="N40" s="82">
        <v>-6720</v>
      </c>
      <c r="O40" s="82">
        <v>-12443</v>
      </c>
      <c r="P40" s="82">
        <v>-20972</v>
      </c>
      <c r="Q40" s="82">
        <v>-32506</v>
      </c>
      <c r="R40" s="82">
        <v>-7496</v>
      </c>
      <c r="S40" s="82">
        <v>-11569</v>
      </c>
      <c r="T40" s="82">
        <v>26409</v>
      </c>
      <c r="U40" s="82">
        <v>-3434</v>
      </c>
      <c r="V40" s="82">
        <v>19312</v>
      </c>
      <c r="W40" s="135">
        <v>-4749</v>
      </c>
      <c r="X40" s="135">
        <v>-8753</v>
      </c>
      <c r="Y40" s="136">
        <v>16121</v>
      </c>
      <c r="Z40" s="136">
        <v>47409</v>
      </c>
      <c r="AA40" s="136">
        <v>-13773</v>
      </c>
      <c r="AB40" s="136">
        <v>-7025</v>
      </c>
      <c r="AC40" s="136">
        <v>-12733</v>
      </c>
    </row>
    <row r="41" spans="1:29" ht="12" customHeight="1" x14ac:dyDescent="0.2">
      <c r="A41" s="9" t="s">
        <v>157</v>
      </c>
      <c r="B41" s="82">
        <v>-59340</v>
      </c>
      <c r="C41" s="82">
        <v>-59340</v>
      </c>
      <c r="D41" s="82">
        <v>-59340</v>
      </c>
      <c r="E41" s="82">
        <v>-96459</v>
      </c>
      <c r="F41" s="82">
        <v>-96459</v>
      </c>
      <c r="G41" s="82">
        <v>-96459</v>
      </c>
      <c r="H41" s="82">
        <v>286655</v>
      </c>
      <c r="I41" s="82">
        <v>286655</v>
      </c>
      <c r="J41" s="82">
        <v>482009</v>
      </c>
      <c r="K41" s="82">
        <v>192477</v>
      </c>
      <c r="L41" s="82">
        <v>296934</v>
      </c>
      <c r="M41" s="82">
        <v>480512</v>
      </c>
      <c r="N41" s="82">
        <v>667032</v>
      </c>
      <c r="O41" s="82">
        <v>606335</v>
      </c>
      <c r="P41" s="101">
        <v>708148</v>
      </c>
      <c r="Q41" s="82">
        <v>481117</v>
      </c>
      <c r="R41" s="82">
        <v>990942</v>
      </c>
      <c r="S41" s="82">
        <v>-170461</v>
      </c>
      <c r="T41" s="82">
        <v>97261</v>
      </c>
      <c r="U41" s="82">
        <v>-151385</v>
      </c>
      <c r="V41" s="82">
        <v>-354288</v>
      </c>
      <c r="W41" s="135">
        <v>341567</v>
      </c>
      <c r="X41" s="135">
        <v>473630</v>
      </c>
      <c r="Y41" s="136">
        <v>437752</v>
      </c>
      <c r="Z41" s="136">
        <v>850334</v>
      </c>
      <c r="AA41" s="136">
        <v>996084</v>
      </c>
      <c r="AB41" s="136">
        <v>788090</v>
      </c>
      <c r="AC41" s="136">
        <v>-491448</v>
      </c>
    </row>
    <row r="42" spans="1:29" ht="12" customHeight="1" x14ac:dyDescent="0.2">
      <c r="A42" s="9" t="s">
        <v>383</v>
      </c>
      <c r="B42" s="82">
        <v>0</v>
      </c>
      <c r="C42" s="82">
        <v>0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82">
        <v>0</v>
      </c>
      <c r="K42" s="82">
        <v>0</v>
      </c>
      <c r="L42" s="82">
        <v>0</v>
      </c>
      <c r="M42" s="82">
        <v>0</v>
      </c>
      <c r="N42" s="82">
        <v>0</v>
      </c>
      <c r="O42" s="82">
        <v>0</v>
      </c>
      <c r="P42" s="82">
        <v>39976</v>
      </c>
      <c r="Q42" s="82">
        <v>0</v>
      </c>
      <c r="R42" s="82">
        <v>0</v>
      </c>
      <c r="S42" s="82">
        <v>235181</v>
      </c>
      <c r="T42" s="82">
        <v>439053</v>
      </c>
      <c r="U42" s="82">
        <v>862412</v>
      </c>
      <c r="V42" s="82">
        <v>1055546</v>
      </c>
      <c r="W42" s="135">
        <v>-183736</v>
      </c>
      <c r="X42" s="135">
        <v>-336756</v>
      </c>
      <c r="Y42" s="136">
        <v>4565</v>
      </c>
      <c r="Z42" s="136">
        <v>18476</v>
      </c>
      <c r="AA42" s="136">
        <v>845348</v>
      </c>
      <c r="AB42" s="136">
        <v>721250</v>
      </c>
      <c r="AC42" s="136">
        <v>1268935</v>
      </c>
    </row>
    <row r="43" spans="1:29" ht="12" customHeight="1" x14ac:dyDescent="0.2">
      <c r="A43" s="9" t="s">
        <v>384</v>
      </c>
      <c r="B43" s="82">
        <v>14283</v>
      </c>
      <c r="C43" s="82">
        <v>14283</v>
      </c>
      <c r="D43" s="82">
        <v>14283</v>
      </c>
      <c r="E43" s="82">
        <v>4580</v>
      </c>
      <c r="F43" s="82">
        <v>4580</v>
      </c>
      <c r="G43" s="82">
        <v>4580</v>
      </c>
      <c r="H43" s="82">
        <v>28739</v>
      </c>
      <c r="I43" s="82">
        <v>28739</v>
      </c>
      <c r="J43" s="82">
        <v>-5691</v>
      </c>
      <c r="K43" s="82">
        <v>-1670</v>
      </c>
      <c r="L43" s="82">
        <v>39141</v>
      </c>
      <c r="M43" s="82">
        <v>41601</v>
      </c>
      <c r="N43" s="82">
        <v>-3658</v>
      </c>
      <c r="O43" s="82">
        <v>-19827</v>
      </c>
      <c r="P43" s="82">
        <v>15306</v>
      </c>
      <c r="Q43" s="82">
        <v>65421</v>
      </c>
      <c r="R43" s="82">
        <v>-1100</v>
      </c>
      <c r="S43" s="82">
        <v>14014</v>
      </c>
      <c r="T43" s="82">
        <v>44117</v>
      </c>
      <c r="U43" s="82">
        <v>101327</v>
      </c>
      <c r="V43" s="82">
        <v>36271</v>
      </c>
      <c r="W43" s="135">
        <v>-14420</v>
      </c>
      <c r="X43" s="135">
        <v>98850</v>
      </c>
      <c r="Y43" s="136">
        <v>-7628</v>
      </c>
      <c r="Z43" s="136">
        <v>-120451</v>
      </c>
      <c r="AA43" s="136">
        <v>17498</v>
      </c>
      <c r="AB43" s="136">
        <v>62983</v>
      </c>
      <c r="AC43" s="136">
        <v>33930</v>
      </c>
    </row>
    <row r="44" spans="1:29" ht="12" customHeight="1" x14ac:dyDescent="0.2">
      <c r="A44" s="9" t="s">
        <v>385</v>
      </c>
      <c r="B44" s="82">
        <v>39744</v>
      </c>
      <c r="C44" s="82">
        <v>39744</v>
      </c>
      <c r="D44" s="82">
        <v>-31274</v>
      </c>
      <c r="E44" s="82">
        <v>41413</v>
      </c>
      <c r="F44" s="82">
        <v>41413</v>
      </c>
      <c r="G44" s="82">
        <v>-45162</v>
      </c>
      <c r="H44" s="82">
        <v>-118462</v>
      </c>
      <c r="I44" s="82">
        <v>-247674</v>
      </c>
      <c r="J44" s="82">
        <v>-253374</v>
      </c>
      <c r="K44" s="82">
        <v>-56195</v>
      </c>
      <c r="L44" s="82">
        <v>-60177</v>
      </c>
      <c r="M44" s="82">
        <v>31194</v>
      </c>
      <c r="N44" s="82">
        <v>23775</v>
      </c>
      <c r="O44" s="82">
        <v>1673</v>
      </c>
      <c r="P44" s="82">
        <v>45229</v>
      </c>
      <c r="Q44" s="82">
        <v>30103</v>
      </c>
      <c r="R44" s="82">
        <v>-23806</v>
      </c>
      <c r="S44" s="82">
        <v>282973</v>
      </c>
      <c r="T44" s="82">
        <v>528413</v>
      </c>
      <c r="U44" s="82">
        <v>229376</v>
      </c>
      <c r="V44" s="82">
        <v>280413</v>
      </c>
      <c r="W44" s="135">
        <v>-61612</v>
      </c>
      <c r="X44" s="135">
        <v>603969</v>
      </c>
      <c r="Y44" s="136">
        <v>581802</v>
      </c>
      <c r="Z44" s="136">
        <v>529976</v>
      </c>
      <c r="AA44" s="136">
        <v>-46349</v>
      </c>
      <c r="AB44" s="136">
        <v>1139259</v>
      </c>
      <c r="AC44" s="136">
        <v>349776</v>
      </c>
    </row>
    <row r="45" spans="1:29" ht="12" customHeight="1" x14ac:dyDescent="0.2">
      <c r="A45" s="9" t="s">
        <v>386</v>
      </c>
      <c r="B45" s="82">
        <v>508</v>
      </c>
      <c r="C45" s="82">
        <v>508</v>
      </c>
      <c r="D45" s="82">
        <v>508</v>
      </c>
      <c r="E45" s="82">
        <v>4212</v>
      </c>
      <c r="F45" s="82">
        <v>4212</v>
      </c>
      <c r="G45" s="82">
        <v>4212</v>
      </c>
      <c r="H45" s="82">
        <v>376</v>
      </c>
      <c r="I45" s="82">
        <v>376</v>
      </c>
      <c r="J45" s="82">
        <v>-9726</v>
      </c>
      <c r="K45" s="82">
        <v>-8654</v>
      </c>
      <c r="L45" s="82">
        <v>-10199</v>
      </c>
      <c r="M45" s="82">
        <v>-10356</v>
      </c>
      <c r="N45" s="82">
        <v>46081</v>
      </c>
      <c r="O45" s="82">
        <v>4605</v>
      </c>
      <c r="P45" s="101">
        <v>2650</v>
      </c>
      <c r="Q45" s="82">
        <v>86989</v>
      </c>
      <c r="R45" s="82">
        <v>129031</v>
      </c>
      <c r="S45" s="82">
        <v>-30173</v>
      </c>
      <c r="T45" s="82">
        <v>-26818</v>
      </c>
      <c r="U45" s="82">
        <v>-23538</v>
      </c>
      <c r="V45" s="82">
        <v>1956</v>
      </c>
      <c r="W45" s="135">
        <v>-20572</v>
      </c>
      <c r="X45" s="135">
        <v>-4328</v>
      </c>
      <c r="Y45" s="136">
        <v>2686</v>
      </c>
      <c r="Z45" s="136">
        <v>34233</v>
      </c>
      <c r="AA45" s="136">
        <v>-10141</v>
      </c>
      <c r="AB45" s="136">
        <v>-11012</v>
      </c>
      <c r="AC45" s="136">
        <v>-23672</v>
      </c>
    </row>
    <row r="46" spans="1:29" ht="12" customHeight="1" x14ac:dyDescent="0.2">
      <c r="A46" s="9" t="s">
        <v>387</v>
      </c>
      <c r="B46" s="82">
        <v>0</v>
      </c>
      <c r="C46" s="82">
        <v>0</v>
      </c>
      <c r="D46" s="82">
        <v>0</v>
      </c>
      <c r="E46" s="82">
        <v>0</v>
      </c>
      <c r="F46" s="82">
        <v>0</v>
      </c>
      <c r="G46" s="82">
        <v>0</v>
      </c>
      <c r="H46" s="82">
        <v>0</v>
      </c>
      <c r="I46" s="82">
        <v>0</v>
      </c>
      <c r="J46" s="82">
        <v>0</v>
      </c>
      <c r="K46" s="82">
        <v>0</v>
      </c>
      <c r="L46" s="82">
        <v>0</v>
      </c>
      <c r="M46" s="82">
        <v>0</v>
      </c>
      <c r="N46" s="82">
        <v>0</v>
      </c>
      <c r="O46" s="82">
        <v>0</v>
      </c>
      <c r="P46" s="82">
        <v>0</v>
      </c>
      <c r="Q46" s="82">
        <v>0</v>
      </c>
      <c r="R46" s="82">
        <v>0</v>
      </c>
      <c r="S46" s="82">
        <v>1935831</v>
      </c>
      <c r="T46" s="82">
        <v>1848270</v>
      </c>
      <c r="U46" s="82">
        <v>2645962</v>
      </c>
      <c r="V46" s="82">
        <v>2524826</v>
      </c>
      <c r="W46" s="82">
        <v>-130568</v>
      </c>
      <c r="X46" s="82">
        <v>-223172</v>
      </c>
      <c r="Y46" s="136">
        <v>464222</v>
      </c>
      <c r="Z46" s="136">
        <v>-120493</v>
      </c>
      <c r="AA46" s="136">
        <v>-149884</v>
      </c>
      <c r="AB46" s="136">
        <v>-194691</v>
      </c>
      <c r="AC46" s="136">
        <v>-136856</v>
      </c>
    </row>
    <row r="47" spans="1:29" ht="12" customHeight="1" x14ac:dyDescent="0.2">
      <c r="A47" s="9" t="s">
        <v>388</v>
      </c>
      <c r="B47" s="82">
        <v>-932279</v>
      </c>
      <c r="C47" s="82">
        <v>-932279</v>
      </c>
      <c r="D47" s="82">
        <v>-932279</v>
      </c>
      <c r="E47" s="82">
        <v>-1583668</v>
      </c>
      <c r="F47" s="82">
        <v>-1583668</v>
      </c>
      <c r="G47" s="82">
        <v>-1583668</v>
      </c>
      <c r="H47" s="82">
        <v>-2494408</v>
      </c>
      <c r="I47" s="82">
        <v>-2494408</v>
      </c>
      <c r="J47" s="82">
        <v>-3050036</v>
      </c>
      <c r="K47" s="82">
        <v>-929979</v>
      </c>
      <c r="L47" s="82">
        <v>-1502635</v>
      </c>
      <c r="M47" s="82">
        <v>-2126761</v>
      </c>
      <c r="N47" s="82">
        <v>-2634931</v>
      </c>
      <c r="O47" s="82">
        <v>-617864</v>
      </c>
      <c r="P47" s="82">
        <v>-1030309</v>
      </c>
      <c r="Q47" s="82">
        <v>-1707468</v>
      </c>
      <c r="R47" s="82">
        <v>-2141710</v>
      </c>
      <c r="S47" s="82">
        <v>-590621</v>
      </c>
      <c r="T47" s="82">
        <v>-1013598</v>
      </c>
      <c r="U47" s="82">
        <v>-1619552</v>
      </c>
      <c r="V47" s="82">
        <v>-2039112</v>
      </c>
      <c r="W47" s="82">
        <v>-511242</v>
      </c>
      <c r="X47" s="82">
        <v>-411034</v>
      </c>
      <c r="Y47" s="136">
        <v>-655039</v>
      </c>
      <c r="Z47" s="136">
        <v>-344815</v>
      </c>
      <c r="AA47" s="136">
        <v>-639045</v>
      </c>
      <c r="AB47" s="136">
        <v>-369677</v>
      </c>
      <c r="AC47" s="136">
        <v>-694249</v>
      </c>
    </row>
    <row r="48" spans="1:29" ht="12" customHeight="1" x14ac:dyDescent="0.2">
      <c r="A48" s="9" t="s">
        <v>389</v>
      </c>
      <c r="B48" s="82">
        <v>0</v>
      </c>
      <c r="C48" s="82">
        <v>0</v>
      </c>
      <c r="D48" s="82">
        <v>0</v>
      </c>
      <c r="E48" s="82">
        <v>0</v>
      </c>
      <c r="F48" s="82">
        <v>0</v>
      </c>
      <c r="G48" s="82">
        <v>0</v>
      </c>
      <c r="H48" s="82">
        <v>0</v>
      </c>
      <c r="I48" s="82">
        <v>0</v>
      </c>
      <c r="J48" s="82">
        <v>19636</v>
      </c>
      <c r="K48" s="82">
        <v>187</v>
      </c>
      <c r="L48" s="82">
        <v>8678</v>
      </c>
      <c r="M48" s="82">
        <v>0</v>
      </c>
      <c r="N48" s="82">
        <v>0</v>
      </c>
      <c r="O48" s="82">
        <v>0</v>
      </c>
      <c r="P48" s="82">
        <v>0</v>
      </c>
      <c r="Q48" s="82">
        <v>0</v>
      </c>
      <c r="R48" s="82">
        <v>0</v>
      </c>
      <c r="S48" s="82">
        <v>0</v>
      </c>
      <c r="T48" s="82">
        <v>0</v>
      </c>
      <c r="U48" s="82">
        <v>0</v>
      </c>
      <c r="V48" s="82">
        <v>0</v>
      </c>
      <c r="W48" s="82">
        <v>0</v>
      </c>
      <c r="X48" s="82">
        <v>0</v>
      </c>
      <c r="Y48" s="82"/>
      <c r="Z48" s="136">
        <v>0</v>
      </c>
      <c r="AA48" s="136">
        <v>0</v>
      </c>
      <c r="AB48" s="136">
        <v>0</v>
      </c>
      <c r="AC48" s="136">
        <v>0</v>
      </c>
    </row>
    <row r="49" spans="1:29" ht="12" customHeight="1" x14ac:dyDescent="0.2">
      <c r="A49" s="9" t="s">
        <v>390</v>
      </c>
      <c r="B49" s="82">
        <v>0</v>
      </c>
      <c r="C49" s="82">
        <v>0</v>
      </c>
      <c r="D49" s="82">
        <v>0</v>
      </c>
      <c r="E49" s="82">
        <v>0</v>
      </c>
      <c r="F49" s="82">
        <v>0</v>
      </c>
      <c r="G49" s="82">
        <v>0</v>
      </c>
      <c r="H49" s="82">
        <v>0</v>
      </c>
      <c r="I49" s="82">
        <v>0</v>
      </c>
      <c r="J49" s="82">
        <v>0</v>
      </c>
      <c r="K49" s="82">
        <v>0</v>
      </c>
      <c r="L49" s="82">
        <v>0</v>
      </c>
      <c r="M49" s="82">
        <v>8678</v>
      </c>
      <c r="N49" s="82">
        <v>0</v>
      </c>
      <c r="O49" s="82">
        <v>0</v>
      </c>
      <c r="P49" s="82">
        <v>0</v>
      </c>
      <c r="Q49" s="82">
        <v>0</v>
      </c>
      <c r="R49" s="82">
        <v>0</v>
      </c>
      <c r="S49" s="82">
        <v>0</v>
      </c>
      <c r="T49" s="82">
        <v>0</v>
      </c>
      <c r="U49" s="82">
        <v>0</v>
      </c>
      <c r="V49" s="82">
        <v>0</v>
      </c>
      <c r="W49" s="82">
        <v>0</v>
      </c>
      <c r="X49" s="82">
        <v>0</v>
      </c>
      <c r="Y49" s="82"/>
      <c r="Z49" s="136">
        <v>0</v>
      </c>
      <c r="AA49" s="136">
        <v>0</v>
      </c>
      <c r="AB49" s="136">
        <v>0</v>
      </c>
      <c r="AC49" s="136">
        <v>0</v>
      </c>
    </row>
    <row r="50" spans="1:29" ht="12" customHeight="1" x14ac:dyDescent="0.2">
      <c r="A50" s="9" t="s">
        <v>391</v>
      </c>
      <c r="B50" s="82">
        <v>0</v>
      </c>
      <c r="C50" s="82">
        <v>0</v>
      </c>
      <c r="D50" s="82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82">
        <v>-3999</v>
      </c>
      <c r="K50" s="82">
        <v>0</v>
      </c>
      <c r="L50" s="82">
        <v>0</v>
      </c>
      <c r="M50" s="82">
        <v>0</v>
      </c>
      <c r="N50" s="82">
        <v>0</v>
      </c>
      <c r="O50" s="82">
        <v>0</v>
      </c>
      <c r="P50" s="82">
        <v>0</v>
      </c>
      <c r="Q50" s="82">
        <v>0</v>
      </c>
      <c r="R50" s="82">
        <v>0</v>
      </c>
      <c r="S50" s="82">
        <v>0</v>
      </c>
      <c r="T50" s="82">
        <v>0</v>
      </c>
      <c r="U50" s="82">
        <v>0</v>
      </c>
      <c r="V50" s="82">
        <v>0</v>
      </c>
      <c r="W50" s="82">
        <v>0</v>
      </c>
      <c r="X50" s="82">
        <v>0</v>
      </c>
      <c r="Y50" s="82"/>
      <c r="Z50" s="136">
        <v>0</v>
      </c>
      <c r="AA50" s="136">
        <v>0</v>
      </c>
      <c r="AB50" s="136">
        <v>0</v>
      </c>
      <c r="AC50" s="136">
        <v>0</v>
      </c>
    </row>
    <row r="51" spans="1:29" ht="12" customHeight="1" x14ac:dyDescent="0.2">
      <c r="A51" s="9" t="s">
        <v>393</v>
      </c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>
        <v>-267771</v>
      </c>
      <c r="AA51" s="136">
        <v>-76150</v>
      </c>
      <c r="AB51" s="136">
        <v>-176244</v>
      </c>
      <c r="AC51" s="136">
        <v>169407</v>
      </c>
    </row>
    <row r="52" spans="1:29" ht="12" customHeight="1" x14ac:dyDescent="0.2">
      <c r="A52" s="9" t="s">
        <v>298</v>
      </c>
      <c r="B52" s="82">
        <v>-49099</v>
      </c>
      <c r="C52" s="82">
        <v>-49099</v>
      </c>
      <c r="D52" s="82">
        <v>-49099</v>
      </c>
      <c r="E52" s="82">
        <v>-142078</v>
      </c>
      <c r="F52" s="82">
        <v>-142078</v>
      </c>
      <c r="G52" s="82">
        <v>-142078</v>
      </c>
      <c r="H52" s="82">
        <v>-80669</v>
      </c>
      <c r="I52" s="82">
        <v>-80669</v>
      </c>
      <c r="J52" s="82">
        <v>-97841</v>
      </c>
      <c r="K52" s="82">
        <v>32701</v>
      </c>
      <c r="L52" s="82">
        <v>-77253</v>
      </c>
      <c r="M52" s="82">
        <v>-126976</v>
      </c>
      <c r="N52" s="82">
        <v>-97752</v>
      </c>
      <c r="O52" s="82">
        <v>18187</v>
      </c>
      <c r="P52" s="101">
        <v>37285</v>
      </c>
      <c r="Q52" s="82">
        <v>99494</v>
      </c>
      <c r="R52" s="82">
        <v>5026</v>
      </c>
      <c r="S52" s="82">
        <v>2161</v>
      </c>
      <c r="T52" s="82">
        <v>-24494</v>
      </c>
      <c r="U52" s="82">
        <v>-208849</v>
      </c>
      <c r="V52" s="82">
        <v>-234548</v>
      </c>
      <c r="W52" s="82">
        <v>-36215</v>
      </c>
      <c r="X52" s="82">
        <v>203779</v>
      </c>
      <c r="Y52" s="82">
        <v>-217225</v>
      </c>
      <c r="Z52" s="82">
        <v>-90843</v>
      </c>
      <c r="AA52" s="136">
        <v>42093</v>
      </c>
      <c r="AB52" s="136">
        <v>16711</v>
      </c>
      <c r="AC52" s="136">
        <v>-136396</v>
      </c>
    </row>
    <row r="53" spans="1:29" ht="12" customHeight="1" x14ac:dyDescent="0.2">
      <c r="A53" s="33" t="s">
        <v>392</v>
      </c>
      <c r="B53" s="81">
        <v>-887053</v>
      </c>
      <c r="C53" s="81">
        <v>-887053</v>
      </c>
      <c r="D53" s="81">
        <v>-919927</v>
      </c>
      <c r="E53" s="81">
        <v>-1177389</v>
      </c>
      <c r="F53" s="81">
        <v>-1177389</v>
      </c>
      <c r="G53" s="81">
        <v>-1287504</v>
      </c>
      <c r="H53" s="81">
        <v>-1697341</v>
      </c>
      <c r="I53" s="81">
        <v>-1733091</v>
      </c>
      <c r="J53" s="81">
        <v>-2305168</v>
      </c>
      <c r="K53" s="81">
        <v>-153386</v>
      </c>
      <c r="L53" s="81">
        <v>-387889</v>
      </c>
      <c r="M53" s="81">
        <v>-685842</v>
      </c>
      <c r="N53" s="81">
        <v>-1049224</v>
      </c>
      <c r="O53" s="81">
        <v>-213570</v>
      </c>
      <c r="P53" s="81">
        <v>987781</v>
      </c>
      <c r="Q53" s="81">
        <v>525126</v>
      </c>
      <c r="R53" s="81">
        <v>-98459</v>
      </c>
      <c r="S53" s="81">
        <v>-220750</v>
      </c>
      <c r="T53" s="81">
        <v>-628422</v>
      </c>
      <c r="U53" s="81">
        <v>-1316527</v>
      </c>
      <c r="V53" s="81">
        <f>SUM(V54:V68)</f>
        <v>-2236367</v>
      </c>
      <c r="W53" s="81">
        <v>-404851</v>
      </c>
      <c r="X53" s="81">
        <v>-419613</v>
      </c>
      <c r="Y53" s="81">
        <f>SUM(Y54:Y68)</f>
        <v>-523756</v>
      </c>
      <c r="Z53" s="81">
        <f>SUM(Z54:Z68)</f>
        <v>-515435</v>
      </c>
      <c r="AA53" s="81">
        <f>SUM(AA54:AA69)</f>
        <v>2737117</v>
      </c>
      <c r="AB53" s="81">
        <f>SUM(AB54:AB69)</f>
        <v>529101</v>
      </c>
      <c r="AC53" s="81">
        <f>SUM(AC54:AC69)</f>
        <v>-2047529</v>
      </c>
    </row>
    <row r="54" spans="1:29" ht="12" customHeight="1" x14ac:dyDescent="0.2">
      <c r="A54" s="9" t="s">
        <v>394</v>
      </c>
      <c r="B54" s="82">
        <v>0</v>
      </c>
      <c r="C54" s="82">
        <v>0</v>
      </c>
      <c r="D54" s="82">
        <v>0</v>
      </c>
      <c r="E54" s="82">
        <v>-190435</v>
      </c>
      <c r="F54" s="82">
        <v>-190435</v>
      </c>
      <c r="G54" s="82">
        <v>-190435</v>
      </c>
      <c r="H54" s="82">
        <v>-190435</v>
      </c>
      <c r="I54" s="82">
        <v>-190435</v>
      </c>
      <c r="J54" s="82">
        <v>-190435</v>
      </c>
      <c r="K54" s="82">
        <v>0</v>
      </c>
      <c r="L54" s="82">
        <v>0</v>
      </c>
      <c r="M54" s="82">
        <v>0</v>
      </c>
      <c r="N54" s="82">
        <v>0</v>
      </c>
      <c r="O54" s="82">
        <v>0</v>
      </c>
      <c r="P54" s="82">
        <v>0</v>
      </c>
      <c r="Q54" s="82">
        <v>-96902</v>
      </c>
      <c r="R54" s="82">
        <v>-218840</v>
      </c>
      <c r="S54" s="82">
        <v>0</v>
      </c>
      <c r="T54" s="82">
        <v>0</v>
      </c>
      <c r="U54" s="82">
        <v>-56226</v>
      </c>
      <c r="V54" s="82">
        <v>-209832</v>
      </c>
      <c r="W54" s="82">
        <v>0</v>
      </c>
      <c r="X54" s="82">
        <v>-36538</v>
      </c>
      <c r="Y54" s="136">
        <v>-33148</v>
      </c>
      <c r="Z54" s="136">
        <v>-62511</v>
      </c>
      <c r="AA54" s="136">
        <v>0</v>
      </c>
      <c r="AB54" s="136">
        <v>-62520</v>
      </c>
      <c r="AC54" s="136">
        <v>-88474</v>
      </c>
    </row>
    <row r="55" spans="1:29" ht="12" customHeight="1" x14ac:dyDescent="0.2">
      <c r="A55" s="9" t="s">
        <v>395</v>
      </c>
      <c r="B55" s="82">
        <v>-329832</v>
      </c>
      <c r="C55" s="82">
        <v>-329832</v>
      </c>
      <c r="D55" s="82">
        <v>-329832</v>
      </c>
      <c r="E55" s="82">
        <v>-797054</v>
      </c>
      <c r="F55" s="82">
        <v>-797054</v>
      </c>
      <c r="G55" s="82">
        <v>-797054</v>
      </c>
      <c r="H55" s="82">
        <v>-1179636</v>
      </c>
      <c r="I55" s="82">
        <v>-1179636</v>
      </c>
      <c r="J55" s="82">
        <v>-1628694</v>
      </c>
      <c r="K55" s="82">
        <v>-188306</v>
      </c>
      <c r="L55" s="82">
        <v>-427426</v>
      </c>
      <c r="M55" s="82">
        <v>-715869</v>
      </c>
      <c r="N55" s="82">
        <v>-1059481</v>
      </c>
      <c r="O55" s="82">
        <v>-223270</v>
      </c>
      <c r="P55" s="82">
        <v>-485218</v>
      </c>
      <c r="Q55" s="82">
        <v>-810088</v>
      </c>
      <c r="R55" s="82">
        <v>-1317102</v>
      </c>
      <c r="S55" s="82">
        <v>-313530</v>
      </c>
      <c r="T55" s="82">
        <v>-774102</v>
      </c>
      <c r="U55" s="82">
        <v>-1376902</v>
      </c>
      <c r="V55" s="82">
        <v>-2214456</v>
      </c>
      <c r="W55" s="82">
        <v>-353698</v>
      </c>
      <c r="X55" s="82">
        <v>-366866</v>
      </c>
      <c r="Y55" s="136">
        <v>-397590</v>
      </c>
      <c r="Z55" s="136">
        <v>-565685</v>
      </c>
      <c r="AA55" s="136">
        <v>-373094</v>
      </c>
      <c r="AB55" s="136">
        <v>-734219</v>
      </c>
      <c r="AC55" s="136">
        <v>-792519</v>
      </c>
    </row>
    <row r="56" spans="1:29" ht="12" customHeight="1" x14ac:dyDescent="0.2">
      <c r="A56" s="9" t="s">
        <v>396</v>
      </c>
      <c r="B56" s="82">
        <v>-556682</v>
      </c>
      <c r="C56" s="82">
        <v>-556682</v>
      </c>
      <c r="D56" s="82">
        <v>-556682</v>
      </c>
      <c r="E56" s="82">
        <v>-715547</v>
      </c>
      <c r="F56" s="82">
        <v>-715547</v>
      </c>
      <c r="G56" s="82">
        <v>-715547</v>
      </c>
      <c r="H56" s="82">
        <v>-713049</v>
      </c>
      <c r="I56" s="82">
        <v>-713049</v>
      </c>
      <c r="J56" s="82">
        <v>-722443</v>
      </c>
      <c r="K56" s="82">
        <v>15200</v>
      </c>
      <c r="L56" s="82">
        <v>19657</v>
      </c>
      <c r="M56" s="82">
        <v>30374</v>
      </c>
      <c r="N56" s="82">
        <v>30453</v>
      </c>
      <c r="O56" s="82">
        <v>0</v>
      </c>
      <c r="P56" s="82">
        <v>0</v>
      </c>
      <c r="Q56" s="82">
        <v>-372</v>
      </c>
      <c r="R56" s="82">
        <v>-372</v>
      </c>
      <c r="S56" s="82">
        <v>-372</v>
      </c>
      <c r="T56" s="82">
        <v>-372</v>
      </c>
      <c r="U56" s="101">
        <v>-372</v>
      </c>
      <c r="V56" s="82">
        <v>-230</v>
      </c>
      <c r="W56" s="82">
        <v>0</v>
      </c>
      <c r="X56" s="82">
        <v>0</v>
      </c>
      <c r="Y56" s="136">
        <v>0</v>
      </c>
      <c r="Z56" s="136">
        <v>0</v>
      </c>
      <c r="AA56" s="136">
        <v>0</v>
      </c>
      <c r="AB56" s="136">
        <v>0</v>
      </c>
      <c r="AC56" s="136">
        <v>0</v>
      </c>
    </row>
    <row r="57" spans="1:29" ht="12" customHeight="1" x14ac:dyDescent="0.2">
      <c r="A57" s="9" t="s">
        <v>397</v>
      </c>
      <c r="B57" s="82">
        <v>-6</v>
      </c>
      <c r="C57" s="82">
        <v>-6</v>
      </c>
      <c r="D57" s="82">
        <v>-6</v>
      </c>
      <c r="E57" s="82">
        <v>-6</v>
      </c>
      <c r="F57" s="82">
        <v>-6</v>
      </c>
      <c r="G57" s="82">
        <v>-6</v>
      </c>
      <c r="H57" s="82">
        <v>-7</v>
      </c>
      <c r="I57" s="82">
        <v>-7</v>
      </c>
      <c r="J57" s="82">
        <v>-3119</v>
      </c>
      <c r="K57" s="82">
        <v>-267</v>
      </c>
      <c r="L57" s="82">
        <v>-274</v>
      </c>
      <c r="M57" s="82">
        <v>-329</v>
      </c>
      <c r="N57" s="82">
        <v>-622</v>
      </c>
      <c r="O57" s="82">
        <v>0</v>
      </c>
      <c r="P57" s="82">
        <v>-557</v>
      </c>
      <c r="Q57" s="82">
        <v>-631</v>
      </c>
      <c r="R57" s="82">
        <v>-2200</v>
      </c>
      <c r="S57" s="82">
        <v>-49</v>
      </c>
      <c r="T57" s="82">
        <v>-49</v>
      </c>
      <c r="U57" s="82">
        <v>-437</v>
      </c>
      <c r="V57" s="82">
        <v>-1427</v>
      </c>
      <c r="W57" s="82">
        <v>0</v>
      </c>
      <c r="X57" s="82">
        <v>0</v>
      </c>
      <c r="Y57" s="136">
        <v>0</v>
      </c>
      <c r="Z57" s="136">
        <v>0</v>
      </c>
      <c r="AA57" s="136">
        <v>0</v>
      </c>
      <c r="AB57" s="136">
        <v>0</v>
      </c>
      <c r="AC57" s="136">
        <v>0</v>
      </c>
    </row>
    <row r="58" spans="1:29" ht="12" customHeight="1" x14ac:dyDescent="0.2">
      <c r="A58" s="9" t="s">
        <v>398</v>
      </c>
      <c r="B58" s="82">
        <v>0</v>
      </c>
      <c r="C58" s="82">
        <v>0</v>
      </c>
      <c r="D58" s="82">
        <v>0</v>
      </c>
      <c r="E58" s="82">
        <v>0</v>
      </c>
      <c r="F58" s="82">
        <v>0</v>
      </c>
      <c r="G58" s="82">
        <v>0</v>
      </c>
      <c r="H58" s="82">
        <v>-32118</v>
      </c>
      <c r="I58" s="82">
        <v>-32118</v>
      </c>
      <c r="J58" s="82">
        <v>-96461</v>
      </c>
      <c r="K58" s="82">
        <v>-15188</v>
      </c>
      <c r="L58" s="82">
        <v>-15188</v>
      </c>
      <c r="M58" s="82">
        <v>-15188</v>
      </c>
      <c r="N58" s="82">
        <v>-49072</v>
      </c>
      <c r="O58" s="82">
        <v>-36362</v>
      </c>
      <c r="P58" s="82">
        <v>-77467</v>
      </c>
      <c r="Q58" s="82">
        <v>-101908</v>
      </c>
      <c r="R58" s="82">
        <v>-101908</v>
      </c>
      <c r="S58" s="82">
        <v>-40643</v>
      </c>
      <c r="T58" s="82">
        <v>-87575</v>
      </c>
      <c r="U58" s="82">
        <v>-101913</v>
      </c>
      <c r="V58" s="82">
        <v>-101913</v>
      </c>
      <c r="W58" s="82">
        <v>-82089</v>
      </c>
      <c r="X58" s="82">
        <v>-19542</v>
      </c>
      <c r="Y58" s="136">
        <v>0</v>
      </c>
      <c r="Z58" s="136">
        <v>0</v>
      </c>
      <c r="AA58" s="136">
        <v>-70394</v>
      </c>
      <c r="AB58" s="136">
        <v>-35085</v>
      </c>
      <c r="AC58" s="136">
        <v>-10521</v>
      </c>
    </row>
    <row r="59" spans="1:29" ht="12" customHeight="1" x14ac:dyDescent="0.2">
      <c r="A59" s="9" t="s">
        <v>399</v>
      </c>
      <c r="B59" s="82">
        <v>0</v>
      </c>
      <c r="C59" s="82">
        <v>0</v>
      </c>
      <c r="D59" s="82">
        <v>0</v>
      </c>
      <c r="E59" s="82">
        <v>0</v>
      </c>
      <c r="F59" s="82">
        <v>0</v>
      </c>
      <c r="G59" s="82">
        <v>0</v>
      </c>
      <c r="H59" s="82">
        <v>0</v>
      </c>
      <c r="I59" s="82">
        <v>0</v>
      </c>
      <c r="J59" s="82">
        <v>0</v>
      </c>
      <c r="K59" s="82">
        <v>9472</v>
      </c>
      <c r="L59" s="82">
        <v>12116</v>
      </c>
      <c r="M59" s="82">
        <v>12116</v>
      </c>
      <c r="N59" s="82">
        <v>4819</v>
      </c>
      <c r="O59" s="82">
        <v>0</v>
      </c>
      <c r="P59" s="82">
        <v>0</v>
      </c>
      <c r="Q59" s="82">
        <v>0</v>
      </c>
      <c r="R59" s="82">
        <v>0</v>
      </c>
      <c r="S59" s="82">
        <v>16796</v>
      </c>
      <c r="T59" s="82">
        <v>16796</v>
      </c>
      <c r="U59" s="82">
        <v>20386</v>
      </c>
      <c r="V59" s="82">
        <v>23623</v>
      </c>
      <c r="W59" s="82">
        <v>3022</v>
      </c>
      <c r="X59" s="82">
        <v>9531</v>
      </c>
      <c r="Y59" s="136">
        <v>2031</v>
      </c>
      <c r="Z59" s="136">
        <v>0</v>
      </c>
      <c r="AA59" s="136">
        <v>0</v>
      </c>
      <c r="AB59" s="136">
        <v>0</v>
      </c>
      <c r="AC59" s="136">
        <v>0</v>
      </c>
    </row>
    <row r="60" spans="1:29" ht="12" customHeight="1" x14ac:dyDescent="0.2">
      <c r="A60" s="9" t="s">
        <v>400</v>
      </c>
      <c r="B60" s="82">
        <v>-533</v>
      </c>
      <c r="C60" s="82">
        <v>-533</v>
      </c>
      <c r="D60" s="82">
        <v>-33407</v>
      </c>
      <c r="E60" s="82">
        <v>525653</v>
      </c>
      <c r="F60" s="82">
        <v>525653</v>
      </c>
      <c r="G60" s="82">
        <v>415538</v>
      </c>
      <c r="H60" s="82">
        <v>457665</v>
      </c>
      <c r="I60" s="82">
        <v>421915</v>
      </c>
      <c r="J60" s="82">
        <v>3208</v>
      </c>
      <c r="K60" s="82">
        <v>25703</v>
      </c>
      <c r="L60" s="82">
        <v>23226</v>
      </c>
      <c r="M60" s="82">
        <v>3054</v>
      </c>
      <c r="N60" s="82">
        <v>24679</v>
      </c>
      <c r="O60" s="82">
        <v>6685</v>
      </c>
      <c r="P60" s="82">
        <v>-13184</v>
      </c>
      <c r="Q60" s="82">
        <v>-174709</v>
      </c>
      <c r="R60" s="82">
        <v>-167773</v>
      </c>
      <c r="S60" s="82">
        <v>117048</v>
      </c>
      <c r="T60" s="82">
        <v>216880</v>
      </c>
      <c r="U60" s="82">
        <v>198937</v>
      </c>
      <c r="V60" s="82">
        <v>289213</v>
      </c>
      <c r="W60" s="82">
        <v>27914</v>
      </c>
      <c r="X60" s="82">
        <v>-6198</v>
      </c>
      <c r="Y60" s="136">
        <v>-95049</v>
      </c>
      <c r="Z60" s="136">
        <v>112761</v>
      </c>
      <c r="AA60" s="136">
        <v>15993</v>
      </c>
      <c r="AB60" s="136">
        <v>1360925</v>
      </c>
      <c r="AC60" s="136">
        <v>-219281</v>
      </c>
    </row>
    <row r="61" spans="1:29" ht="12" customHeight="1" x14ac:dyDescent="0.2">
      <c r="A61" s="9" t="s">
        <v>401</v>
      </c>
      <c r="B61" s="82">
        <v>0</v>
      </c>
      <c r="C61" s="82">
        <v>0</v>
      </c>
      <c r="D61" s="82">
        <v>0</v>
      </c>
      <c r="E61" s="82">
        <v>0</v>
      </c>
      <c r="F61" s="82">
        <v>0</v>
      </c>
      <c r="G61" s="82">
        <v>0</v>
      </c>
      <c r="H61" s="82">
        <v>-40702</v>
      </c>
      <c r="I61" s="82">
        <v>-40702</v>
      </c>
      <c r="J61" s="82">
        <v>331835</v>
      </c>
      <c r="K61" s="82">
        <v>0</v>
      </c>
      <c r="L61" s="82">
        <v>0</v>
      </c>
      <c r="M61" s="82">
        <v>0</v>
      </c>
      <c r="N61" s="82">
        <v>0</v>
      </c>
      <c r="O61" s="82">
        <v>0</v>
      </c>
      <c r="P61" s="82">
        <v>0</v>
      </c>
      <c r="Q61" s="82">
        <v>0</v>
      </c>
      <c r="R61" s="82">
        <v>0</v>
      </c>
      <c r="S61" s="82">
        <v>0</v>
      </c>
      <c r="T61" s="82">
        <v>0</v>
      </c>
      <c r="U61" s="82">
        <v>0</v>
      </c>
      <c r="V61" s="82">
        <v>0</v>
      </c>
      <c r="W61" s="82">
        <v>0</v>
      </c>
      <c r="X61" s="82">
        <v>0</v>
      </c>
      <c r="Y61" s="136">
        <v>0</v>
      </c>
      <c r="Z61" s="136">
        <v>0</v>
      </c>
      <c r="AA61" s="136">
        <v>0</v>
      </c>
      <c r="AB61" s="136">
        <v>0</v>
      </c>
      <c r="AC61" s="136">
        <v>0</v>
      </c>
    </row>
    <row r="62" spans="1:29" ht="12" customHeight="1" x14ac:dyDescent="0.2">
      <c r="A62" s="9" t="s">
        <v>402</v>
      </c>
      <c r="B62" s="82">
        <v>0</v>
      </c>
      <c r="C62" s="82">
        <v>0</v>
      </c>
      <c r="D62" s="82">
        <v>0</v>
      </c>
      <c r="E62" s="82">
        <v>0</v>
      </c>
      <c r="F62" s="82">
        <v>0</v>
      </c>
      <c r="G62" s="82">
        <v>0</v>
      </c>
      <c r="H62" s="82">
        <v>941</v>
      </c>
      <c r="I62" s="82">
        <v>941</v>
      </c>
      <c r="J62" s="82">
        <v>941</v>
      </c>
      <c r="K62" s="82">
        <v>0</v>
      </c>
      <c r="L62" s="82">
        <v>0</v>
      </c>
      <c r="M62" s="82">
        <v>0</v>
      </c>
      <c r="N62" s="82">
        <v>0</v>
      </c>
      <c r="O62" s="82">
        <v>0</v>
      </c>
      <c r="P62" s="82">
        <v>0</v>
      </c>
      <c r="Q62" s="82">
        <v>0</v>
      </c>
      <c r="R62" s="82">
        <v>0</v>
      </c>
      <c r="S62" s="82">
        <v>0</v>
      </c>
      <c r="T62" s="82">
        <v>0</v>
      </c>
      <c r="U62" s="82">
        <v>0</v>
      </c>
      <c r="V62" s="82">
        <v>0</v>
      </c>
      <c r="W62" s="82">
        <v>0</v>
      </c>
      <c r="X62" s="82">
        <v>0</v>
      </c>
      <c r="Y62" s="136">
        <v>0</v>
      </c>
      <c r="Z62" s="136">
        <v>0</v>
      </c>
      <c r="AA62" s="136">
        <v>0</v>
      </c>
      <c r="AB62" s="136">
        <v>0</v>
      </c>
      <c r="AC62" s="136">
        <v>0</v>
      </c>
    </row>
    <row r="63" spans="1:29" ht="12" customHeight="1" x14ac:dyDescent="0.2">
      <c r="A63" s="9" t="s">
        <v>449</v>
      </c>
      <c r="B63" s="82"/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136"/>
      <c r="Z63" s="136"/>
      <c r="AA63" s="136"/>
      <c r="AB63" s="136"/>
      <c r="AC63" s="136">
        <v>54768</v>
      </c>
    </row>
    <row r="64" spans="1:29" ht="12" customHeight="1" x14ac:dyDescent="0.2">
      <c r="A64" s="9" t="s">
        <v>450</v>
      </c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136"/>
      <c r="Z64" s="136"/>
      <c r="AA64" s="136"/>
      <c r="AB64" s="136"/>
      <c r="AC64" s="136">
        <v>-263750</v>
      </c>
    </row>
    <row r="65" spans="1:29" ht="12" customHeight="1" x14ac:dyDescent="0.2">
      <c r="A65" s="9" t="s">
        <v>448</v>
      </c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136"/>
      <c r="Z65" s="136"/>
      <c r="AA65" s="136"/>
      <c r="AB65" s="136"/>
      <c r="AC65" s="136">
        <v>-727752</v>
      </c>
    </row>
    <row r="66" spans="1:29" ht="12" customHeight="1" x14ac:dyDescent="0.2">
      <c r="A66" s="9" t="s">
        <v>403</v>
      </c>
      <c r="B66" s="82">
        <v>0</v>
      </c>
      <c r="C66" s="82">
        <v>0</v>
      </c>
      <c r="D66" s="82">
        <v>0</v>
      </c>
      <c r="E66" s="82">
        <v>0</v>
      </c>
      <c r="F66" s="82">
        <v>0</v>
      </c>
      <c r="G66" s="82">
        <v>0</v>
      </c>
      <c r="H66" s="82">
        <v>0</v>
      </c>
      <c r="I66" s="82">
        <v>0</v>
      </c>
      <c r="J66" s="82">
        <v>0</v>
      </c>
      <c r="K66" s="82">
        <v>0</v>
      </c>
      <c r="L66" s="82">
        <v>0</v>
      </c>
      <c r="M66" s="82">
        <v>0</v>
      </c>
      <c r="N66" s="82">
        <v>0</v>
      </c>
      <c r="O66" s="82">
        <v>39377</v>
      </c>
      <c r="P66" s="82">
        <v>39377</v>
      </c>
      <c r="Q66" s="82">
        <v>39377</v>
      </c>
      <c r="R66" s="82">
        <v>39377</v>
      </c>
      <c r="S66" s="82">
        <v>0</v>
      </c>
      <c r="T66" s="82">
        <v>0</v>
      </c>
      <c r="U66" s="82">
        <v>0</v>
      </c>
      <c r="V66" s="82">
        <v>0</v>
      </c>
      <c r="W66" s="82">
        <v>0</v>
      </c>
      <c r="X66" s="82">
        <v>0</v>
      </c>
      <c r="Y66" s="136">
        <v>0</v>
      </c>
      <c r="Z66" s="136">
        <v>0</v>
      </c>
      <c r="AA66" s="136">
        <v>0</v>
      </c>
      <c r="AB66" s="136">
        <v>0</v>
      </c>
      <c r="AC66" s="136">
        <v>0</v>
      </c>
    </row>
    <row r="67" spans="1:29" ht="12" customHeight="1" x14ac:dyDescent="0.2">
      <c r="A67" s="9" t="s">
        <v>404</v>
      </c>
      <c r="B67" s="82">
        <v>0</v>
      </c>
      <c r="C67" s="82">
        <v>0</v>
      </c>
      <c r="D67" s="82">
        <v>0</v>
      </c>
      <c r="E67" s="82">
        <v>0</v>
      </c>
      <c r="F67" s="82">
        <v>0</v>
      </c>
      <c r="G67" s="82">
        <v>0</v>
      </c>
      <c r="H67" s="82">
        <v>0</v>
      </c>
      <c r="I67" s="82">
        <v>0</v>
      </c>
      <c r="J67" s="82">
        <v>0</v>
      </c>
      <c r="K67" s="82">
        <v>0</v>
      </c>
      <c r="L67" s="82">
        <v>0</v>
      </c>
      <c r="M67" s="82">
        <v>0</v>
      </c>
      <c r="N67" s="82">
        <v>0</v>
      </c>
      <c r="O67" s="82">
        <v>0</v>
      </c>
      <c r="P67" s="82">
        <v>1524830</v>
      </c>
      <c r="Q67" s="82">
        <v>1670359</v>
      </c>
      <c r="R67" s="82">
        <v>1670359</v>
      </c>
      <c r="S67" s="82">
        <v>0</v>
      </c>
      <c r="T67" s="82">
        <v>0</v>
      </c>
      <c r="U67" s="82">
        <v>0</v>
      </c>
      <c r="V67" s="82">
        <v>0</v>
      </c>
      <c r="W67" s="82">
        <v>0</v>
      </c>
      <c r="X67" s="82">
        <v>0</v>
      </c>
      <c r="Y67" s="136">
        <v>0</v>
      </c>
      <c r="Z67" s="136">
        <v>0</v>
      </c>
      <c r="AA67" s="136">
        <v>0</v>
      </c>
      <c r="AB67" s="136">
        <v>0</v>
      </c>
      <c r="AC67" s="136">
        <v>0</v>
      </c>
    </row>
    <row r="68" spans="1:29" ht="12" customHeight="1" x14ac:dyDescent="0.2">
      <c r="A68" s="9" t="s">
        <v>405</v>
      </c>
      <c r="B68" s="82">
        <v>0</v>
      </c>
      <c r="C68" s="82">
        <v>0</v>
      </c>
      <c r="D68" s="82">
        <v>0</v>
      </c>
      <c r="E68" s="82">
        <v>0</v>
      </c>
      <c r="F68" s="82">
        <v>0</v>
      </c>
      <c r="G68" s="82">
        <v>0</v>
      </c>
      <c r="H68" s="82">
        <v>0</v>
      </c>
      <c r="I68" s="82">
        <v>0</v>
      </c>
      <c r="J68" s="82">
        <v>0</v>
      </c>
      <c r="K68" s="82">
        <v>0</v>
      </c>
      <c r="L68" s="82">
        <v>0</v>
      </c>
      <c r="M68" s="82">
        <v>0</v>
      </c>
      <c r="N68" s="82">
        <v>0</v>
      </c>
      <c r="O68" s="82">
        <v>0</v>
      </c>
      <c r="P68" s="82">
        <v>0</v>
      </c>
      <c r="Q68" s="82">
        <v>0</v>
      </c>
      <c r="R68" s="82">
        <v>0</v>
      </c>
      <c r="S68" s="82">
        <v>0</v>
      </c>
      <c r="T68" s="82">
        <v>0</v>
      </c>
      <c r="U68" s="82">
        <v>0</v>
      </c>
      <c r="V68" s="82">
        <v>-21345</v>
      </c>
      <c r="W68" s="82">
        <v>0</v>
      </c>
      <c r="X68" s="82">
        <v>0</v>
      </c>
      <c r="Y68" s="136">
        <v>0</v>
      </c>
      <c r="Z68" s="136">
        <v>0</v>
      </c>
      <c r="AA68" s="136">
        <v>0</v>
      </c>
      <c r="AB68" s="136">
        <v>0</v>
      </c>
      <c r="AC68" s="136">
        <v>0</v>
      </c>
    </row>
    <row r="69" spans="1:29" ht="12" customHeight="1" x14ac:dyDescent="0.2">
      <c r="A69" s="9" t="s">
        <v>406</v>
      </c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136"/>
      <c r="Z69" s="136"/>
      <c r="AA69" s="136">
        <v>3164612</v>
      </c>
      <c r="AB69" s="136">
        <v>0</v>
      </c>
      <c r="AC69" s="136">
        <v>0</v>
      </c>
    </row>
    <row r="70" spans="1:29" ht="12" customHeight="1" x14ac:dyDescent="0.2">
      <c r="A70" s="33" t="s">
        <v>407</v>
      </c>
      <c r="B70" s="81">
        <v>-438466</v>
      </c>
      <c r="C70" s="81">
        <v>-438466</v>
      </c>
      <c r="D70" s="81">
        <v>-438466</v>
      </c>
      <c r="E70" s="81">
        <v>-671439</v>
      </c>
      <c r="F70" s="81">
        <v>-671439</v>
      </c>
      <c r="G70" s="81">
        <v>-671439</v>
      </c>
      <c r="H70" s="81">
        <v>-754658</v>
      </c>
      <c r="I70" s="81">
        <v>-754658</v>
      </c>
      <c r="J70" s="81">
        <v>-883012</v>
      </c>
      <c r="K70" s="81">
        <v>-306516</v>
      </c>
      <c r="L70" s="81">
        <v>-399140</v>
      </c>
      <c r="M70" s="81">
        <v>-899476</v>
      </c>
      <c r="N70" s="81">
        <v>-993755</v>
      </c>
      <c r="O70" s="81">
        <v>-1423065</v>
      </c>
      <c r="P70" s="81">
        <v>-1665691</v>
      </c>
      <c r="Q70" s="81">
        <v>-2514012</v>
      </c>
      <c r="R70" s="81">
        <v>-3257186</v>
      </c>
      <c r="S70" s="100">
        <v>-514817</v>
      </c>
      <c r="T70" s="81">
        <v>-1393438</v>
      </c>
      <c r="U70" s="81">
        <v>-2789789</v>
      </c>
      <c r="V70" s="81">
        <v>-3788864</v>
      </c>
      <c r="W70" s="81">
        <v>2157127</v>
      </c>
      <c r="X70" s="81">
        <v>-136022</v>
      </c>
      <c r="Y70" s="81">
        <f>SUM(Y71:Y79)</f>
        <v>-1578915</v>
      </c>
      <c r="Z70" s="81">
        <f>SUM(Z71:Z79)</f>
        <v>742882</v>
      </c>
      <c r="AA70" s="81">
        <f>SUM(AA71:AA80)</f>
        <v>-2212281</v>
      </c>
      <c r="AB70" s="81">
        <f>SUM(AB71:AB80)</f>
        <v>2496871</v>
      </c>
      <c r="AC70" s="81">
        <f>SUM(AC71:AC81)</f>
        <v>-9640730</v>
      </c>
    </row>
    <row r="71" spans="1:29" ht="12" customHeight="1" x14ac:dyDescent="0.2">
      <c r="A71" s="9" t="s">
        <v>408</v>
      </c>
      <c r="B71" s="82">
        <v>-26770</v>
      </c>
      <c r="C71" s="82">
        <v>-26770</v>
      </c>
      <c r="D71" s="82">
        <v>-26770</v>
      </c>
      <c r="E71" s="82">
        <v>-26950</v>
      </c>
      <c r="F71" s="82">
        <v>-26950</v>
      </c>
      <c r="G71" s="82">
        <v>-26950</v>
      </c>
      <c r="H71" s="82">
        <v>-27089</v>
      </c>
      <c r="I71" s="82">
        <v>-27089</v>
      </c>
      <c r="J71" s="82">
        <v>100837</v>
      </c>
      <c r="K71" s="82">
        <v>0</v>
      </c>
      <c r="L71" s="82">
        <v>0</v>
      </c>
      <c r="M71" s="82">
        <v>171000</v>
      </c>
      <c r="N71" s="82">
        <v>534506</v>
      </c>
      <c r="O71" s="82">
        <v>1320776</v>
      </c>
      <c r="P71" s="82">
        <v>1518608</v>
      </c>
      <c r="Q71" s="82">
        <v>2002773</v>
      </c>
      <c r="R71" s="82">
        <v>2143679</v>
      </c>
      <c r="S71" s="82">
        <v>2465845</v>
      </c>
      <c r="T71" s="82">
        <v>7738306</v>
      </c>
      <c r="U71" s="82">
        <v>9575838</v>
      </c>
      <c r="V71" s="82">
        <v>10068627</v>
      </c>
      <c r="W71" s="82">
        <v>4553970</v>
      </c>
      <c r="X71" s="82">
        <v>510718</v>
      </c>
      <c r="Y71" s="136">
        <v>943860</v>
      </c>
      <c r="Z71" s="136">
        <v>2077354</v>
      </c>
      <c r="AA71" s="136">
        <v>310141</v>
      </c>
      <c r="AB71" s="136">
        <v>6585061</v>
      </c>
      <c r="AC71" s="136">
        <v>1412321</v>
      </c>
    </row>
    <row r="72" spans="1:29" ht="12" customHeight="1" x14ac:dyDescent="0.2">
      <c r="A72" s="9" t="s">
        <v>409</v>
      </c>
      <c r="B72" s="82">
        <v>0</v>
      </c>
      <c r="C72" s="82">
        <v>0</v>
      </c>
      <c r="D72" s="82">
        <v>0</v>
      </c>
      <c r="E72" s="82">
        <v>0</v>
      </c>
      <c r="F72" s="82">
        <v>0</v>
      </c>
      <c r="G72" s="82">
        <v>0</v>
      </c>
      <c r="H72" s="82">
        <v>0</v>
      </c>
      <c r="I72" s="82">
        <v>0</v>
      </c>
      <c r="J72" s="82">
        <v>-26844</v>
      </c>
      <c r="K72" s="82">
        <v>0</v>
      </c>
      <c r="L72" s="82">
        <v>0</v>
      </c>
      <c r="M72" s="82">
        <v>0</v>
      </c>
      <c r="N72" s="82">
        <v>-238</v>
      </c>
      <c r="O72" s="82">
        <v>-51156</v>
      </c>
      <c r="P72" s="82">
        <v>-51606</v>
      </c>
      <c r="Q72" s="82">
        <v>-85679</v>
      </c>
      <c r="R72" s="82">
        <v>-92287</v>
      </c>
      <c r="S72" s="82">
        <v>-28810</v>
      </c>
      <c r="T72" s="82">
        <v>-46054</v>
      </c>
      <c r="U72" s="82">
        <v>-52073</v>
      </c>
      <c r="V72" s="82">
        <v>-67362</v>
      </c>
      <c r="W72" s="82">
        <v>-9131</v>
      </c>
      <c r="X72" s="82">
        <v>-10041</v>
      </c>
      <c r="Y72" s="136">
        <v>-16751</v>
      </c>
      <c r="Z72" s="136">
        <v>-3251</v>
      </c>
      <c r="AA72" s="136">
        <v>-11423</v>
      </c>
      <c r="AB72" s="136">
        <v>-117557</v>
      </c>
      <c r="AC72" s="136">
        <v>-30815</v>
      </c>
    </row>
    <row r="73" spans="1:29" ht="12" customHeight="1" x14ac:dyDescent="0.2">
      <c r="A73" s="9" t="s">
        <v>410</v>
      </c>
      <c r="B73" s="82">
        <v>-215756</v>
      </c>
      <c r="C73" s="82">
        <v>-215756</v>
      </c>
      <c r="D73" s="82">
        <v>-215756</v>
      </c>
      <c r="E73" s="82">
        <v>-307395</v>
      </c>
      <c r="F73" s="82">
        <v>-307395</v>
      </c>
      <c r="G73" s="82">
        <v>-307395</v>
      </c>
      <c r="H73" s="82">
        <v>-354337</v>
      </c>
      <c r="I73" s="82">
        <v>-354337</v>
      </c>
      <c r="J73" s="82">
        <v>-805854</v>
      </c>
      <c r="K73" s="82">
        <v>-306516</v>
      </c>
      <c r="L73" s="82">
        <v>-399140</v>
      </c>
      <c r="M73" s="82">
        <v>-1070476</v>
      </c>
      <c r="N73" s="82">
        <v>-1528023</v>
      </c>
      <c r="O73" s="82">
        <v>-2190683</v>
      </c>
      <c r="P73" s="82">
        <v>-2844093</v>
      </c>
      <c r="Q73" s="82">
        <v>-4142506</v>
      </c>
      <c r="R73" s="82">
        <v>-5019978</v>
      </c>
      <c r="S73" s="82">
        <v>-2939145</v>
      </c>
      <c r="T73" s="82">
        <v>-7899269</v>
      </c>
      <c r="U73" s="82">
        <v>-10434891</v>
      </c>
      <c r="V73" s="82">
        <v>-11775093</v>
      </c>
      <c r="W73" s="82">
        <v>-2363666</v>
      </c>
      <c r="X73" s="82">
        <v>-610101</v>
      </c>
      <c r="Y73" s="136">
        <v>-2346349</v>
      </c>
      <c r="Z73" s="136">
        <v>-1128542</v>
      </c>
      <c r="AA73" s="136">
        <v>-3653158</v>
      </c>
      <c r="AB73" s="136">
        <v>-3044588</v>
      </c>
      <c r="AC73" s="136">
        <v>-8636662</v>
      </c>
    </row>
    <row r="74" spans="1:29" ht="12" customHeight="1" x14ac:dyDescent="0.2">
      <c r="A74" s="217" t="s">
        <v>411</v>
      </c>
      <c r="B74" s="82">
        <v>0</v>
      </c>
      <c r="C74" s="82">
        <v>0</v>
      </c>
      <c r="D74" s="82">
        <v>0</v>
      </c>
      <c r="E74" s="82">
        <v>0</v>
      </c>
      <c r="F74" s="82">
        <v>0</v>
      </c>
      <c r="G74" s="82">
        <v>0</v>
      </c>
      <c r="H74" s="82">
        <v>0</v>
      </c>
      <c r="I74" s="82">
        <v>0</v>
      </c>
      <c r="J74" s="82">
        <v>0</v>
      </c>
      <c r="K74" s="82">
        <v>0</v>
      </c>
      <c r="L74" s="82">
        <v>0</v>
      </c>
      <c r="M74" s="82">
        <v>0</v>
      </c>
      <c r="N74" s="82">
        <v>0</v>
      </c>
      <c r="O74" s="82">
        <v>0</v>
      </c>
      <c r="P74" s="82">
        <v>0</v>
      </c>
      <c r="Q74" s="82">
        <v>0</v>
      </c>
      <c r="R74" s="82">
        <v>0</v>
      </c>
      <c r="S74" s="82">
        <v>0</v>
      </c>
      <c r="T74" s="82">
        <v>-35226</v>
      </c>
      <c r="U74" s="82">
        <v>-57469</v>
      </c>
      <c r="V74" s="82">
        <v>-94727</v>
      </c>
      <c r="W74" s="82">
        <v>-23910</v>
      </c>
      <c r="X74" s="82">
        <v>-26564</v>
      </c>
      <c r="Y74" s="136">
        <v>-24924</v>
      </c>
      <c r="Z74" s="136">
        <v>-28250</v>
      </c>
      <c r="AA74" s="136">
        <v>-29486</v>
      </c>
      <c r="AB74" s="136">
        <v>-25486</v>
      </c>
      <c r="AC74" s="136">
        <v>-26724</v>
      </c>
    </row>
    <row r="75" spans="1:29" ht="12" customHeight="1" x14ac:dyDescent="0.2">
      <c r="A75" s="9" t="s">
        <v>412</v>
      </c>
      <c r="B75" s="82">
        <v>0</v>
      </c>
      <c r="C75" s="82">
        <v>0</v>
      </c>
      <c r="D75" s="82">
        <v>0</v>
      </c>
      <c r="E75" s="82">
        <v>0</v>
      </c>
      <c r="F75" s="82">
        <v>0</v>
      </c>
      <c r="G75" s="82">
        <v>0</v>
      </c>
      <c r="H75" s="82">
        <v>-53</v>
      </c>
      <c r="I75" s="82">
        <v>-53</v>
      </c>
      <c r="J75" s="82">
        <v>-53</v>
      </c>
      <c r="K75" s="82">
        <v>0</v>
      </c>
      <c r="L75" s="82">
        <v>0</v>
      </c>
      <c r="M75" s="82">
        <v>0</v>
      </c>
      <c r="N75" s="82">
        <v>0</v>
      </c>
      <c r="O75" s="82">
        <v>-502002</v>
      </c>
      <c r="P75" s="82">
        <v>-502002</v>
      </c>
      <c r="Q75" s="82">
        <v>-502002</v>
      </c>
      <c r="R75" s="82">
        <v>-502002</v>
      </c>
      <c r="S75" s="82">
        <v>0</v>
      </c>
      <c r="T75" s="82">
        <v>-1151195</v>
      </c>
      <c r="U75" s="82">
        <v>-1821194</v>
      </c>
      <c r="V75" s="82">
        <v>-1920309</v>
      </c>
      <c r="W75" s="82">
        <v>-136</v>
      </c>
      <c r="X75" s="82">
        <v>-34</v>
      </c>
      <c r="Y75" s="136">
        <v>-134751</v>
      </c>
      <c r="Z75" s="136">
        <v>-174429</v>
      </c>
      <c r="AA75" s="136">
        <v>-176217</v>
      </c>
      <c r="AB75" s="136">
        <v>-900559</v>
      </c>
      <c r="AC75" s="136">
        <v>-2213711</v>
      </c>
    </row>
    <row r="76" spans="1:29" ht="12" customHeight="1" x14ac:dyDescent="0.2">
      <c r="A76" s="9" t="s">
        <v>366</v>
      </c>
      <c r="B76" s="82">
        <v>-151098</v>
      </c>
      <c r="C76" s="82">
        <v>-151098</v>
      </c>
      <c r="D76" s="82">
        <v>-151098</v>
      </c>
      <c r="E76" s="82">
        <v>-157703</v>
      </c>
      <c r="F76" s="82">
        <v>-157703</v>
      </c>
      <c r="G76" s="82">
        <v>-157703</v>
      </c>
      <c r="H76" s="82">
        <v>-151098</v>
      </c>
      <c r="I76" s="82">
        <v>-151098</v>
      </c>
      <c r="J76" s="82">
        <v>-151098</v>
      </c>
      <c r="K76" s="82">
        <v>0</v>
      </c>
      <c r="L76" s="82">
        <v>0</v>
      </c>
      <c r="M76" s="82">
        <v>0</v>
      </c>
      <c r="N76" s="82">
        <v>0</v>
      </c>
      <c r="O76" s="82">
        <v>0</v>
      </c>
      <c r="P76" s="82">
        <v>0</v>
      </c>
      <c r="Q76" s="82">
        <v>0</v>
      </c>
      <c r="R76" s="82">
        <v>0</v>
      </c>
      <c r="S76" s="82">
        <v>0</v>
      </c>
      <c r="T76" s="82">
        <v>0</v>
      </c>
      <c r="U76" s="82">
        <v>0</v>
      </c>
      <c r="V76" s="82">
        <v>0</v>
      </c>
      <c r="W76" s="82">
        <v>0</v>
      </c>
      <c r="X76" s="82">
        <v>0</v>
      </c>
      <c r="Y76" s="136">
        <v>0</v>
      </c>
      <c r="Z76" s="136">
        <v>0</v>
      </c>
      <c r="AA76" s="136">
        <v>0</v>
      </c>
      <c r="AB76" s="136">
        <v>0</v>
      </c>
      <c r="AC76" s="136">
        <v>0</v>
      </c>
    </row>
    <row r="77" spans="1:29" ht="12" customHeight="1" x14ac:dyDescent="0.2">
      <c r="A77" s="9" t="s">
        <v>413</v>
      </c>
      <c r="B77" s="82">
        <v>76338</v>
      </c>
      <c r="C77" s="82">
        <v>76338</v>
      </c>
      <c r="D77" s="82">
        <v>76338</v>
      </c>
      <c r="E77" s="82">
        <v>78240</v>
      </c>
      <c r="F77" s="82">
        <v>78240</v>
      </c>
      <c r="G77" s="82">
        <v>78240</v>
      </c>
      <c r="H77" s="82">
        <v>78240</v>
      </c>
      <c r="I77" s="82">
        <v>78240</v>
      </c>
      <c r="J77" s="82">
        <v>0</v>
      </c>
      <c r="K77" s="82">
        <v>0</v>
      </c>
      <c r="L77" s="82">
        <v>0</v>
      </c>
      <c r="M77" s="82">
        <v>0</v>
      </c>
      <c r="N77" s="82">
        <v>0</v>
      </c>
      <c r="O77" s="82">
        <v>0</v>
      </c>
      <c r="P77" s="82">
        <v>0</v>
      </c>
      <c r="Q77" s="82">
        <v>0</v>
      </c>
      <c r="R77" s="82">
        <v>0</v>
      </c>
      <c r="S77" s="82">
        <v>0</v>
      </c>
      <c r="T77" s="82">
        <v>0</v>
      </c>
      <c r="U77" s="82">
        <v>0</v>
      </c>
      <c r="V77" s="82">
        <v>0</v>
      </c>
      <c r="W77" s="82">
        <v>0</v>
      </c>
      <c r="X77" s="82">
        <v>0</v>
      </c>
      <c r="Y77" s="136">
        <v>0</v>
      </c>
      <c r="Z77" s="136">
        <v>0</v>
      </c>
      <c r="AA77" s="136" t="s">
        <v>103</v>
      </c>
      <c r="AB77" s="136" t="s">
        <v>103</v>
      </c>
      <c r="AC77" s="136">
        <v>0</v>
      </c>
    </row>
    <row r="78" spans="1:29" ht="12" customHeight="1" x14ac:dyDescent="0.2">
      <c r="A78" s="9" t="s">
        <v>414</v>
      </c>
      <c r="B78" s="82">
        <v>-121180</v>
      </c>
      <c r="C78" s="82">
        <v>-121180</v>
      </c>
      <c r="D78" s="82">
        <v>-121180</v>
      </c>
      <c r="E78" s="82">
        <v>-257631</v>
      </c>
      <c r="F78" s="82">
        <v>-257631</v>
      </c>
      <c r="G78" s="82">
        <v>-257631</v>
      </c>
      <c r="H78" s="82">
        <v>-300321</v>
      </c>
      <c r="I78" s="82">
        <v>-300321</v>
      </c>
      <c r="J78" s="82">
        <v>0</v>
      </c>
      <c r="K78" s="82">
        <v>0</v>
      </c>
      <c r="L78" s="82">
        <v>0</v>
      </c>
      <c r="M78" s="82">
        <v>0</v>
      </c>
      <c r="N78" s="82">
        <v>0</v>
      </c>
      <c r="O78" s="82">
        <v>0</v>
      </c>
      <c r="P78" s="82">
        <v>0</v>
      </c>
      <c r="Q78" s="82">
        <v>0</v>
      </c>
      <c r="R78" s="82">
        <v>0</v>
      </c>
      <c r="S78" s="82">
        <v>0</v>
      </c>
      <c r="T78" s="82">
        <v>0</v>
      </c>
      <c r="U78" s="82">
        <v>0</v>
      </c>
      <c r="V78" s="82">
        <v>0</v>
      </c>
      <c r="W78" s="82">
        <v>0</v>
      </c>
      <c r="X78" s="82">
        <v>0</v>
      </c>
      <c r="Y78" s="136">
        <v>0</v>
      </c>
      <c r="Z78" s="136">
        <v>0</v>
      </c>
      <c r="AA78" s="136" t="s">
        <v>103</v>
      </c>
      <c r="AB78" s="136" t="s">
        <v>103</v>
      </c>
      <c r="AC78" s="136">
        <v>0</v>
      </c>
    </row>
    <row r="79" spans="1:29" ht="12" customHeight="1" x14ac:dyDescent="0.2">
      <c r="A79" s="9" t="s">
        <v>415</v>
      </c>
      <c r="B79" s="82">
        <v>0</v>
      </c>
      <c r="C79" s="82">
        <v>0</v>
      </c>
      <c r="D79" s="82">
        <v>0</v>
      </c>
      <c r="E79" s="82">
        <v>0</v>
      </c>
      <c r="F79" s="82">
        <v>0</v>
      </c>
      <c r="G79" s="82">
        <v>0</v>
      </c>
      <c r="H79" s="82">
        <v>0</v>
      </c>
      <c r="I79" s="82">
        <v>0</v>
      </c>
      <c r="J79" s="82">
        <v>0</v>
      </c>
      <c r="K79" s="82">
        <v>0</v>
      </c>
      <c r="L79" s="82">
        <v>0</v>
      </c>
      <c r="M79" s="82">
        <v>0</v>
      </c>
      <c r="N79" s="82">
        <v>0</v>
      </c>
      <c r="O79" s="82">
        <v>0</v>
      </c>
      <c r="P79" s="82">
        <v>213402</v>
      </c>
      <c r="Q79" s="82">
        <v>213402</v>
      </c>
      <c r="R79" s="82">
        <v>213402</v>
      </c>
      <c r="S79" s="82">
        <v>0</v>
      </c>
      <c r="T79" s="82">
        <v>0</v>
      </c>
      <c r="U79" s="82">
        <v>0</v>
      </c>
      <c r="V79" s="82">
        <v>0</v>
      </c>
      <c r="W79" s="82">
        <v>0</v>
      </c>
      <c r="X79" s="82">
        <v>0</v>
      </c>
      <c r="Y79" s="136">
        <v>0</v>
      </c>
      <c r="Z79" s="136">
        <v>0</v>
      </c>
      <c r="AA79" s="136">
        <v>0</v>
      </c>
      <c r="AB79" s="136">
        <v>0</v>
      </c>
      <c r="AC79" s="136">
        <v>0</v>
      </c>
    </row>
    <row r="80" spans="1:29" ht="12" customHeight="1" x14ac:dyDescent="0.2">
      <c r="A80" s="9" t="s">
        <v>416</v>
      </c>
      <c r="B80" s="82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  <c r="Z80" s="82"/>
      <c r="AA80" s="82">
        <v>1347862</v>
      </c>
      <c r="AB80" s="82">
        <v>0</v>
      </c>
      <c r="AC80" s="136">
        <v>0</v>
      </c>
    </row>
    <row r="81" spans="1:29" ht="12" customHeight="1" x14ac:dyDescent="0.2">
      <c r="A81" s="9" t="s">
        <v>433</v>
      </c>
      <c r="B81" s="82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136">
        <v>0</v>
      </c>
      <c r="Z81" s="136">
        <v>0</v>
      </c>
      <c r="AA81" s="136">
        <v>0</v>
      </c>
      <c r="AB81" s="136">
        <v>0</v>
      </c>
      <c r="AC81" s="136">
        <v>-145139</v>
      </c>
    </row>
    <row r="82" spans="1:29" x14ac:dyDescent="0.2">
      <c r="A82" s="229" t="s">
        <v>417</v>
      </c>
      <c r="B82" s="230">
        <v>-55143</v>
      </c>
      <c r="C82" s="230">
        <v>-55143</v>
      </c>
      <c r="D82" s="230">
        <v>-55143</v>
      </c>
      <c r="E82" s="230">
        <v>-32122</v>
      </c>
      <c r="F82" s="230">
        <v>-32122</v>
      </c>
      <c r="G82" s="230">
        <v>-32122</v>
      </c>
      <c r="H82" s="230">
        <v>-56051</v>
      </c>
      <c r="I82" s="230">
        <v>-56051</v>
      </c>
      <c r="J82" s="230">
        <v>-77628</v>
      </c>
      <c r="K82" s="230">
        <v>9053</v>
      </c>
      <c r="L82" s="230">
        <v>-1554</v>
      </c>
      <c r="M82" s="230">
        <v>1417</v>
      </c>
      <c r="N82" s="230">
        <v>11538</v>
      </c>
      <c r="O82" s="230">
        <v>0</v>
      </c>
      <c r="P82" s="230">
        <v>-19394</v>
      </c>
      <c r="Q82" s="230">
        <v>-25999</v>
      </c>
      <c r="R82" s="230">
        <v>-16028</v>
      </c>
      <c r="S82" s="230">
        <v>3670</v>
      </c>
      <c r="T82" s="230">
        <v>3929</v>
      </c>
      <c r="U82" s="230">
        <v>-6194</v>
      </c>
      <c r="V82" s="230">
        <v>-5697</v>
      </c>
      <c r="W82" s="231">
        <v>-27026</v>
      </c>
      <c r="X82" s="230">
        <v>-12261</v>
      </c>
      <c r="Y82" s="230">
        <v>-5214</v>
      </c>
      <c r="Z82" s="230">
        <v>1841</v>
      </c>
      <c r="AA82" s="230">
        <v>-16658</v>
      </c>
      <c r="AB82" s="230">
        <v>30112</v>
      </c>
      <c r="AC82" s="80">
        <v>-21023</v>
      </c>
    </row>
    <row r="83" spans="1:29" x14ac:dyDescent="0.2">
      <c r="A83" s="33" t="s">
        <v>418</v>
      </c>
      <c r="B83" s="81">
        <v>-2320112</v>
      </c>
      <c r="C83" s="81">
        <v>-2320112</v>
      </c>
      <c r="D83" s="81">
        <v>-2352986</v>
      </c>
      <c r="E83" s="81">
        <v>-2611896</v>
      </c>
      <c r="F83" s="81">
        <v>-2611896</v>
      </c>
      <c r="G83" s="81">
        <v>-2722011</v>
      </c>
      <c r="H83" s="81">
        <v>-2733930</v>
      </c>
      <c r="I83" s="81">
        <v>-2769680</v>
      </c>
      <c r="J83" s="81">
        <v>-2989890</v>
      </c>
      <c r="K83" s="81">
        <v>-555366</v>
      </c>
      <c r="L83" s="81">
        <v>-1279823</v>
      </c>
      <c r="M83" s="81">
        <v>-1489730</v>
      </c>
      <c r="N83" s="81">
        <v>-1459590</v>
      </c>
      <c r="O83" s="81">
        <v>-1177418</v>
      </c>
      <c r="P83" s="81">
        <v>99760</v>
      </c>
      <c r="Q83" s="81">
        <v>-416332</v>
      </c>
      <c r="R83" s="81">
        <v>-1163568</v>
      </c>
      <c r="S83" s="81">
        <v>454073</v>
      </c>
      <c r="T83" s="81">
        <v>-93374</v>
      </c>
      <c r="U83" s="81">
        <v>-352141</v>
      </c>
      <c r="V83" s="81">
        <v>-1159049</v>
      </c>
      <c r="W83" s="100">
        <v>2192183</v>
      </c>
      <c r="X83" s="81">
        <v>932414</v>
      </c>
      <c r="Y83" s="81">
        <f>SUM(Y3,Y53,Y70,Y82)</f>
        <v>1542690</v>
      </c>
      <c r="Z83" s="81">
        <f>SUM(Z3,Z53,Z70,Z82)</f>
        <v>4220158</v>
      </c>
      <c r="AA83" s="81">
        <f>SUM(AA3,AA53,AA70,AA82)</f>
        <v>3963652</v>
      </c>
      <c r="AB83" s="81">
        <f>AB85-AB84</f>
        <v>7848515</v>
      </c>
      <c r="AC83" s="81">
        <f>AC85-AC84</f>
        <v>-6501648</v>
      </c>
    </row>
    <row r="84" spans="1:29" x14ac:dyDescent="0.2">
      <c r="A84" s="9" t="s">
        <v>419</v>
      </c>
      <c r="B84" s="82">
        <v>7861052</v>
      </c>
      <c r="C84" s="82">
        <v>7861052</v>
      </c>
      <c r="D84" s="82">
        <v>7861052</v>
      </c>
      <c r="E84" s="82">
        <v>7861052</v>
      </c>
      <c r="F84" s="82">
        <v>7861052</v>
      </c>
      <c r="G84" s="82">
        <v>7861052</v>
      </c>
      <c r="H84" s="82">
        <v>7861052</v>
      </c>
      <c r="I84" s="82">
        <v>7861052</v>
      </c>
      <c r="J84" s="82">
        <v>7861052</v>
      </c>
      <c r="K84" s="82">
        <v>4871162</v>
      </c>
      <c r="L84" s="82">
        <v>4871162</v>
      </c>
      <c r="M84" s="82">
        <v>4871162</v>
      </c>
      <c r="N84" s="82">
        <v>4871162</v>
      </c>
      <c r="O84" s="82">
        <v>3411572</v>
      </c>
      <c r="P84" s="82">
        <v>3411572</v>
      </c>
      <c r="Q84" s="82">
        <v>3411572</v>
      </c>
      <c r="R84" s="82">
        <v>3411572</v>
      </c>
      <c r="S84" s="82">
        <v>2248004</v>
      </c>
      <c r="T84" s="82">
        <v>2248004</v>
      </c>
      <c r="U84" s="82">
        <v>2248004</v>
      </c>
      <c r="V84" s="82">
        <v>2248004</v>
      </c>
      <c r="W84" s="82">
        <v>1088955</v>
      </c>
      <c r="X84" s="82">
        <v>3281138</v>
      </c>
      <c r="Y84" s="136">
        <v>4213552</v>
      </c>
      <c r="Z84" s="136">
        <v>5724428</v>
      </c>
      <c r="AA84" s="136">
        <v>9944586</v>
      </c>
      <c r="AB84" s="136">
        <v>13908238</v>
      </c>
      <c r="AC84" s="82">
        <v>21756753</v>
      </c>
    </row>
    <row r="85" spans="1:29" x14ac:dyDescent="0.2">
      <c r="A85" s="9" t="s">
        <v>420</v>
      </c>
      <c r="B85" s="82">
        <v>5540940</v>
      </c>
      <c r="C85" s="82">
        <v>5540940</v>
      </c>
      <c r="D85" s="82">
        <v>5508066</v>
      </c>
      <c r="E85" s="82">
        <v>5249156</v>
      </c>
      <c r="F85" s="82">
        <v>5249156</v>
      </c>
      <c r="G85" s="82">
        <v>5139041</v>
      </c>
      <c r="H85" s="82">
        <v>5127122</v>
      </c>
      <c r="I85" s="82">
        <v>5091372</v>
      </c>
      <c r="J85" s="82">
        <v>4871162</v>
      </c>
      <c r="K85" s="82">
        <v>4315796</v>
      </c>
      <c r="L85" s="82">
        <v>3591339</v>
      </c>
      <c r="M85" s="82">
        <v>3381432</v>
      </c>
      <c r="N85" s="82">
        <v>3411572</v>
      </c>
      <c r="O85" s="82">
        <v>2234154</v>
      </c>
      <c r="P85" s="82">
        <v>3511332</v>
      </c>
      <c r="Q85" s="82">
        <v>2995240</v>
      </c>
      <c r="R85" s="82">
        <v>2248004</v>
      </c>
      <c r="S85" s="82">
        <v>2702077</v>
      </c>
      <c r="T85" s="82">
        <v>2154630</v>
      </c>
      <c r="U85" s="82">
        <v>1895863</v>
      </c>
      <c r="V85" s="82">
        <v>1088955</v>
      </c>
      <c r="W85" s="82">
        <v>3281138</v>
      </c>
      <c r="X85" s="82">
        <v>4213552</v>
      </c>
      <c r="Y85" s="136">
        <v>5724428</v>
      </c>
      <c r="Z85" s="136">
        <v>9944586</v>
      </c>
      <c r="AA85" s="136">
        <v>13908238</v>
      </c>
      <c r="AB85" s="136">
        <v>21756753</v>
      </c>
      <c r="AC85" s="82">
        <v>15255105</v>
      </c>
    </row>
    <row r="86" spans="1:29" x14ac:dyDescent="0.25">
      <c r="T86" s="98"/>
      <c r="V86" s="17"/>
      <c r="W86" s="108"/>
      <c r="X86" s="223"/>
      <c r="Y86" s="17"/>
      <c r="Z86" s="17"/>
      <c r="AA86" s="224"/>
      <c r="AB86" s="224"/>
      <c r="AC86" s="199"/>
    </row>
    <row r="87" spans="1:29" x14ac:dyDescent="0.25">
      <c r="V87" s="98"/>
      <c r="W87" s="98"/>
      <c r="X87" s="3"/>
      <c r="Z87" s="98"/>
      <c r="AA87" s="200"/>
      <c r="AB87" s="200"/>
      <c r="AC87" s="200"/>
    </row>
    <row r="88" spans="1:29" x14ac:dyDescent="0.25">
      <c r="U88" s="98">
        <f t="shared" ref="U88:AB88" si="0">SUM(U5:U33)-U4</f>
        <v>0</v>
      </c>
      <c r="V88" s="98">
        <f t="shared" si="0"/>
        <v>0</v>
      </c>
      <c r="W88" s="98">
        <f t="shared" si="0"/>
        <v>0</v>
      </c>
      <c r="X88" s="98">
        <f t="shared" si="0"/>
        <v>0</v>
      </c>
      <c r="Y88" s="98">
        <f t="shared" si="0"/>
        <v>0</v>
      </c>
      <c r="Z88" s="98">
        <f t="shared" si="0"/>
        <v>0</v>
      </c>
      <c r="AA88" s="200">
        <f t="shared" si="0"/>
        <v>0</v>
      </c>
      <c r="AB88" s="200">
        <f t="shared" si="0"/>
        <v>0</v>
      </c>
      <c r="AC88" s="200"/>
    </row>
    <row r="89" spans="1:29" x14ac:dyDescent="0.25">
      <c r="U89" s="98">
        <f t="shared" ref="U89:AB89" si="1">SUM(U35:U52)-U34</f>
        <v>0</v>
      </c>
      <c r="V89" s="98">
        <f t="shared" si="1"/>
        <v>0</v>
      </c>
      <c r="W89" s="98">
        <f t="shared" si="1"/>
        <v>0</v>
      </c>
      <c r="X89" s="98">
        <f t="shared" si="1"/>
        <v>0</v>
      </c>
      <c r="Y89" s="98">
        <f t="shared" si="1"/>
        <v>0</v>
      </c>
      <c r="Z89" s="98">
        <f t="shared" si="1"/>
        <v>0</v>
      </c>
      <c r="AA89" s="200">
        <f t="shared" si="1"/>
        <v>0</v>
      </c>
      <c r="AB89" s="200">
        <f t="shared" si="1"/>
        <v>0</v>
      </c>
      <c r="AC89" s="200"/>
    </row>
    <row r="90" spans="1:29" x14ac:dyDescent="0.25">
      <c r="U90" s="98">
        <f t="shared" ref="U90:Z90" si="2">SUM(U54:U68)-U53</f>
        <v>0</v>
      </c>
      <c r="V90" s="98">
        <f t="shared" si="2"/>
        <v>0</v>
      </c>
      <c r="W90" s="98">
        <f t="shared" si="2"/>
        <v>0</v>
      </c>
      <c r="X90" s="98">
        <f t="shared" si="2"/>
        <v>0</v>
      </c>
      <c r="Y90" s="98">
        <f t="shared" si="2"/>
        <v>0</v>
      </c>
      <c r="Z90" s="98">
        <f t="shared" si="2"/>
        <v>0</v>
      </c>
      <c r="AA90" s="200">
        <f>SUM(AA54:AA69)-AA53</f>
        <v>0</v>
      </c>
      <c r="AB90" s="200">
        <f>SUM(AB54:AB69)-AB53</f>
        <v>0</v>
      </c>
      <c r="AC90" s="200"/>
    </row>
    <row r="91" spans="1:29" x14ac:dyDescent="0.25">
      <c r="U91" s="98">
        <f t="shared" ref="U91:X91" si="3">SUM(U71:U79)-U70</f>
        <v>0</v>
      </c>
      <c r="V91" s="98">
        <f t="shared" si="3"/>
        <v>0</v>
      </c>
      <c r="W91" s="98">
        <f t="shared" si="3"/>
        <v>0</v>
      </c>
      <c r="X91" s="98">
        <f t="shared" si="3"/>
        <v>0</v>
      </c>
      <c r="Y91" s="98">
        <f>SUM(Y71:Y79)-Y70</f>
        <v>0</v>
      </c>
      <c r="Z91" s="98">
        <f>SUM(Z71:Z79)-Z70</f>
        <v>0</v>
      </c>
      <c r="AA91" s="200">
        <f>SUM(AA71:AA80)-AA70</f>
        <v>0</v>
      </c>
      <c r="AB91" s="200">
        <f>SUM(AB71:AB80)-AB70</f>
        <v>0</v>
      </c>
      <c r="AC91" s="200"/>
    </row>
    <row r="92" spans="1:29" x14ac:dyDescent="0.25">
      <c r="X92" s="3"/>
      <c r="AA92" s="199"/>
      <c r="AC92" s="199"/>
    </row>
    <row r="93" spans="1:29" x14ac:dyDescent="0.25">
      <c r="X93" s="3"/>
      <c r="AA93" s="199"/>
      <c r="AB93" s="199"/>
      <c r="AC93" s="199"/>
    </row>
    <row r="94" spans="1:29" x14ac:dyDescent="0.25">
      <c r="X94" s="3"/>
      <c r="AA94" s="199"/>
      <c r="AB94" s="199"/>
      <c r="AC94" s="199"/>
    </row>
    <row r="95" spans="1:29" x14ac:dyDescent="0.25">
      <c r="X95" s="3"/>
      <c r="AA95" s="199"/>
      <c r="AB95" s="199"/>
      <c r="AC95" s="199"/>
    </row>
    <row r="96" spans="1:29" x14ac:dyDescent="0.25">
      <c r="X96" s="3"/>
      <c r="AA96" s="199"/>
      <c r="AB96" s="199"/>
      <c r="AC96" s="199"/>
    </row>
    <row r="97" spans="24:29" x14ac:dyDescent="0.25">
      <c r="X97" s="3"/>
      <c r="AA97" s="199"/>
      <c r="AB97" s="199"/>
      <c r="AC97" s="199"/>
    </row>
    <row r="98" spans="24:29" x14ac:dyDescent="0.25">
      <c r="X98" s="3"/>
      <c r="AA98" s="199"/>
      <c r="AB98" s="199"/>
      <c r="AC98" s="199"/>
    </row>
    <row r="99" spans="24:29" x14ac:dyDescent="0.25">
      <c r="X99" s="3"/>
      <c r="AA99" s="199"/>
      <c r="AB99" s="199"/>
      <c r="AC99" s="199"/>
    </row>
    <row r="100" spans="24:29" x14ac:dyDescent="0.25">
      <c r="X100" s="3"/>
      <c r="AA100" s="199"/>
      <c r="AB100" s="199"/>
      <c r="AC100" s="199"/>
    </row>
    <row r="101" spans="24:29" x14ac:dyDescent="0.25">
      <c r="X101" s="3"/>
      <c r="AA101" s="199"/>
      <c r="AB101" s="199"/>
      <c r="AC101" s="199"/>
    </row>
    <row r="102" spans="24:29" x14ac:dyDescent="0.25">
      <c r="X102" s="3"/>
      <c r="AA102" s="199"/>
      <c r="AB102" s="199"/>
      <c r="AC102" s="199"/>
    </row>
    <row r="103" spans="24:29" x14ac:dyDescent="0.25">
      <c r="X103" s="3"/>
      <c r="AA103" s="199"/>
      <c r="AB103" s="199"/>
      <c r="AC103" s="199"/>
    </row>
    <row r="104" spans="24:29" x14ac:dyDescent="0.25">
      <c r="X104" s="3"/>
      <c r="AA104" s="199"/>
      <c r="AB104" s="199"/>
      <c r="AC104" s="199"/>
    </row>
    <row r="105" spans="24:29" x14ac:dyDescent="0.25">
      <c r="X105" s="3"/>
      <c r="AA105" s="199"/>
      <c r="AB105" s="199"/>
      <c r="AC105" s="199"/>
    </row>
    <row r="106" spans="24:29" x14ac:dyDescent="0.25">
      <c r="X106" s="3"/>
      <c r="AA106" s="199"/>
      <c r="AB106" s="199"/>
      <c r="AC106" s="199"/>
    </row>
    <row r="107" spans="24:29" x14ac:dyDescent="0.25">
      <c r="X107" s="3"/>
      <c r="AA107" s="199"/>
      <c r="AB107" s="199"/>
      <c r="AC107" s="199"/>
    </row>
    <row r="108" spans="24:29" x14ac:dyDescent="0.25">
      <c r="X108" s="3"/>
      <c r="AA108" s="199"/>
      <c r="AB108" s="199"/>
      <c r="AC108" s="199"/>
    </row>
    <row r="109" spans="24:29" x14ac:dyDescent="0.25">
      <c r="X109" s="3"/>
      <c r="AA109" s="199"/>
      <c r="AB109" s="199"/>
      <c r="AC109" s="199"/>
    </row>
    <row r="110" spans="24:29" x14ac:dyDescent="0.25">
      <c r="AA110" s="199"/>
      <c r="AB110" s="199"/>
      <c r="AC110" s="199"/>
    </row>
    <row r="111" spans="24:29" x14ac:dyDescent="0.25">
      <c r="AA111" s="199"/>
      <c r="AB111" s="199"/>
      <c r="AC111" s="199"/>
    </row>
    <row r="112" spans="24:29" x14ac:dyDescent="0.25">
      <c r="AA112" s="199"/>
      <c r="AB112" s="199"/>
      <c r="AC112" s="199"/>
    </row>
    <row r="113" spans="27:29" x14ac:dyDescent="0.25">
      <c r="AA113" s="199"/>
      <c r="AB113" s="199"/>
      <c r="AC113" s="199"/>
    </row>
    <row r="114" spans="27:29" x14ac:dyDescent="0.25">
      <c r="AB114" s="199"/>
    </row>
  </sheetData>
  <pageMargins left="0.511811024" right="0.511811024" top="0.78740157499999996" bottom="0.78740157499999996" header="0.31496062000000002" footer="0.31496062000000002"/>
  <pageSetup paperSize="9" orientation="portrait" r:id="rId1"/>
  <customProperties>
    <customPr name="EpmWorksheetKeyString_GUID" r:id="rId2"/>
  </customProperties>
  <ignoredErrors>
    <ignoredError sqref="V53 Y70:Z70" formulaRange="1"/>
  </ignoredError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499984740745262"/>
  </sheetPr>
  <dimension ref="A1:AF108"/>
  <sheetViews>
    <sheetView zoomScale="85" zoomScaleNormal="85" workbookViewId="0">
      <pane xSplit="1" topLeftCell="E1" activePane="topRight" state="frozen"/>
      <selection pane="topRight" activeCell="T12" sqref="T12"/>
    </sheetView>
  </sheetViews>
  <sheetFormatPr defaultRowHeight="15" x14ac:dyDescent="0.25"/>
  <cols>
    <col min="1" max="1" width="49" style="15" customWidth="1"/>
    <col min="2" max="11" width="8.28515625" style="15" customWidth="1"/>
    <col min="12" max="16" width="9.140625" style="15"/>
    <col min="17" max="17" width="9.7109375" style="15" bestFit="1" customWidth="1"/>
    <col min="18" max="20" width="9.7109375" style="37" bestFit="1" customWidth="1"/>
    <col min="21" max="21" width="8.85546875" style="15"/>
    <col min="22" max="22" width="9.140625" style="15"/>
    <col min="23" max="24" width="11.5703125" style="15" bestFit="1" customWidth="1"/>
    <col min="25" max="260" width="9.140625" style="15"/>
    <col min="261" max="261" width="49" style="15" customWidth="1"/>
    <col min="262" max="271" width="8.28515625" style="15" customWidth="1"/>
    <col min="272" max="516" width="9.140625" style="15"/>
    <col min="517" max="517" width="49" style="15" customWidth="1"/>
    <col min="518" max="527" width="8.28515625" style="15" customWidth="1"/>
    <col min="528" max="772" width="9.140625" style="15"/>
    <col min="773" max="773" width="49" style="15" customWidth="1"/>
    <col min="774" max="783" width="8.28515625" style="15" customWidth="1"/>
    <col min="784" max="1028" width="9.140625" style="15"/>
    <col min="1029" max="1029" width="49" style="15" customWidth="1"/>
    <col min="1030" max="1039" width="8.28515625" style="15" customWidth="1"/>
    <col min="1040" max="1284" width="9.140625" style="15"/>
    <col min="1285" max="1285" width="49" style="15" customWidth="1"/>
    <col min="1286" max="1295" width="8.28515625" style="15" customWidth="1"/>
    <col min="1296" max="1540" width="9.140625" style="15"/>
    <col min="1541" max="1541" width="49" style="15" customWidth="1"/>
    <col min="1542" max="1551" width="8.28515625" style="15" customWidth="1"/>
    <col min="1552" max="1796" width="9.140625" style="15"/>
    <col min="1797" max="1797" width="49" style="15" customWidth="1"/>
    <col min="1798" max="1807" width="8.28515625" style="15" customWidth="1"/>
    <col min="1808" max="2052" width="9.140625" style="15"/>
    <col min="2053" max="2053" width="49" style="15" customWidth="1"/>
    <col min="2054" max="2063" width="8.28515625" style="15" customWidth="1"/>
    <col min="2064" max="2308" width="9.140625" style="15"/>
    <col min="2309" max="2309" width="49" style="15" customWidth="1"/>
    <col min="2310" max="2319" width="8.28515625" style="15" customWidth="1"/>
    <col min="2320" max="2564" width="9.140625" style="15"/>
    <col min="2565" max="2565" width="49" style="15" customWidth="1"/>
    <col min="2566" max="2575" width="8.28515625" style="15" customWidth="1"/>
    <col min="2576" max="2820" width="9.140625" style="15"/>
    <col min="2821" max="2821" width="49" style="15" customWidth="1"/>
    <col min="2822" max="2831" width="8.28515625" style="15" customWidth="1"/>
    <col min="2832" max="3076" width="9.140625" style="15"/>
    <col min="3077" max="3077" width="49" style="15" customWidth="1"/>
    <col min="3078" max="3087" width="8.28515625" style="15" customWidth="1"/>
    <col min="3088" max="3332" width="9.140625" style="15"/>
    <col min="3333" max="3333" width="49" style="15" customWidth="1"/>
    <col min="3334" max="3343" width="8.28515625" style="15" customWidth="1"/>
    <col min="3344" max="3588" width="9.140625" style="15"/>
    <col min="3589" max="3589" width="49" style="15" customWidth="1"/>
    <col min="3590" max="3599" width="8.28515625" style="15" customWidth="1"/>
    <col min="3600" max="3844" width="9.140625" style="15"/>
    <col min="3845" max="3845" width="49" style="15" customWidth="1"/>
    <col min="3846" max="3855" width="8.28515625" style="15" customWidth="1"/>
    <col min="3856" max="4100" width="9.140625" style="15"/>
    <col min="4101" max="4101" width="49" style="15" customWidth="1"/>
    <col min="4102" max="4111" width="8.28515625" style="15" customWidth="1"/>
    <col min="4112" max="4356" width="9.140625" style="15"/>
    <col min="4357" max="4357" width="49" style="15" customWidth="1"/>
    <col min="4358" max="4367" width="8.28515625" style="15" customWidth="1"/>
    <col min="4368" max="4612" width="9.140625" style="15"/>
    <col min="4613" max="4613" width="49" style="15" customWidth="1"/>
    <col min="4614" max="4623" width="8.28515625" style="15" customWidth="1"/>
    <col min="4624" max="4868" width="9.140625" style="15"/>
    <col min="4869" max="4869" width="49" style="15" customWidth="1"/>
    <col min="4870" max="4879" width="8.28515625" style="15" customWidth="1"/>
    <col min="4880" max="5124" width="9.140625" style="15"/>
    <col min="5125" max="5125" width="49" style="15" customWidth="1"/>
    <col min="5126" max="5135" width="8.28515625" style="15" customWidth="1"/>
    <col min="5136" max="5380" width="9.140625" style="15"/>
    <col min="5381" max="5381" width="49" style="15" customWidth="1"/>
    <col min="5382" max="5391" width="8.28515625" style="15" customWidth="1"/>
    <col min="5392" max="5636" width="9.140625" style="15"/>
    <col min="5637" max="5637" width="49" style="15" customWidth="1"/>
    <col min="5638" max="5647" width="8.28515625" style="15" customWidth="1"/>
    <col min="5648" max="5892" width="9.140625" style="15"/>
    <col min="5893" max="5893" width="49" style="15" customWidth="1"/>
    <col min="5894" max="5903" width="8.28515625" style="15" customWidth="1"/>
    <col min="5904" max="6148" width="9.140625" style="15"/>
    <col min="6149" max="6149" width="49" style="15" customWidth="1"/>
    <col min="6150" max="6159" width="8.28515625" style="15" customWidth="1"/>
    <col min="6160" max="6404" width="9.140625" style="15"/>
    <col min="6405" max="6405" width="49" style="15" customWidth="1"/>
    <col min="6406" max="6415" width="8.28515625" style="15" customWidth="1"/>
    <col min="6416" max="6660" width="9.140625" style="15"/>
    <col min="6661" max="6661" width="49" style="15" customWidth="1"/>
    <col min="6662" max="6671" width="8.28515625" style="15" customWidth="1"/>
    <col min="6672" max="6916" width="9.140625" style="15"/>
    <col min="6917" max="6917" width="49" style="15" customWidth="1"/>
    <col min="6918" max="6927" width="8.28515625" style="15" customWidth="1"/>
    <col min="6928" max="7172" width="9.140625" style="15"/>
    <col min="7173" max="7173" width="49" style="15" customWidth="1"/>
    <col min="7174" max="7183" width="8.28515625" style="15" customWidth="1"/>
    <col min="7184" max="7428" width="9.140625" style="15"/>
    <col min="7429" max="7429" width="49" style="15" customWidth="1"/>
    <col min="7430" max="7439" width="8.28515625" style="15" customWidth="1"/>
    <col min="7440" max="7684" width="9.140625" style="15"/>
    <col min="7685" max="7685" width="49" style="15" customWidth="1"/>
    <col min="7686" max="7695" width="8.28515625" style="15" customWidth="1"/>
    <col min="7696" max="7940" width="9.140625" style="15"/>
    <col min="7941" max="7941" width="49" style="15" customWidth="1"/>
    <col min="7942" max="7951" width="8.28515625" style="15" customWidth="1"/>
    <col min="7952" max="8196" width="9.140625" style="15"/>
    <col min="8197" max="8197" width="49" style="15" customWidth="1"/>
    <col min="8198" max="8207" width="8.28515625" style="15" customWidth="1"/>
    <col min="8208" max="8452" width="9.140625" style="15"/>
    <col min="8453" max="8453" width="49" style="15" customWidth="1"/>
    <col min="8454" max="8463" width="8.28515625" style="15" customWidth="1"/>
    <col min="8464" max="8708" width="9.140625" style="15"/>
    <col min="8709" max="8709" width="49" style="15" customWidth="1"/>
    <col min="8710" max="8719" width="8.28515625" style="15" customWidth="1"/>
    <col min="8720" max="8964" width="9.140625" style="15"/>
    <col min="8965" max="8965" width="49" style="15" customWidth="1"/>
    <col min="8966" max="8975" width="8.28515625" style="15" customWidth="1"/>
    <col min="8976" max="9220" width="9.140625" style="15"/>
    <col min="9221" max="9221" width="49" style="15" customWidth="1"/>
    <col min="9222" max="9231" width="8.28515625" style="15" customWidth="1"/>
    <col min="9232" max="9476" width="9.140625" style="15"/>
    <col min="9477" max="9477" width="49" style="15" customWidth="1"/>
    <col min="9478" max="9487" width="8.28515625" style="15" customWidth="1"/>
    <col min="9488" max="9732" width="9.140625" style="15"/>
    <col min="9733" max="9733" width="49" style="15" customWidth="1"/>
    <col min="9734" max="9743" width="8.28515625" style="15" customWidth="1"/>
    <col min="9744" max="9988" width="9.140625" style="15"/>
    <col min="9989" max="9989" width="49" style="15" customWidth="1"/>
    <col min="9990" max="9999" width="8.28515625" style="15" customWidth="1"/>
    <col min="10000" max="10244" width="9.140625" style="15"/>
    <col min="10245" max="10245" width="49" style="15" customWidth="1"/>
    <col min="10246" max="10255" width="8.28515625" style="15" customWidth="1"/>
    <col min="10256" max="10500" width="9.140625" style="15"/>
    <col min="10501" max="10501" width="49" style="15" customWidth="1"/>
    <col min="10502" max="10511" width="8.28515625" style="15" customWidth="1"/>
    <col min="10512" max="10756" width="9.140625" style="15"/>
    <col min="10757" max="10757" width="49" style="15" customWidth="1"/>
    <col min="10758" max="10767" width="8.28515625" style="15" customWidth="1"/>
    <col min="10768" max="11012" width="9.140625" style="15"/>
    <col min="11013" max="11013" width="49" style="15" customWidth="1"/>
    <col min="11014" max="11023" width="8.28515625" style="15" customWidth="1"/>
    <col min="11024" max="11268" width="9.140625" style="15"/>
    <col min="11269" max="11269" width="49" style="15" customWidth="1"/>
    <col min="11270" max="11279" width="8.28515625" style="15" customWidth="1"/>
    <col min="11280" max="11524" width="9.140625" style="15"/>
    <col min="11525" max="11525" width="49" style="15" customWidth="1"/>
    <col min="11526" max="11535" width="8.28515625" style="15" customWidth="1"/>
    <col min="11536" max="11780" width="9.140625" style="15"/>
    <col min="11781" max="11781" width="49" style="15" customWidth="1"/>
    <col min="11782" max="11791" width="8.28515625" style="15" customWidth="1"/>
    <col min="11792" max="12036" width="9.140625" style="15"/>
    <col min="12037" max="12037" width="49" style="15" customWidth="1"/>
    <col min="12038" max="12047" width="8.28515625" style="15" customWidth="1"/>
    <col min="12048" max="12292" width="9.140625" style="15"/>
    <col min="12293" max="12293" width="49" style="15" customWidth="1"/>
    <col min="12294" max="12303" width="8.28515625" style="15" customWidth="1"/>
    <col min="12304" max="12548" width="9.140625" style="15"/>
    <col min="12549" max="12549" width="49" style="15" customWidth="1"/>
    <col min="12550" max="12559" width="8.28515625" style="15" customWidth="1"/>
    <col min="12560" max="12804" width="9.140625" style="15"/>
    <col min="12805" max="12805" width="49" style="15" customWidth="1"/>
    <col min="12806" max="12815" width="8.28515625" style="15" customWidth="1"/>
    <col min="12816" max="13060" width="9.140625" style="15"/>
    <col min="13061" max="13061" width="49" style="15" customWidth="1"/>
    <col min="13062" max="13071" width="8.28515625" style="15" customWidth="1"/>
    <col min="13072" max="13316" width="9.140625" style="15"/>
    <col min="13317" max="13317" width="49" style="15" customWidth="1"/>
    <col min="13318" max="13327" width="8.28515625" style="15" customWidth="1"/>
    <col min="13328" max="13572" width="9.140625" style="15"/>
    <col min="13573" max="13573" width="49" style="15" customWidth="1"/>
    <col min="13574" max="13583" width="8.28515625" style="15" customWidth="1"/>
    <col min="13584" max="13828" width="9.140625" style="15"/>
    <col min="13829" max="13829" width="49" style="15" customWidth="1"/>
    <col min="13830" max="13839" width="8.28515625" style="15" customWidth="1"/>
    <col min="13840" max="14084" width="9.140625" style="15"/>
    <col min="14085" max="14085" width="49" style="15" customWidth="1"/>
    <col min="14086" max="14095" width="8.28515625" style="15" customWidth="1"/>
    <col min="14096" max="14340" width="9.140625" style="15"/>
    <col min="14341" max="14341" width="49" style="15" customWidth="1"/>
    <col min="14342" max="14351" width="8.28515625" style="15" customWidth="1"/>
    <col min="14352" max="14596" width="9.140625" style="15"/>
    <col min="14597" max="14597" width="49" style="15" customWidth="1"/>
    <col min="14598" max="14607" width="8.28515625" style="15" customWidth="1"/>
    <col min="14608" max="14852" width="9.140625" style="15"/>
    <col min="14853" max="14853" width="49" style="15" customWidth="1"/>
    <col min="14854" max="14863" width="8.28515625" style="15" customWidth="1"/>
    <col min="14864" max="15108" width="9.140625" style="15"/>
    <col min="15109" max="15109" width="49" style="15" customWidth="1"/>
    <col min="15110" max="15119" width="8.28515625" style="15" customWidth="1"/>
    <col min="15120" max="15364" width="9.140625" style="15"/>
    <col min="15365" max="15365" width="49" style="15" customWidth="1"/>
    <col min="15366" max="15375" width="8.28515625" style="15" customWidth="1"/>
    <col min="15376" max="15620" width="9.140625" style="15"/>
    <col min="15621" max="15621" width="49" style="15" customWidth="1"/>
    <col min="15622" max="15631" width="8.28515625" style="15" customWidth="1"/>
    <col min="15632" max="15876" width="9.140625" style="15"/>
    <col min="15877" max="15877" width="49" style="15" customWidth="1"/>
    <col min="15878" max="15887" width="8.28515625" style="15" customWidth="1"/>
    <col min="15888" max="16132" width="9.140625" style="15"/>
    <col min="16133" max="16133" width="49" style="15" customWidth="1"/>
    <col min="16134" max="16143" width="8.28515625" style="15" customWidth="1"/>
    <col min="16144" max="16384" width="9.140625" style="15"/>
  </cols>
  <sheetData>
    <row r="1" spans="1:32" ht="15" customHeight="1" x14ac:dyDescent="0.25">
      <c r="A1" s="36" t="s">
        <v>106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104"/>
      <c r="S1" s="104"/>
      <c r="T1" s="104"/>
      <c r="U1" s="36"/>
    </row>
    <row r="2" spans="1:32" x14ac:dyDescent="0.25">
      <c r="A2" s="13" t="s">
        <v>107</v>
      </c>
      <c r="B2" s="14" t="s">
        <v>272</v>
      </c>
      <c r="C2" s="14" t="s">
        <v>273</v>
      </c>
      <c r="D2" s="14" t="s">
        <v>274</v>
      </c>
      <c r="E2" s="14" t="s">
        <v>275</v>
      </c>
      <c r="F2" s="14" t="s">
        <v>276</v>
      </c>
      <c r="G2" s="14" t="s">
        <v>278</v>
      </c>
      <c r="H2" s="14" t="s">
        <v>279</v>
      </c>
      <c r="I2" s="14" t="s">
        <v>280</v>
      </c>
      <c r="J2" s="14" t="s">
        <v>277</v>
      </c>
      <c r="K2" s="14" t="s">
        <v>281</v>
      </c>
      <c r="L2" s="14" t="s">
        <v>282</v>
      </c>
      <c r="M2" s="14" t="s">
        <v>283</v>
      </c>
      <c r="N2" s="14" t="s">
        <v>284</v>
      </c>
      <c r="O2" s="14" t="s">
        <v>285</v>
      </c>
      <c r="P2" s="14" t="s">
        <v>286</v>
      </c>
      <c r="Q2" s="14" t="s">
        <v>287</v>
      </c>
      <c r="R2" s="14" t="s">
        <v>288</v>
      </c>
      <c r="S2" s="14" t="s">
        <v>289</v>
      </c>
      <c r="T2" s="14" t="s">
        <v>290</v>
      </c>
      <c r="U2" s="14" t="s">
        <v>291</v>
      </c>
      <c r="V2" s="14" t="s">
        <v>292</v>
      </c>
      <c r="W2" s="14" t="s">
        <v>293</v>
      </c>
      <c r="X2" s="14" t="s">
        <v>427</v>
      </c>
    </row>
    <row r="3" spans="1:32" x14ac:dyDescent="0.2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U3" s="37"/>
    </row>
    <row r="4" spans="1:32" x14ac:dyDescent="0.25">
      <c r="A4" s="34" t="s">
        <v>108</v>
      </c>
      <c r="B4" s="35" t="s">
        <v>272</v>
      </c>
      <c r="C4" s="35" t="s">
        <v>273</v>
      </c>
      <c r="D4" s="35" t="s">
        <v>274</v>
      </c>
      <c r="E4" s="35" t="s">
        <v>275</v>
      </c>
      <c r="F4" s="35" t="s">
        <v>276</v>
      </c>
      <c r="G4" s="35" t="s">
        <v>278</v>
      </c>
      <c r="H4" s="35" t="s">
        <v>279</v>
      </c>
      <c r="I4" s="35" t="s">
        <v>280</v>
      </c>
      <c r="J4" s="35" t="s">
        <v>277</v>
      </c>
      <c r="K4" s="35" t="s">
        <v>281</v>
      </c>
      <c r="L4" s="35" t="s">
        <v>282</v>
      </c>
      <c r="M4" s="35" t="s">
        <v>283</v>
      </c>
      <c r="N4" s="35" t="s">
        <v>284</v>
      </c>
      <c r="O4" s="35" t="s">
        <v>285</v>
      </c>
      <c r="P4" s="35" t="s">
        <v>286</v>
      </c>
      <c r="Q4" s="35" t="s">
        <v>287</v>
      </c>
      <c r="R4" s="35" t="s">
        <v>288</v>
      </c>
      <c r="S4" s="35" t="s">
        <v>289</v>
      </c>
      <c r="T4" s="35" t="s">
        <v>290</v>
      </c>
      <c r="U4" s="35" t="s">
        <v>291</v>
      </c>
      <c r="V4" s="35" t="s">
        <v>292</v>
      </c>
      <c r="W4" s="35" t="s">
        <v>293</v>
      </c>
      <c r="X4" s="35" t="s">
        <v>427</v>
      </c>
    </row>
    <row r="5" spans="1:32" s="117" customFormat="1" x14ac:dyDescent="0.25">
      <c r="A5" s="52" t="s">
        <v>109</v>
      </c>
      <c r="B5" s="114">
        <v>2809</v>
      </c>
      <c r="C5" s="114">
        <v>2878</v>
      </c>
      <c r="D5" s="114">
        <v>2867</v>
      </c>
      <c r="E5" s="114">
        <v>2962</v>
      </c>
      <c r="F5" s="114">
        <v>3071</v>
      </c>
      <c r="G5" s="114">
        <v>3055</v>
      </c>
      <c r="H5" s="114">
        <v>3399</v>
      </c>
      <c r="I5" s="114">
        <v>3435</v>
      </c>
      <c r="J5" s="114">
        <v>3674</v>
      </c>
      <c r="K5" s="114">
        <v>4093</v>
      </c>
      <c r="L5" s="114">
        <v>4099</v>
      </c>
      <c r="M5" s="114">
        <v>3767.74</v>
      </c>
      <c r="N5" s="114">
        <v>3605.26</v>
      </c>
      <c r="O5" s="114">
        <v>3660</v>
      </c>
      <c r="P5" s="114">
        <v>3334</v>
      </c>
      <c r="Q5" s="115">
        <v>3349</v>
      </c>
      <c r="R5" s="132">
        <v>3542</v>
      </c>
      <c r="S5" s="132">
        <v>3440</v>
      </c>
      <c r="T5" s="132">
        <v>4570</v>
      </c>
      <c r="U5" s="179">
        <v>5051.0678367221599</v>
      </c>
      <c r="V5" s="179">
        <v>6672.8739489336403</v>
      </c>
      <c r="W5" s="179">
        <v>8144.1391340683595</v>
      </c>
      <c r="X5" s="179">
        <v>7626.6497478470601</v>
      </c>
      <c r="Y5" s="116"/>
      <c r="Z5" s="116"/>
      <c r="AA5" s="116"/>
      <c r="AB5" s="116"/>
      <c r="AC5" s="116"/>
      <c r="AD5" s="116"/>
      <c r="AE5" s="116"/>
      <c r="AF5" s="116"/>
    </row>
    <row r="6" spans="1:32" x14ac:dyDescent="0.25">
      <c r="A6" s="42" t="s">
        <v>110</v>
      </c>
      <c r="B6" s="39">
        <v>1500</v>
      </c>
      <c r="C6" s="39">
        <v>1607</v>
      </c>
      <c r="D6" s="39">
        <v>1893</v>
      </c>
      <c r="E6" s="39">
        <v>1979</v>
      </c>
      <c r="F6" s="39">
        <v>1789</v>
      </c>
      <c r="G6" s="39">
        <v>1749</v>
      </c>
      <c r="H6" s="39">
        <v>2133</v>
      </c>
      <c r="I6" s="39">
        <v>2147</v>
      </c>
      <c r="J6" s="39">
        <v>2291</v>
      </c>
      <c r="K6" s="39">
        <v>2421</v>
      </c>
      <c r="L6" s="39">
        <v>2899</v>
      </c>
      <c r="M6" s="39">
        <v>2717.65</v>
      </c>
      <c r="N6" s="39">
        <v>2567.29</v>
      </c>
      <c r="O6" s="39">
        <v>2514.61</v>
      </c>
      <c r="P6" s="39">
        <v>2417</v>
      </c>
      <c r="Q6" s="40">
        <v>2529</v>
      </c>
      <c r="R6" s="129">
        <v>2511</v>
      </c>
      <c r="S6" s="129">
        <v>2124</v>
      </c>
      <c r="T6" s="129">
        <v>3299</v>
      </c>
      <c r="U6" s="180">
        <v>3787.2154263842503</v>
      </c>
      <c r="V6" s="180">
        <v>4876.2192383156498</v>
      </c>
      <c r="W6" s="180">
        <v>6049.7888775722495</v>
      </c>
      <c r="X6" s="180">
        <v>5508.2001969177199</v>
      </c>
      <c r="Y6" s="88"/>
      <c r="Z6" s="88"/>
      <c r="AA6" s="88"/>
      <c r="AB6" s="88"/>
      <c r="AC6" s="88"/>
      <c r="AD6" s="88"/>
      <c r="AE6" s="88"/>
      <c r="AF6" s="88"/>
    </row>
    <row r="7" spans="1:32" x14ac:dyDescent="0.25">
      <c r="A7" s="42" t="s">
        <v>111</v>
      </c>
      <c r="B7" s="39">
        <v>1309</v>
      </c>
      <c r="C7" s="39">
        <v>1271</v>
      </c>
      <c r="D7" s="39">
        <v>974</v>
      </c>
      <c r="E7" s="39">
        <v>982</v>
      </c>
      <c r="F7" s="39">
        <v>1283</v>
      </c>
      <c r="G7" s="39">
        <v>1305</v>
      </c>
      <c r="H7" s="39">
        <v>1265</v>
      </c>
      <c r="I7" s="39">
        <v>1287</v>
      </c>
      <c r="J7" s="39">
        <v>1384</v>
      </c>
      <c r="K7" s="39">
        <v>1672</v>
      </c>
      <c r="L7" s="39">
        <v>1200</v>
      </c>
      <c r="M7" s="39">
        <v>1050.0899999999999</v>
      </c>
      <c r="N7" s="39">
        <v>1037.97</v>
      </c>
      <c r="O7" s="39">
        <v>1145.69</v>
      </c>
      <c r="P7" s="39">
        <v>917</v>
      </c>
      <c r="Q7" s="40">
        <v>820</v>
      </c>
      <c r="R7" s="129">
        <v>1031</v>
      </c>
      <c r="S7" s="129">
        <v>1316</v>
      </c>
      <c r="T7" s="129">
        <v>1271</v>
      </c>
      <c r="U7" s="180">
        <v>1263.85241033791</v>
      </c>
      <c r="V7" s="180">
        <v>1796.6547106179901</v>
      </c>
      <c r="W7" s="180">
        <v>2094.35025649611</v>
      </c>
      <c r="X7" s="180">
        <v>2118.4495509293401</v>
      </c>
      <c r="Y7" s="88"/>
      <c r="Z7" s="88"/>
      <c r="AA7" s="88"/>
      <c r="AB7" s="88"/>
      <c r="AC7" s="88"/>
      <c r="AD7" s="88"/>
      <c r="AE7" s="88"/>
      <c r="AF7" s="88"/>
    </row>
    <row r="8" spans="1:32" x14ac:dyDescent="0.25">
      <c r="A8" s="38" t="s">
        <v>112</v>
      </c>
      <c r="B8" s="39">
        <v>-2300</v>
      </c>
      <c r="C8" s="39">
        <v>-2459</v>
      </c>
      <c r="D8" s="39">
        <v>-2300</v>
      </c>
      <c r="E8" s="39">
        <v>-2334</v>
      </c>
      <c r="F8" s="39">
        <v>-2395</v>
      </c>
      <c r="G8" s="39">
        <v>-2628</v>
      </c>
      <c r="H8" s="39">
        <v>-2845</v>
      </c>
      <c r="I8" s="39">
        <v>-2670</v>
      </c>
      <c r="J8" s="39">
        <v>-2900</v>
      </c>
      <c r="K8" s="39">
        <v>-3276</v>
      </c>
      <c r="L8" s="39">
        <v>-3380</v>
      </c>
      <c r="M8" s="39">
        <v>-3057.12</v>
      </c>
      <c r="N8" s="39">
        <v>-3222.03</v>
      </c>
      <c r="O8" s="39">
        <v>-3380</v>
      </c>
      <c r="P8" s="39">
        <v>-3190</v>
      </c>
      <c r="Q8" s="40">
        <v>-3171</v>
      </c>
      <c r="R8" s="129">
        <v>-3237</v>
      </c>
      <c r="S8" s="129">
        <v>-3109</v>
      </c>
      <c r="T8" s="129">
        <v>-4022</v>
      </c>
      <c r="U8" s="180">
        <f>-3829.45758338118+27.566</f>
        <v>-3801.8915833811802</v>
      </c>
      <c r="V8" s="180">
        <v>-4797.7899624926404</v>
      </c>
      <c r="W8" s="180">
        <v>-5451.3663854504493</v>
      </c>
      <c r="X8" s="180">
        <v>-4735.8126218028101</v>
      </c>
      <c r="Y8" s="88"/>
      <c r="Z8" s="88"/>
      <c r="AA8" s="88"/>
      <c r="AB8" s="88"/>
      <c r="AC8" s="88"/>
      <c r="AD8" s="88"/>
      <c r="AE8" s="88"/>
      <c r="AF8" s="88"/>
    </row>
    <row r="9" spans="1:32" s="117" customFormat="1" x14ac:dyDescent="0.25">
      <c r="A9" s="52" t="s">
        <v>113</v>
      </c>
      <c r="B9" s="114">
        <v>509</v>
      </c>
      <c r="C9" s="114">
        <v>419</v>
      </c>
      <c r="D9" s="114">
        <v>567</v>
      </c>
      <c r="E9" s="114">
        <v>628</v>
      </c>
      <c r="F9" s="114">
        <v>677</v>
      </c>
      <c r="G9" s="114">
        <v>426</v>
      </c>
      <c r="H9" s="114">
        <v>553</v>
      </c>
      <c r="I9" s="114">
        <v>765</v>
      </c>
      <c r="J9" s="114">
        <v>774</v>
      </c>
      <c r="K9" s="114">
        <v>817</v>
      </c>
      <c r="L9" s="114">
        <v>719</v>
      </c>
      <c r="M9" s="114">
        <v>710.62</v>
      </c>
      <c r="N9" s="114">
        <v>383.23</v>
      </c>
      <c r="O9" s="114">
        <v>283</v>
      </c>
      <c r="P9" s="114">
        <v>144</v>
      </c>
      <c r="Q9" s="115">
        <v>178</v>
      </c>
      <c r="R9" s="132">
        <v>305</v>
      </c>
      <c r="S9" s="132">
        <v>330</v>
      </c>
      <c r="T9" s="132">
        <v>548</v>
      </c>
      <c r="U9" s="179">
        <f>SUM(U8+U5)</f>
        <v>1249.1762533409797</v>
      </c>
      <c r="V9" s="179">
        <v>1875.083986441</v>
      </c>
      <c r="W9" s="179">
        <v>2692.7727486179101</v>
      </c>
      <c r="X9" s="179">
        <v>2890.83712604425</v>
      </c>
      <c r="Y9" s="116"/>
      <c r="Z9" s="116"/>
      <c r="AA9" s="116"/>
      <c r="AB9" s="116"/>
      <c r="AC9" s="116"/>
      <c r="AD9" s="116"/>
      <c r="AE9" s="116"/>
      <c r="AF9" s="116"/>
    </row>
    <row r="10" spans="1:32" x14ac:dyDescent="0.25">
      <c r="A10" s="38" t="s">
        <v>114</v>
      </c>
      <c r="B10" s="39">
        <v>-255</v>
      </c>
      <c r="C10" s="39">
        <v>-214</v>
      </c>
      <c r="D10" s="39">
        <v>-183</v>
      </c>
      <c r="E10" s="39">
        <v>-262</v>
      </c>
      <c r="F10" s="39">
        <v>-235</v>
      </c>
      <c r="G10" s="39">
        <v>-271</v>
      </c>
      <c r="H10" s="39">
        <v>-253</v>
      </c>
      <c r="I10" s="39">
        <v>-204</v>
      </c>
      <c r="J10" s="39">
        <v>-234</v>
      </c>
      <c r="K10" s="39">
        <v>-264</v>
      </c>
      <c r="L10" s="39">
        <v>-221</v>
      </c>
      <c r="M10" s="39">
        <v>-266.26</v>
      </c>
      <c r="N10" s="39">
        <v>-196.87</v>
      </c>
      <c r="O10" s="39">
        <v>-210</v>
      </c>
      <c r="P10" s="39">
        <v>-198</v>
      </c>
      <c r="Q10" s="40">
        <v>-230</v>
      </c>
      <c r="R10" s="129">
        <v>-214</v>
      </c>
      <c r="S10" s="129">
        <v>-228</v>
      </c>
      <c r="T10" s="129">
        <v>-231</v>
      </c>
      <c r="U10" s="180">
        <v>-249.51082704000001</v>
      </c>
      <c r="V10" s="180">
        <v>-282.78160972000001</v>
      </c>
      <c r="W10" s="180">
        <v>-249.92082379000001</v>
      </c>
      <c r="X10" s="180">
        <v>-302.14088561</v>
      </c>
      <c r="Y10" s="88"/>
      <c r="Z10" s="88"/>
      <c r="AA10" s="88"/>
      <c r="AB10" s="88"/>
      <c r="AC10" s="88"/>
      <c r="AD10" s="88"/>
      <c r="AE10" s="88"/>
      <c r="AF10" s="88"/>
    </row>
    <row r="11" spans="1:32" x14ac:dyDescent="0.25">
      <c r="A11" s="38" t="s">
        <v>115</v>
      </c>
      <c r="B11" s="39">
        <v>166</v>
      </c>
      <c r="C11" s="39">
        <v>164</v>
      </c>
      <c r="D11" s="39">
        <v>169</v>
      </c>
      <c r="E11" s="39">
        <v>179</v>
      </c>
      <c r="F11" s="39">
        <v>169</v>
      </c>
      <c r="G11" s="39">
        <v>172</v>
      </c>
      <c r="H11" s="39">
        <v>165</v>
      </c>
      <c r="I11" s="39">
        <v>153</v>
      </c>
      <c r="J11" s="39">
        <v>150</v>
      </c>
      <c r="K11" s="39">
        <v>155</v>
      </c>
      <c r="L11" s="39">
        <v>154</v>
      </c>
      <c r="M11" s="39">
        <v>149.74</v>
      </c>
      <c r="N11" s="39">
        <v>157.34</v>
      </c>
      <c r="O11" s="39">
        <v>155</v>
      </c>
      <c r="P11" s="39">
        <v>159</v>
      </c>
      <c r="Q11" s="40">
        <v>228</v>
      </c>
      <c r="R11" s="129">
        <v>207</v>
      </c>
      <c r="S11" s="129">
        <v>222</v>
      </c>
      <c r="T11" s="129">
        <v>234</v>
      </c>
      <c r="U11" s="180">
        <v>238.06376495038</v>
      </c>
      <c r="V11" s="180">
        <v>235.04139314999998</v>
      </c>
      <c r="W11" s="180">
        <v>255.9892389</v>
      </c>
      <c r="X11" s="180">
        <v>265.41687510000003</v>
      </c>
      <c r="Y11" s="88"/>
      <c r="Z11" s="88"/>
      <c r="AA11" s="88"/>
      <c r="AB11" s="88"/>
      <c r="AC11" s="88"/>
      <c r="AD11" s="88"/>
      <c r="AE11" s="88"/>
      <c r="AF11" s="88"/>
    </row>
    <row r="12" spans="1:32" x14ac:dyDescent="0.25">
      <c r="A12" s="38" t="s">
        <v>116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131">
        <v>0</v>
      </c>
      <c r="R12" s="129" t="s">
        <v>40</v>
      </c>
      <c r="S12" s="129" t="s">
        <v>40</v>
      </c>
      <c r="T12" s="129">
        <v>0</v>
      </c>
      <c r="U12" s="180">
        <v>0</v>
      </c>
      <c r="V12" s="180">
        <v>0</v>
      </c>
      <c r="W12" s="180">
        <v>0</v>
      </c>
      <c r="X12" s="180">
        <v>0</v>
      </c>
      <c r="Y12" s="88"/>
      <c r="Z12" s="88"/>
      <c r="AA12" s="88"/>
      <c r="AB12" s="88"/>
      <c r="AC12" s="88"/>
      <c r="AD12" s="88"/>
      <c r="AE12" s="88"/>
      <c r="AF12" s="88"/>
    </row>
    <row r="13" spans="1:32" s="117" customFormat="1" x14ac:dyDescent="0.25">
      <c r="A13" s="52" t="s">
        <v>117</v>
      </c>
      <c r="B13" s="114">
        <v>420</v>
      </c>
      <c r="C13" s="114">
        <v>369</v>
      </c>
      <c r="D13" s="114">
        <v>552</v>
      </c>
      <c r="E13" s="114">
        <v>545</v>
      </c>
      <c r="F13" s="114">
        <v>610</v>
      </c>
      <c r="G13" s="114">
        <v>327</v>
      </c>
      <c r="H13" s="114">
        <v>465</v>
      </c>
      <c r="I13" s="114">
        <v>713</v>
      </c>
      <c r="J13" s="114">
        <v>690</v>
      </c>
      <c r="K13" s="114">
        <v>708</v>
      </c>
      <c r="L13" s="114">
        <v>652</v>
      </c>
      <c r="M13" s="114">
        <v>594.1</v>
      </c>
      <c r="N13" s="114">
        <v>343.7</v>
      </c>
      <c r="O13" s="114">
        <v>225</v>
      </c>
      <c r="P13" s="114">
        <v>105</v>
      </c>
      <c r="Q13" s="115">
        <v>177</v>
      </c>
      <c r="R13" s="132">
        <v>298</v>
      </c>
      <c r="S13" s="132">
        <v>324</v>
      </c>
      <c r="T13" s="132">
        <v>551</v>
      </c>
      <c r="U13" s="179">
        <f>SUM(U9:U12)</f>
        <v>1237.7291912513597</v>
      </c>
      <c r="V13" s="179">
        <v>1827.3437698709999</v>
      </c>
      <c r="W13" s="179">
        <v>2698.84116372791</v>
      </c>
      <c r="X13" s="179">
        <v>2854.11311553425</v>
      </c>
      <c r="Y13" s="116"/>
      <c r="Z13" s="116"/>
      <c r="AA13" s="116"/>
      <c r="AB13" s="116"/>
      <c r="AC13" s="116"/>
      <c r="AD13" s="116"/>
      <c r="AE13" s="116"/>
      <c r="AF13" s="116"/>
    </row>
    <row r="14" spans="1:32" x14ac:dyDescent="0.25">
      <c r="A14" s="38" t="s">
        <v>118</v>
      </c>
      <c r="B14" s="43">
        <v>0.15</v>
      </c>
      <c r="C14" s="43">
        <v>0.13</v>
      </c>
      <c r="D14" s="43">
        <v>0.19</v>
      </c>
      <c r="E14" s="43">
        <v>0.184</v>
      </c>
      <c r="F14" s="43">
        <v>0.19900000000000001</v>
      </c>
      <c r="G14" s="43">
        <v>0.107</v>
      </c>
      <c r="H14" s="43">
        <v>0.13700000000000001</v>
      </c>
      <c r="I14" s="43">
        <v>0.20799999999999999</v>
      </c>
      <c r="J14" s="43">
        <v>0.188</v>
      </c>
      <c r="K14" s="43">
        <v>0.17299999999999999</v>
      </c>
      <c r="L14" s="43">
        <v>0.159</v>
      </c>
      <c r="M14" s="43">
        <v>0.158</v>
      </c>
      <c r="N14" s="43">
        <v>9.5000000000000001E-2</v>
      </c>
      <c r="O14" s="43">
        <v>6.2E-2</v>
      </c>
      <c r="P14" s="43">
        <v>3.1E-2</v>
      </c>
      <c r="Q14" s="41">
        <v>5.2999999999999999E-2</v>
      </c>
      <c r="R14" s="162">
        <v>8.4000000000000005E-2</v>
      </c>
      <c r="S14" s="162">
        <v>9.4E-2</v>
      </c>
      <c r="T14" s="162">
        <v>0.121</v>
      </c>
      <c r="U14" s="181">
        <f>U13/U5</f>
        <v>0.24504307430853506</v>
      </c>
      <c r="V14" s="181">
        <v>0.2738465890192664</v>
      </c>
      <c r="W14" s="181">
        <v>0.33138446179513131</v>
      </c>
      <c r="X14" s="181">
        <v>0.37422894847635324</v>
      </c>
      <c r="Y14" s="41"/>
      <c r="Z14" s="41"/>
      <c r="AA14" s="41"/>
      <c r="AB14" s="41"/>
      <c r="AC14" s="41"/>
      <c r="AD14" s="41"/>
      <c r="AE14" s="88"/>
      <c r="AF14" s="88"/>
    </row>
    <row r="15" spans="1:32" x14ac:dyDescent="0.25">
      <c r="A15" s="38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96"/>
      <c r="N15" s="96"/>
      <c r="O15" s="96"/>
      <c r="P15" s="96"/>
      <c r="Q15" s="96"/>
      <c r="R15" s="96"/>
      <c r="S15" s="96"/>
      <c r="T15" s="96"/>
      <c r="U15" s="44"/>
      <c r="V15" s="44"/>
      <c r="W15" s="44"/>
      <c r="X15" s="44"/>
    </row>
    <row r="16" spans="1:32" x14ac:dyDescent="0.25">
      <c r="A16" s="34" t="s">
        <v>119</v>
      </c>
      <c r="B16" s="35" t="s">
        <v>272</v>
      </c>
      <c r="C16" s="35" t="s">
        <v>273</v>
      </c>
      <c r="D16" s="35" t="s">
        <v>274</v>
      </c>
      <c r="E16" s="35" t="s">
        <v>275</v>
      </c>
      <c r="F16" s="35" t="s">
        <v>276</v>
      </c>
      <c r="G16" s="35" t="s">
        <v>278</v>
      </c>
      <c r="H16" s="35" t="s">
        <v>279</v>
      </c>
      <c r="I16" s="35" t="s">
        <v>280</v>
      </c>
      <c r="J16" s="35" t="s">
        <v>277</v>
      </c>
      <c r="K16" s="35" t="s">
        <v>281</v>
      </c>
      <c r="L16" s="35" t="s">
        <v>282</v>
      </c>
      <c r="M16" s="35" t="s">
        <v>283</v>
      </c>
      <c r="N16" s="35" t="s">
        <v>284</v>
      </c>
      <c r="O16" s="35" t="s">
        <v>285</v>
      </c>
      <c r="P16" s="35" t="s">
        <v>286</v>
      </c>
      <c r="Q16" s="35" t="s">
        <v>287</v>
      </c>
      <c r="R16" s="35" t="s">
        <v>288</v>
      </c>
      <c r="S16" s="35" t="s">
        <v>289</v>
      </c>
      <c r="T16" s="35" t="s">
        <v>290</v>
      </c>
      <c r="U16" s="35" t="s">
        <v>291</v>
      </c>
      <c r="V16" s="35" t="s">
        <v>292</v>
      </c>
      <c r="W16" s="35" t="s">
        <v>293</v>
      </c>
      <c r="X16" s="35" t="s">
        <v>427</v>
      </c>
    </row>
    <row r="17" spans="1:30" s="117" customFormat="1" x14ac:dyDescent="0.25">
      <c r="A17" s="52" t="s">
        <v>109</v>
      </c>
      <c r="B17" s="114">
        <v>777</v>
      </c>
      <c r="C17" s="114">
        <v>1180</v>
      </c>
      <c r="D17" s="114">
        <v>1307</v>
      </c>
      <c r="E17" s="114">
        <v>1317</v>
      </c>
      <c r="F17" s="114">
        <v>1174</v>
      </c>
      <c r="G17" s="114">
        <v>1067</v>
      </c>
      <c r="H17" s="114">
        <v>1204</v>
      </c>
      <c r="I17" s="114">
        <v>1175</v>
      </c>
      <c r="J17" s="114">
        <v>1152</v>
      </c>
      <c r="K17" s="114">
        <v>1331</v>
      </c>
      <c r="L17" s="114">
        <v>1659</v>
      </c>
      <c r="M17" s="114">
        <v>1842.69</v>
      </c>
      <c r="N17" s="114">
        <v>2078.81</v>
      </c>
      <c r="O17" s="114">
        <v>3091</v>
      </c>
      <c r="P17" s="114">
        <v>2336</v>
      </c>
      <c r="Q17" s="115">
        <v>2522</v>
      </c>
      <c r="R17" s="132">
        <v>1646</v>
      </c>
      <c r="S17" s="132">
        <v>2688</v>
      </c>
      <c r="T17" s="132">
        <v>3861</v>
      </c>
      <c r="U17" s="179">
        <v>4488.3845544400001</v>
      </c>
      <c r="V17" s="179">
        <v>5480.9658029900002</v>
      </c>
      <c r="W17" s="179">
        <v>7357.3174145799985</v>
      </c>
      <c r="X17" s="179">
        <v>2803.7154673200002</v>
      </c>
      <c r="Y17" s="116"/>
      <c r="Z17" s="116"/>
      <c r="AA17" s="116"/>
      <c r="AB17" s="116"/>
      <c r="AC17" s="116"/>
      <c r="AD17" s="116"/>
    </row>
    <row r="18" spans="1:30" x14ac:dyDescent="0.25">
      <c r="A18" s="42" t="s">
        <v>110</v>
      </c>
      <c r="B18" s="39">
        <v>151</v>
      </c>
      <c r="C18" s="39">
        <v>77</v>
      </c>
      <c r="D18" s="39">
        <v>145</v>
      </c>
      <c r="E18" s="39">
        <v>168</v>
      </c>
      <c r="F18" s="39">
        <v>190</v>
      </c>
      <c r="G18" s="39">
        <v>246</v>
      </c>
      <c r="H18" s="39">
        <v>218</v>
      </c>
      <c r="I18" s="39">
        <v>175</v>
      </c>
      <c r="J18" s="39">
        <v>219</v>
      </c>
      <c r="K18" s="39">
        <v>225</v>
      </c>
      <c r="L18" s="39">
        <v>229</v>
      </c>
      <c r="M18" s="39">
        <v>300.19</v>
      </c>
      <c r="N18" s="39">
        <v>245.08</v>
      </c>
      <c r="O18" s="39">
        <v>298</v>
      </c>
      <c r="P18" s="39">
        <v>142</v>
      </c>
      <c r="Q18" s="40">
        <v>241.78</v>
      </c>
      <c r="R18" s="129">
        <v>263</v>
      </c>
      <c r="S18" s="129">
        <v>345</v>
      </c>
      <c r="T18" s="129">
        <v>429.35</v>
      </c>
      <c r="U18" s="182">
        <v>494.28635211</v>
      </c>
      <c r="V18" s="182">
        <v>791.74526557000002</v>
      </c>
      <c r="W18" s="182">
        <v>903.90443453999899</v>
      </c>
      <c r="X18" s="182">
        <v>970.76303098000005</v>
      </c>
      <c r="Y18" s="88"/>
      <c r="Z18" s="88"/>
      <c r="AA18" s="88"/>
      <c r="AB18" s="88"/>
      <c r="AC18" s="88"/>
      <c r="AD18" s="88"/>
    </row>
    <row r="19" spans="1:30" x14ac:dyDescent="0.25">
      <c r="A19" s="42" t="s">
        <v>111</v>
      </c>
      <c r="B19" s="39">
        <v>626</v>
      </c>
      <c r="C19" s="39">
        <v>1103</v>
      </c>
      <c r="D19" s="39">
        <v>1162</v>
      </c>
      <c r="E19" s="39">
        <v>1149</v>
      </c>
      <c r="F19" s="39">
        <v>984</v>
      </c>
      <c r="G19" s="39">
        <v>821</v>
      </c>
      <c r="H19" s="39">
        <v>986</v>
      </c>
      <c r="I19" s="39">
        <v>1001</v>
      </c>
      <c r="J19" s="39">
        <v>933</v>
      </c>
      <c r="K19" s="39">
        <v>1106</v>
      </c>
      <c r="L19" s="39">
        <v>1431</v>
      </c>
      <c r="M19" s="39">
        <v>1542.5</v>
      </c>
      <c r="N19" s="39">
        <v>1833.74</v>
      </c>
      <c r="O19" s="39">
        <v>2793</v>
      </c>
      <c r="P19" s="39">
        <v>2194</v>
      </c>
      <c r="Q19" s="40">
        <v>2279.98</v>
      </c>
      <c r="R19" s="129">
        <v>1382</v>
      </c>
      <c r="S19" s="129">
        <v>2343</v>
      </c>
      <c r="T19" s="129">
        <v>3432</v>
      </c>
      <c r="U19" s="183">
        <v>3994.0982023299998</v>
      </c>
      <c r="V19" s="183">
        <v>4689.2205374200003</v>
      </c>
      <c r="W19" s="183">
        <v>6453.4129800399996</v>
      </c>
      <c r="X19" s="183">
        <v>1832.9524363400001</v>
      </c>
      <c r="Y19" s="88"/>
      <c r="Z19" s="88"/>
      <c r="AA19" s="88"/>
      <c r="AB19" s="88"/>
      <c r="AC19" s="88"/>
      <c r="AD19" s="88"/>
    </row>
    <row r="20" spans="1:30" x14ac:dyDescent="0.25">
      <c r="A20" s="38" t="s">
        <v>112</v>
      </c>
      <c r="B20" s="39">
        <v>-585</v>
      </c>
      <c r="C20" s="39">
        <v>-907</v>
      </c>
      <c r="D20" s="39">
        <v>-811</v>
      </c>
      <c r="E20" s="39">
        <v>-797</v>
      </c>
      <c r="F20" s="39">
        <v>-636</v>
      </c>
      <c r="G20" s="39">
        <v>-742</v>
      </c>
      <c r="H20" s="39">
        <v>-719</v>
      </c>
      <c r="I20" s="39">
        <v>-909</v>
      </c>
      <c r="J20" s="39">
        <v>-795</v>
      </c>
      <c r="K20" s="39">
        <v>-855</v>
      </c>
      <c r="L20" s="39">
        <v>-882</v>
      </c>
      <c r="M20" s="39">
        <v>-1054.0999999999999</v>
      </c>
      <c r="N20" s="39">
        <v>-869.83</v>
      </c>
      <c r="O20" s="39">
        <v>-1133</v>
      </c>
      <c r="P20" s="39">
        <v>-1071</v>
      </c>
      <c r="Q20" s="40">
        <v>-1322.79</v>
      </c>
      <c r="R20" s="129">
        <v>-823</v>
      </c>
      <c r="S20" s="129">
        <v>-1367</v>
      </c>
      <c r="T20" s="129">
        <v>-1291</v>
      </c>
      <c r="U20" s="183">
        <v>-2051.089093</v>
      </c>
      <c r="V20" s="183">
        <v>-1841.25912085</v>
      </c>
      <c r="W20" s="183">
        <v>-2312.3618157600004</v>
      </c>
      <c r="X20" s="183">
        <v>-1883.4654667100001</v>
      </c>
      <c r="Y20" s="88"/>
      <c r="Z20" s="88"/>
      <c r="AA20" s="88"/>
      <c r="AB20" s="88"/>
      <c r="AC20" s="88"/>
      <c r="AD20" s="88"/>
    </row>
    <row r="21" spans="1:30" s="117" customFormat="1" x14ac:dyDescent="0.25">
      <c r="A21" s="52" t="s">
        <v>113</v>
      </c>
      <c r="B21" s="114">
        <v>192</v>
      </c>
      <c r="C21" s="114">
        <v>273</v>
      </c>
      <c r="D21" s="114">
        <v>497</v>
      </c>
      <c r="E21" s="114">
        <v>521</v>
      </c>
      <c r="F21" s="114">
        <v>538</v>
      </c>
      <c r="G21" s="114">
        <v>325</v>
      </c>
      <c r="H21" s="114">
        <v>486</v>
      </c>
      <c r="I21" s="114">
        <v>266</v>
      </c>
      <c r="J21" s="114">
        <v>356</v>
      </c>
      <c r="K21" s="114">
        <v>477</v>
      </c>
      <c r="L21" s="114">
        <v>778</v>
      </c>
      <c r="M21" s="114">
        <v>788.59</v>
      </c>
      <c r="N21" s="114">
        <v>1208.98</v>
      </c>
      <c r="O21" s="114">
        <v>1959</v>
      </c>
      <c r="P21" s="114">
        <v>1265</v>
      </c>
      <c r="Q21" s="115">
        <v>1199</v>
      </c>
      <c r="R21" s="132">
        <v>823</v>
      </c>
      <c r="S21" s="132">
        <v>1321</v>
      </c>
      <c r="T21" s="132">
        <v>2570</v>
      </c>
      <c r="U21" s="179">
        <f t="shared" ref="U21" si="0">SUM(U20+U17)</f>
        <v>2437.2954614400001</v>
      </c>
      <c r="V21" s="179">
        <v>3639.7066821400003</v>
      </c>
      <c r="W21" s="179">
        <v>5044.9555988199982</v>
      </c>
      <c r="X21" s="179">
        <v>920.25000061000014</v>
      </c>
      <c r="Y21" s="116"/>
      <c r="Z21" s="116"/>
      <c r="AA21" s="116"/>
      <c r="AB21" s="116"/>
      <c r="AC21" s="116"/>
      <c r="AD21" s="116"/>
    </row>
    <row r="22" spans="1:30" x14ac:dyDescent="0.25">
      <c r="A22" s="38" t="s">
        <v>114</v>
      </c>
      <c r="B22" s="39">
        <v>-24</v>
      </c>
      <c r="C22" s="39">
        <v>-13</v>
      </c>
      <c r="D22" s="39">
        <v>-15</v>
      </c>
      <c r="E22" s="39">
        <v>-133</v>
      </c>
      <c r="F22" s="39">
        <v>-40</v>
      </c>
      <c r="G22" s="39">
        <v>-42</v>
      </c>
      <c r="H22" s="39">
        <v>-40</v>
      </c>
      <c r="I22" s="39">
        <v>-37</v>
      </c>
      <c r="J22" s="39">
        <v>-21</v>
      </c>
      <c r="K22" s="39">
        <v>-45</v>
      </c>
      <c r="L22" s="39">
        <v>-37</v>
      </c>
      <c r="M22" s="39">
        <v>-41.91</v>
      </c>
      <c r="N22" s="39">
        <v>-41.74</v>
      </c>
      <c r="O22" s="39">
        <v>-50</v>
      </c>
      <c r="P22" s="39">
        <v>-51</v>
      </c>
      <c r="Q22" s="40">
        <v>-43.17</v>
      </c>
      <c r="R22" s="129">
        <v>-46</v>
      </c>
      <c r="S22" s="129">
        <v>-44</v>
      </c>
      <c r="T22" s="129">
        <v>-43.77</v>
      </c>
      <c r="U22" s="182">
        <v>-45.724425259999997</v>
      </c>
      <c r="V22" s="182">
        <v>-54.08855028</v>
      </c>
      <c r="W22" s="182">
        <v>-141.29580726999998</v>
      </c>
      <c r="X22" s="182">
        <v>-69.737505429999985</v>
      </c>
      <c r="Y22" s="88"/>
      <c r="Z22" s="88"/>
      <c r="AA22" s="88"/>
      <c r="AB22" s="88"/>
      <c r="AC22" s="88"/>
      <c r="AD22" s="88"/>
    </row>
    <row r="23" spans="1:30" x14ac:dyDescent="0.25">
      <c r="A23" s="38" t="s">
        <v>115</v>
      </c>
      <c r="B23" s="39">
        <v>114</v>
      </c>
      <c r="C23" s="39">
        <v>105</v>
      </c>
      <c r="D23" s="39">
        <v>118</v>
      </c>
      <c r="E23" s="39">
        <v>124</v>
      </c>
      <c r="F23" s="39">
        <v>123</v>
      </c>
      <c r="G23" s="39">
        <v>124</v>
      </c>
      <c r="H23" s="39">
        <v>122</v>
      </c>
      <c r="I23" s="39">
        <v>121</v>
      </c>
      <c r="J23" s="39">
        <v>106</v>
      </c>
      <c r="K23" s="39">
        <v>102</v>
      </c>
      <c r="L23" s="39">
        <v>70</v>
      </c>
      <c r="M23" s="39">
        <v>88.38</v>
      </c>
      <c r="N23" s="39">
        <v>91.7</v>
      </c>
      <c r="O23" s="39">
        <v>112</v>
      </c>
      <c r="P23" s="39">
        <v>138</v>
      </c>
      <c r="Q23" s="40">
        <v>134.16999999999999</v>
      </c>
      <c r="R23" s="129">
        <v>145</v>
      </c>
      <c r="S23" s="129">
        <v>141</v>
      </c>
      <c r="T23" s="129">
        <v>167</v>
      </c>
      <c r="U23" s="183">
        <v>808.78836271</v>
      </c>
      <c r="V23" s="183">
        <v>150.1825959</v>
      </c>
      <c r="W23" s="183">
        <v>176.37156461000001</v>
      </c>
      <c r="X23" s="183">
        <v>192.51545619000001</v>
      </c>
      <c r="Y23" s="88"/>
      <c r="Z23" s="88"/>
      <c r="AA23" s="88"/>
      <c r="AB23" s="88"/>
      <c r="AC23" s="88"/>
      <c r="AD23" s="88"/>
    </row>
    <row r="24" spans="1:30" x14ac:dyDescent="0.25">
      <c r="A24" s="38" t="s">
        <v>116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40">
        <v>0</v>
      </c>
      <c r="R24" s="129" t="s">
        <v>40</v>
      </c>
      <c r="S24" s="129">
        <v>0</v>
      </c>
      <c r="T24" s="129">
        <v>0</v>
      </c>
      <c r="U24" s="182">
        <v>0</v>
      </c>
      <c r="V24" s="182">
        <v>0</v>
      </c>
      <c r="W24" s="182">
        <v>0</v>
      </c>
      <c r="X24" s="182">
        <v>0</v>
      </c>
      <c r="Y24" s="88"/>
      <c r="Z24" s="88"/>
      <c r="AA24" s="88"/>
      <c r="AB24" s="88"/>
      <c r="AC24" s="88"/>
      <c r="AD24" s="88"/>
    </row>
    <row r="25" spans="1:30" s="117" customFormat="1" x14ac:dyDescent="0.25">
      <c r="A25" s="52" t="s">
        <v>117</v>
      </c>
      <c r="B25" s="114">
        <v>283</v>
      </c>
      <c r="C25" s="114">
        <v>365</v>
      </c>
      <c r="D25" s="114">
        <v>599</v>
      </c>
      <c r="E25" s="114">
        <v>511</v>
      </c>
      <c r="F25" s="114">
        <v>620</v>
      </c>
      <c r="G25" s="114">
        <v>408</v>
      </c>
      <c r="H25" s="114">
        <v>568</v>
      </c>
      <c r="I25" s="114">
        <v>351</v>
      </c>
      <c r="J25" s="114">
        <v>442</v>
      </c>
      <c r="K25" s="114">
        <v>533</v>
      </c>
      <c r="L25" s="114">
        <v>811</v>
      </c>
      <c r="M25" s="114">
        <v>835.05</v>
      </c>
      <c r="N25" s="114">
        <v>1258.93</v>
      </c>
      <c r="O25" s="114">
        <v>2021</v>
      </c>
      <c r="P25" s="114">
        <v>1352</v>
      </c>
      <c r="Q25" s="115">
        <v>1290</v>
      </c>
      <c r="R25" s="132">
        <v>921</v>
      </c>
      <c r="S25" s="132">
        <v>1418</v>
      </c>
      <c r="T25" s="132">
        <v>2694</v>
      </c>
      <c r="U25" s="179">
        <f t="shared" ref="U25" si="1">SUM(U21:U24)</f>
        <v>3200.3593988900002</v>
      </c>
      <c r="V25" s="179">
        <v>3735.80072776</v>
      </c>
      <c r="W25" s="179">
        <v>5080.0313561599978</v>
      </c>
      <c r="X25" s="179">
        <v>1043.0279513700002</v>
      </c>
      <c r="Y25" s="116"/>
      <c r="Z25" s="116"/>
      <c r="AA25" s="116"/>
      <c r="AB25" s="116"/>
      <c r="AC25" s="116"/>
      <c r="AD25" s="116"/>
    </row>
    <row r="26" spans="1:30" x14ac:dyDescent="0.25">
      <c r="A26" s="38" t="s">
        <v>118</v>
      </c>
      <c r="B26" s="43">
        <v>0.36</v>
      </c>
      <c r="C26" s="43">
        <v>0.31</v>
      </c>
      <c r="D26" s="43">
        <v>0.46</v>
      </c>
      <c r="E26" s="43">
        <v>0.38800000000000001</v>
      </c>
      <c r="F26" s="43">
        <v>0.52800000000000002</v>
      </c>
      <c r="G26" s="43">
        <v>0.38300000000000001</v>
      </c>
      <c r="H26" s="43">
        <v>0.47199999999999998</v>
      </c>
      <c r="I26" s="43">
        <v>0.29799999999999999</v>
      </c>
      <c r="J26" s="43">
        <v>0.38400000000000001</v>
      </c>
      <c r="K26" s="43">
        <v>0.4</v>
      </c>
      <c r="L26" s="43">
        <v>0.48899999999999999</v>
      </c>
      <c r="M26" s="43">
        <v>0.45300000000000001</v>
      </c>
      <c r="N26" s="43">
        <v>0.60599999999999998</v>
      </c>
      <c r="O26" s="43">
        <v>0.65400000000000003</v>
      </c>
      <c r="P26" s="43">
        <v>0.57899999999999996</v>
      </c>
      <c r="Q26" s="41">
        <v>0.51</v>
      </c>
      <c r="R26" s="162">
        <v>0.56000000000000005</v>
      </c>
      <c r="S26" s="162">
        <v>0.52800000000000002</v>
      </c>
      <c r="T26" s="162">
        <v>0.7</v>
      </c>
      <c r="U26" s="184">
        <f t="shared" ref="U26" si="2">U25/U17</f>
        <v>0.71303146155873398</v>
      </c>
      <c r="V26" s="184">
        <v>0.68159533593915689</v>
      </c>
      <c r="W26" s="184">
        <v>0.69047331655052668</v>
      </c>
      <c r="X26" s="184">
        <v>0.37201633458440914</v>
      </c>
      <c r="Y26" s="41"/>
      <c r="Z26" s="41"/>
      <c r="AA26" s="41"/>
      <c r="AB26" s="41"/>
      <c r="AC26" s="41"/>
      <c r="AD26" s="41"/>
    </row>
    <row r="27" spans="1:30" x14ac:dyDescent="0.25">
      <c r="A27" s="38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96"/>
      <c r="N27" s="96"/>
      <c r="O27" s="96"/>
      <c r="P27" s="96"/>
      <c r="Q27" s="96"/>
      <c r="R27" s="96"/>
      <c r="S27" s="96"/>
      <c r="T27" s="96"/>
      <c r="U27" s="44"/>
      <c r="V27" s="44"/>
      <c r="W27" s="44"/>
      <c r="X27" s="44"/>
    </row>
    <row r="28" spans="1:30" x14ac:dyDescent="0.25">
      <c r="A28" s="34" t="s">
        <v>120</v>
      </c>
      <c r="B28" s="35" t="s">
        <v>272</v>
      </c>
      <c r="C28" s="35" t="s">
        <v>273</v>
      </c>
      <c r="D28" s="35" t="s">
        <v>274</v>
      </c>
      <c r="E28" s="35" t="s">
        <v>275</v>
      </c>
      <c r="F28" s="35" t="s">
        <v>276</v>
      </c>
      <c r="G28" s="35" t="s">
        <v>278</v>
      </c>
      <c r="H28" s="35" t="s">
        <v>279</v>
      </c>
      <c r="I28" s="35" t="s">
        <v>280</v>
      </c>
      <c r="J28" s="35" t="s">
        <v>277</v>
      </c>
      <c r="K28" s="35" t="s">
        <v>281</v>
      </c>
      <c r="L28" s="35" t="s">
        <v>282</v>
      </c>
      <c r="M28" s="35" t="s">
        <v>283</v>
      </c>
      <c r="N28" s="35" t="s">
        <v>284</v>
      </c>
      <c r="O28" s="35" t="s">
        <v>285</v>
      </c>
      <c r="P28" s="35" t="s">
        <v>286</v>
      </c>
      <c r="Q28" s="35" t="s">
        <v>287</v>
      </c>
      <c r="R28" s="35" t="s">
        <v>288</v>
      </c>
      <c r="S28" s="35" t="s">
        <v>289</v>
      </c>
      <c r="T28" s="35" t="s">
        <v>290</v>
      </c>
      <c r="U28" s="35" t="s">
        <v>291</v>
      </c>
      <c r="V28" s="35" t="s">
        <v>292</v>
      </c>
      <c r="W28" s="35" t="s">
        <v>293</v>
      </c>
      <c r="X28" s="35" t="s">
        <v>427</v>
      </c>
    </row>
    <row r="29" spans="1:30" s="117" customFormat="1" x14ac:dyDescent="0.25">
      <c r="A29" s="52" t="s">
        <v>109</v>
      </c>
      <c r="B29" s="114">
        <v>50</v>
      </c>
      <c r="C29" s="114">
        <v>45</v>
      </c>
      <c r="D29" s="114">
        <v>50</v>
      </c>
      <c r="E29" s="114">
        <v>62</v>
      </c>
      <c r="F29" s="114">
        <v>55</v>
      </c>
      <c r="G29" s="114">
        <v>52</v>
      </c>
      <c r="H29" s="114">
        <v>60</v>
      </c>
      <c r="I29" s="114">
        <v>71</v>
      </c>
      <c r="J29" s="114">
        <v>66</v>
      </c>
      <c r="K29" s="114">
        <v>64</v>
      </c>
      <c r="L29" s="114">
        <v>64</v>
      </c>
      <c r="M29" s="114">
        <v>72.099999999999994</v>
      </c>
      <c r="N29" s="114">
        <v>51.58</v>
      </c>
      <c r="O29" s="114">
        <v>64</v>
      </c>
      <c r="P29" s="114">
        <v>69</v>
      </c>
      <c r="Q29" s="115">
        <v>55</v>
      </c>
      <c r="R29" s="132">
        <v>282</v>
      </c>
      <c r="S29" s="132">
        <v>75</v>
      </c>
      <c r="T29" s="132">
        <v>58</v>
      </c>
      <c r="U29" s="179">
        <v>49.376875390000002</v>
      </c>
      <c r="V29" s="179">
        <v>83.51643451999999</v>
      </c>
      <c r="W29" s="179">
        <v>72.021853579999998</v>
      </c>
      <c r="X29" s="179">
        <v>69.793511420000002</v>
      </c>
      <c r="Y29" s="116"/>
      <c r="Z29" s="116"/>
      <c r="AA29" s="116"/>
      <c r="AB29" s="116"/>
      <c r="AC29" s="116"/>
      <c r="AD29" s="116"/>
    </row>
    <row r="30" spans="1:30" x14ac:dyDescent="0.25">
      <c r="A30" s="42" t="s">
        <v>110</v>
      </c>
      <c r="B30" s="39">
        <v>50</v>
      </c>
      <c r="C30" s="39">
        <v>45</v>
      </c>
      <c r="D30" s="39">
        <v>50</v>
      </c>
      <c r="E30" s="39">
        <v>62</v>
      </c>
      <c r="F30" s="39">
        <v>55</v>
      </c>
      <c r="G30" s="39">
        <v>52</v>
      </c>
      <c r="H30" s="39">
        <v>60</v>
      </c>
      <c r="I30" s="39">
        <v>71</v>
      </c>
      <c r="J30" s="39">
        <v>66</v>
      </c>
      <c r="K30" s="39">
        <v>64</v>
      </c>
      <c r="L30" s="39">
        <v>64</v>
      </c>
      <c r="M30" s="39">
        <v>72.099999999999994</v>
      </c>
      <c r="N30" s="39">
        <v>51.58</v>
      </c>
      <c r="O30" s="39">
        <v>64</v>
      </c>
      <c r="P30" s="39">
        <v>69</v>
      </c>
      <c r="Q30" s="40">
        <v>55</v>
      </c>
      <c r="R30" s="129">
        <v>282</v>
      </c>
      <c r="S30" s="129">
        <v>75</v>
      </c>
      <c r="T30" s="129">
        <v>58</v>
      </c>
      <c r="U30" s="180">
        <v>49.376875390000002</v>
      </c>
      <c r="V30" s="180">
        <v>83.51643451999999</v>
      </c>
      <c r="W30" s="180">
        <v>72.021853579999998</v>
      </c>
      <c r="X30" s="180">
        <v>69.793511420000002</v>
      </c>
      <c r="Y30" s="88"/>
      <c r="Z30" s="88"/>
      <c r="AA30" s="88"/>
      <c r="AB30" s="88"/>
      <c r="AC30" s="88"/>
      <c r="AD30" s="88"/>
    </row>
    <row r="31" spans="1:30" x14ac:dyDescent="0.25">
      <c r="A31" s="42" t="s">
        <v>111</v>
      </c>
      <c r="B31" s="39">
        <v>0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40">
        <v>0</v>
      </c>
      <c r="R31" s="129" t="s">
        <v>40</v>
      </c>
      <c r="S31" s="129">
        <v>0</v>
      </c>
      <c r="T31" s="129">
        <v>0</v>
      </c>
      <c r="U31" s="180">
        <v>0</v>
      </c>
      <c r="V31" s="180">
        <v>0</v>
      </c>
      <c r="W31" s="180">
        <v>0</v>
      </c>
      <c r="X31" s="180">
        <v>0</v>
      </c>
      <c r="Y31" s="88"/>
      <c r="Z31" s="88"/>
      <c r="AA31" s="88"/>
      <c r="AB31" s="88"/>
      <c r="AC31" s="88"/>
      <c r="AD31" s="88"/>
    </row>
    <row r="32" spans="1:30" x14ac:dyDescent="0.25">
      <c r="A32" s="38" t="s">
        <v>112</v>
      </c>
      <c r="B32" s="39">
        <v>-36</v>
      </c>
      <c r="C32" s="39">
        <v>-34</v>
      </c>
      <c r="D32" s="39">
        <v>-37</v>
      </c>
      <c r="E32" s="39">
        <v>-34</v>
      </c>
      <c r="F32" s="39">
        <v>-37</v>
      </c>
      <c r="G32" s="39">
        <v>-38</v>
      </c>
      <c r="H32" s="39">
        <v>-37</v>
      </c>
      <c r="I32" s="39">
        <v>-45</v>
      </c>
      <c r="J32" s="39">
        <v>-46</v>
      </c>
      <c r="K32" s="39">
        <v>-49</v>
      </c>
      <c r="L32" s="39">
        <v>-47</v>
      </c>
      <c r="M32" s="39">
        <v>-48.19</v>
      </c>
      <c r="N32" s="39">
        <v>-46.57</v>
      </c>
      <c r="O32" s="39">
        <v>-44</v>
      </c>
      <c r="P32" s="39">
        <v>-43</v>
      </c>
      <c r="Q32" s="40">
        <v>-39</v>
      </c>
      <c r="R32" s="129">
        <v>-270</v>
      </c>
      <c r="S32" s="129">
        <v>-51</v>
      </c>
      <c r="T32" s="129">
        <v>-38</v>
      </c>
      <c r="U32" s="180">
        <v>-49.218510119999998</v>
      </c>
      <c r="V32" s="180">
        <v>-55.539417780000001</v>
      </c>
      <c r="W32" s="180">
        <v>-51.961242420000005</v>
      </c>
      <c r="X32" s="180">
        <v>-52.852723140000002</v>
      </c>
      <c r="Y32" s="88"/>
      <c r="Z32" s="88"/>
      <c r="AA32" s="88"/>
      <c r="AB32" s="88"/>
      <c r="AC32" s="88"/>
      <c r="AD32" s="88"/>
    </row>
    <row r="33" spans="1:30" s="117" customFormat="1" x14ac:dyDescent="0.25">
      <c r="A33" s="52" t="s">
        <v>113</v>
      </c>
      <c r="B33" s="114">
        <v>14</v>
      </c>
      <c r="C33" s="114">
        <v>11</v>
      </c>
      <c r="D33" s="114">
        <v>13</v>
      </c>
      <c r="E33" s="114">
        <v>28</v>
      </c>
      <c r="F33" s="114">
        <v>18</v>
      </c>
      <c r="G33" s="114">
        <v>15</v>
      </c>
      <c r="H33" s="114">
        <v>23</v>
      </c>
      <c r="I33" s="114">
        <v>26</v>
      </c>
      <c r="J33" s="114">
        <v>20</v>
      </c>
      <c r="K33" s="114">
        <v>15</v>
      </c>
      <c r="L33" s="114">
        <v>17</v>
      </c>
      <c r="M33" s="114">
        <v>23.91</v>
      </c>
      <c r="N33" s="114">
        <v>5.0199999999999996</v>
      </c>
      <c r="O33" s="114">
        <v>20</v>
      </c>
      <c r="P33" s="114">
        <v>26</v>
      </c>
      <c r="Q33" s="115">
        <v>16</v>
      </c>
      <c r="R33" s="132">
        <v>12</v>
      </c>
      <c r="S33" s="132">
        <v>23</v>
      </c>
      <c r="T33" s="132">
        <v>20</v>
      </c>
      <c r="U33" s="179">
        <f t="shared" ref="U33" si="3">SUM(U32+U29)</f>
        <v>0.15836527000000444</v>
      </c>
      <c r="V33" s="179">
        <v>27.977016739999989</v>
      </c>
      <c r="W33" s="179">
        <v>20.060611159999993</v>
      </c>
      <c r="X33" s="179">
        <v>16.94078828</v>
      </c>
      <c r="Y33" s="116"/>
      <c r="Z33" s="116"/>
      <c r="AA33" s="116"/>
      <c r="AB33" s="116"/>
      <c r="AC33" s="116"/>
      <c r="AD33" s="116"/>
    </row>
    <row r="34" spans="1:30" x14ac:dyDescent="0.25">
      <c r="A34" s="38" t="s">
        <v>114</v>
      </c>
      <c r="B34" s="39">
        <v>-8</v>
      </c>
      <c r="C34" s="39">
        <v>-3</v>
      </c>
      <c r="D34" s="39">
        <v>-8</v>
      </c>
      <c r="E34" s="39">
        <v>-6</v>
      </c>
      <c r="F34" s="39">
        <v>-7</v>
      </c>
      <c r="G34" s="39">
        <v>-7</v>
      </c>
      <c r="H34" s="39">
        <v>-6</v>
      </c>
      <c r="I34" s="39">
        <v>-8</v>
      </c>
      <c r="J34" s="39">
        <v>-10</v>
      </c>
      <c r="K34" s="39">
        <v>-9</v>
      </c>
      <c r="L34" s="39">
        <v>-8</v>
      </c>
      <c r="M34" s="39">
        <v>-8.66</v>
      </c>
      <c r="N34" s="39">
        <v>-9.44</v>
      </c>
      <c r="O34" s="39">
        <v>-8</v>
      </c>
      <c r="P34" s="39">
        <v>-9</v>
      </c>
      <c r="Q34" s="40">
        <v>-9</v>
      </c>
      <c r="R34" s="129">
        <v>-26</v>
      </c>
      <c r="S34" s="129">
        <v>-9</v>
      </c>
      <c r="T34" s="129">
        <v>-9</v>
      </c>
      <c r="U34" s="180">
        <v>5.5042050499999986</v>
      </c>
      <c r="V34" s="180">
        <v>-8.1767206800000007</v>
      </c>
      <c r="W34" s="180">
        <v>-11.456778789999998</v>
      </c>
      <c r="X34" s="180">
        <v>-6.5621974099999996</v>
      </c>
      <c r="Y34" s="88"/>
      <c r="Z34" s="88"/>
      <c r="AA34" s="88"/>
      <c r="AB34" s="88"/>
      <c r="AC34" s="88"/>
      <c r="AD34" s="88"/>
    </row>
    <row r="35" spans="1:30" x14ac:dyDescent="0.25">
      <c r="A35" s="38" t="s">
        <v>115</v>
      </c>
      <c r="B35" s="39">
        <v>3</v>
      </c>
      <c r="C35" s="39">
        <v>3</v>
      </c>
      <c r="D35" s="39">
        <v>3</v>
      </c>
      <c r="E35" s="39">
        <v>3</v>
      </c>
      <c r="F35" s="39">
        <v>3</v>
      </c>
      <c r="G35" s="39">
        <v>4</v>
      </c>
      <c r="H35" s="39">
        <v>4</v>
      </c>
      <c r="I35" s="39">
        <v>4</v>
      </c>
      <c r="J35" s="39">
        <v>4</v>
      </c>
      <c r="K35" s="39">
        <v>5</v>
      </c>
      <c r="L35" s="39">
        <v>6</v>
      </c>
      <c r="M35" s="39">
        <v>5.64</v>
      </c>
      <c r="N35" s="39">
        <v>7.5</v>
      </c>
      <c r="O35" s="39">
        <v>14</v>
      </c>
      <c r="P35" s="39">
        <v>2</v>
      </c>
      <c r="Q35" s="40">
        <v>7</v>
      </c>
      <c r="R35" s="129">
        <v>8</v>
      </c>
      <c r="S35" s="129">
        <v>8</v>
      </c>
      <c r="T35" s="129">
        <v>8</v>
      </c>
      <c r="U35" s="180">
        <v>8.2086349100000007</v>
      </c>
      <c r="V35" s="180">
        <v>8.3752085300000001</v>
      </c>
      <c r="W35" s="180">
        <v>8.5868283400000003</v>
      </c>
      <c r="X35" s="180">
        <v>8.859435229999999</v>
      </c>
      <c r="Y35" s="88"/>
      <c r="Z35" s="88"/>
      <c r="AA35" s="88"/>
      <c r="AB35" s="88"/>
      <c r="AC35" s="88"/>
      <c r="AD35" s="88"/>
    </row>
    <row r="36" spans="1:30" x14ac:dyDescent="0.25">
      <c r="A36" s="38" t="s">
        <v>116</v>
      </c>
      <c r="B36" s="39">
        <v>0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39">
        <v>0</v>
      </c>
      <c r="Q36" s="40">
        <v>0</v>
      </c>
      <c r="R36" s="129" t="s">
        <v>40</v>
      </c>
      <c r="S36" s="129">
        <v>0</v>
      </c>
      <c r="T36" s="129">
        <v>0</v>
      </c>
      <c r="U36" s="180">
        <v>0</v>
      </c>
      <c r="V36" s="180">
        <v>0</v>
      </c>
      <c r="W36" s="180">
        <v>0</v>
      </c>
      <c r="X36" s="180">
        <v>0</v>
      </c>
      <c r="Y36" s="88"/>
      <c r="Z36" s="88"/>
      <c r="AA36" s="88"/>
      <c r="AB36" s="88"/>
      <c r="AC36" s="88"/>
      <c r="AD36" s="88"/>
    </row>
    <row r="37" spans="1:30" s="117" customFormat="1" x14ac:dyDescent="0.25">
      <c r="A37" s="52" t="s">
        <v>117</v>
      </c>
      <c r="B37" s="114">
        <v>9</v>
      </c>
      <c r="C37" s="114">
        <v>11</v>
      </c>
      <c r="D37" s="114">
        <v>9</v>
      </c>
      <c r="E37" s="114">
        <v>26</v>
      </c>
      <c r="F37" s="114">
        <v>14</v>
      </c>
      <c r="G37" s="114">
        <v>12</v>
      </c>
      <c r="H37" s="114">
        <v>21</v>
      </c>
      <c r="I37" s="114">
        <v>22</v>
      </c>
      <c r="J37" s="114">
        <v>14</v>
      </c>
      <c r="K37" s="114">
        <v>12</v>
      </c>
      <c r="L37" s="114">
        <v>15</v>
      </c>
      <c r="M37" s="114">
        <v>20.89</v>
      </c>
      <c r="N37" s="114">
        <v>3.08</v>
      </c>
      <c r="O37" s="114">
        <v>26</v>
      </c>
      <c r="P37" s="114">
        <v>19</v>
      </c>
      <c r="Q37" s="115">
        <v>15</v>
      </c>
      <c r="R37" s="132">
        <v>23</v>
      </c>
      <c r="S37" s="132">
        <v>22</v>
      </c>
      <c r="T37" s="132">
        <v>19</v>
      </c>
      <c r="U37" s="179">
        <f t="shared" ref="U37" si="4">SUM(U33:U36)</f>
        <v>13.871205230000005</v>
      </c>
      <c r="V37" s="179">
        <v>28.175504589999989</v>
      </c>
      <c r="W37" s="179">
        <v>17.190660709999996</v>
      </c>
      <c r="X37" s="179">
        <v>19.238026099999999</v>
      </c>
      <c r="Y37" s="116"/>
      <c r="Z37" s="116"/>
      <c r="AA37" s="116"/>
      <c r="AB37" s="116"/>
      <c r="AC37" s="116"/>
      <c r="AD37" s="116"/>
    </row>
    <row r="38" spans="1:30" x14ac:dyDescent="0.25">
      <c r="A38" s="38" t="s">
        <v>121</v>
      </c>
      <c r="B38" s="43">
        <v>0.19</v>
      </c>
      <c r="C38" s="43">
        <v>0.25</v>
      </c>
      <c r="D38" s="43">
        <v>0.18</v>
      </c>
      <c r="E38" s="43">
        <v>0.41199999999999998</v>
      </c>
      <c r="F38" s="43">
        <v>0.26100000000000001</v>
      </c>
      <c r="G38" s="43">
        <v>0.22600000000000001</v>
      </c>
      <c r="H38" s="43">
        <v>0.34699999999999998</v>
      </c>
      <c r="I38" s="43">
        <v>0.311</v>
      </c>
      <c r="J38" s="43">
        <v>0.21</v>
      </c>
      <c r="K38" s="43">
        <v>0.184</v>
      </c>
      <c r="L38" s="43">
        <v>0.23</v>
      </c>
      <c r="M38" s="43">
        <v>0.28999999999999998</v>
      </c>
      <c r="N38" s="43">
        <v>0.06</v>
      </c>
      <c r="O38" s="43">
        <v>0.40600000000000003</v>
      </c>
      <c r="P38" s="43">
        <v>0.27500000000000002</v>
      </c>
      <c r="Q38" s="95">
        <v>0.26400000000000001</v>
      </c>
      <c r="R38" s="133">
        <v>8.2000000000000003E-2</v>
      </c>
      <c r="S38" s="133">
        <v>0.29699999999999999</v>
      </c>
      <c r="T38" s="133">
        <v>0.33</v>
      </c>
      <c r="U38" s="181">
        <f t="shared" ref="U38" si="5">U37/U29</f>
        <v>0.28092513186464724</v>
      </c>
      <c r="V38" s="181">
        <v>0.33736479235416467</v>
      </c>
      <c r="W38" s="181">
        <v>0.23868672986741529</v>
      </c>
      <c r="X38" s="181">
        <v>0.27564204334455017</v>
      </c>
      <c r="Y38" s="41"/>
      <c r="Z38" s="41"/>
      <c r="AA38" s="41"/>
      <c r="AB38" s="41"/>
      <c r="AC38" s="41"/>
      <c r="AD38" s="41"/>
    </row>
    <row r="39" spans="1:30" x14ac:dyDescent="0.25">
      <c r="A39" s="38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96"/>
      <c r="N39" s="96"/>
      <c r="O39" s="96"/>
      <c r="P39" s="96"/>
      <c r="Q39" s="96"/>
      <c r="R39" s="96"/>
      <c r="S39" s="96"/>
      <c r="T39" s="96"/>
      <c r="U39" s="44"/>
      <c r="V39" s="44"/>
      <c r="W39" s="44"/>
      <c r="X39" s="44"/>
    </row>
    <row r="40" spans="1:30" x14ac:dyDescent="0.25">
      <c r="A40" s="34" t="s">
        <v>122</v>
      </c>
      <c r="B40" s="35" t="s">
        <v>272</v>
      </c>
      <c r="C40" s="35" t="s">
        <v>273</v>
      </c>
      <c r="D40" s="35" t="s">
        <v>274</v>
      </c>
      <c r="E40" s="35" t="s">
        <v>275</v>
      </c>
      <c r="F40" s="35" t="s">
        <v>276</v>
      </c>
      <c r="G40" s="35" t="s">
        <v>278</v>
      </c>
      <c r="H40" s="35" t="s">
        <v>279</v>
      </c>
      <c r="I40" s="35" t="s">
        <v>280</v>
      </c>
      <c r="J40" s="35" t="s">
        <v>277</v>
      </c>
      <c r="K40" s="35" t="s">
        <v>281</v>
      </c>
      <c r="L40" s="35" t="s">
        <v>282</v>
      </c>
      <c r="M40" s="35" t="s">
        <v>283</v>
      </c>
      <c r="N40" s="35" t="s">
        <v>284</v>
      </c>
      <c r="O40" s="35" t="s">
        <v>285</v>
      </c>
      <c r="P40" s="35" t="s">
        <v>286</v>
      </c>
      <c r="Q40" s="35" t="s">
        <v>287</v>
      </c>
      <c r="R40" s="35" t="s">
        <v>288</v>
      </c>
      <c r="S40" s="35" t="s">
        <v>289</v>
      </c>
      <c r="T40" s="35" t="s">
        <v>290</v>
      </c>
      <c r="U40" s="35" t="s">
        <v>291</v>
      </c>
      <c r="V40" s="35" t="s">
        <v>292</v>
      </c>
      <c r="W40" s="35" t="s">
        <v>293</v>
      </c>
      <c r="X40" s="35" t="s">
        <v>427</v>
      </c>
    </row>
    <row r="41" spans="1:30" s="117" customFormat="1" x14ac:dyDescent="0.25">
      <c r="A41" s="52" t="s">
        <v>109</v>
      </c>
      <c r="B41" s="114">
        <v>303</v>
      </c>
      <c r="C41" s="114">
        <v>337</v>
      </c>
      <c r="D41" s="114">
        <v>355</v>
      </c>
      <c r="E41" s="114">
        <v>324</v>
      </c>
      <c r="F41" s="114">
        <v>323</v>
      </c>
      <c r="G41" s="114">
        <v>364</v>
      </c>
      <c r="H41" s="114">
        <v>364</v>
      </c>
      <c r="I41" s="114">
        <v>365</v>
      </c>
      <c r="J41" s="114">
        <v>331</v>
      </c>
      <c r="K41" s="114">
        <v>370</v>
      </c>
      <c r="L41" s="114">
        <v>406</v>
      </c>
      <c r="M41" s="114">
        <v>398.46</v>
      </c>
      <c r="N41" s="114">
        <v>335</v>
      </c>
      <c r="O41" s="114">
        <v>340</v>
      </c>
      <c r="P41" s="114">
        <v>354</v>
      </c>
      <c r="Q41" s="115">
        <v>292</v>
      </c>
      <c r="R41" s="132">
        <v>282</v>
      </c>
      <c r="S41" s="132">
        <v>382</v>
      </c>
      <c r="T41" s="132">
        <v>418</v>
      </c>
      <c r="U41" s="179">
        <v>407.75643680000002</v>
      </c>
      <c r="V41" s="179">
        <v>400.59038819</v>
      </c>
      <c r="W41" s="179">
        <v>486.72272635000002</v>
      </c>
      <c r="X41" s="179">
        <v>508.20791012999996</v>
      </c>
      <c r="Y41" s="116"/>
      <c r="Z41" s="116"/>
      <c r="AA41" s="116"/>
      <c r="AB41" s="116"/>
      <c r="AC41" s="116"/>
      <c r="AD41" s="116"/>
    </row>
    <row r="42" spans="1:30" x14ac:dyDescent="0.25">
      <c r="A42" s="42" t="s">
        <v>110</v>
      </c>
      <c r="B42" s="39">
        <v>303</v>
      </c>
      <c r="C42" s="39">
        <v>337</v>
      </c>
      <c r="D42" s="39">
        <v>355</v>
      </c>
      <c r="E42" s="39">
        <v>324</v>
      </c>
      <c r="F42" s="39">
        <v>323</v>
      </c>
      <c r="G42" s="39">
        <v>364</v>
      </c>
      <c r="H42" s="39">
        <v>364</v>
      </c>
      <c r="I42" s="39">
        <v>365</v>
      </c>
      <c r="J42" s="39">
        <v>331</v>
      </c>
      <c r="K42" s="39">
        <v>370</v>
      </c>
      <c r="L42" s="39">
        <v>406</v>
      </c>
      <c r="M42" s="39">
        <v>398.46</v>
      </c>
      <c r="N42" s="39">
        <v>335</v>
      </c>
      <c r="O42" s="39">
        <v>340</v>
      </c>
      <c r="P42" s="39">
        <v>354</v>
      </c>
      <c r="Q42" s="40">
        <v>292</v>
      </c>
      <c r="R42" s="129">
        <v>282</v>
      </c>
      <c r="S42" s="129">
        <v>382</v>
      </c>
      <c r="T42" s="129">
        <v>418</v>
      </c>
      <c r="U42" s="180">
        <v>407.75643680000002</v>
      </c>
      <c r="V42" s="180">
        <v>400.59038819</v>
      </c>
      <c r="W42" s="180">
        <v>486.72272635000002</v>
      </c>
      <c r="X42" s="180">
        <v>508.20791012999996</v>
      </c>
      <c r="Y42" s="88"/>
      <c r="Z42" s="88"/>
      <c r="AA42" s="88"/>
      <c r="AB42" s="88"/>
      <c r="AC42" s="88"/>
      <c r="AD42" s="88"/>
    </row>
    <row r="43" spans="1:30" x14ac:dyDescent="0.25">
      <c r="A43" s="42" t="s">
        <v>111</v>
      </c>
      <c r="B43" s="39">
        <v>0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39">
        <v>0</v>
      </c>
      <c r="M43" s="39">
        <v>0</v>
      </c>
      <c r="N43" s="39">
        <v>0</v>
      </c>
      <c r="O43" s="39">
        <v>0</v>
      </c>
      <c r="P43" s="39" t="s">
        <v>40</v>
      </c>
      <c r="Q43" s="40">
        <v>0</v>
      </c>
      <c r="R43" s="129" t="s">
        <v>40</v>
      </c>
      <c r="S43" s="129">
        <v>0</v>
      </c>
      <c r="T43" s="129">
        <v>0</v>
      </c>
      <c r="U43" s="180">
        <v>0</v>
      </c>
      <c r="V43" s="180">
        <v>0</v>
      </c>
      <c r="W43" s="180">
        <v>0</v>
      </c>
      <c r="X43" s="180">
        <v>0</v>
      </c>
      <c r="Y43" s="88"/>
      <c r="Z43" s="88"/>
      <c r="AA43" s="88"/>
      <c r="AB43" s="88"/>
      <c r="AC43" s="88"/>
      <c r="AD43" s="88"/>
    </row>
    <row r="44" spans="1:30" x14ac:dyDescent="0.25">
      <c r="A44" s="38" t="s">
        <v>112</v>
      </c>
      <c r="B44" s="39">
        <v>-214</v>
      </c>
      <c r="C44" s="39">
        <v>-227</v>
      </c>
      <c r="D44" s="39">
        <v>-237</v>
      </c>
      <c r="E44" s="39">
        <v>-237</v>
      </c>
      <c r="F44" s="39">
        <v>-280</v>
      </c>
      <c r="G44" s="39">
        <v>-244</v>
      </c>
      <c r="H44" s="39">
        <v>-242</v>
      </c>
      <c r="I44" s="39">
        <v>-259</v>
      </c>
      <c r="J44" s="39">
        <v>-244</v>
      </c>
      <c r="K44" s="39">
        <v>-262</v>
      </c>
      <c r="L44" s="39">
        <v>-268</v>
      </c>
      <c r="M44" s="39">
        <v>-275</v>
      </c>
      <c r="N44" s="39">
        <v>-261.44</v>
      </c>
      <c r="O44" s="39">
        <v>-250</v>
      </c>
      <c r="P44" s="39">
        <v>-258</v>
      </c>
      <c r="Q44" s="40">
        <v>-260</v>
      </c>
      <c r="R44" s="129">
        <v>-270</v>
      </c>
      <c r="S44" s="129">
        <v>-260</v>
      </c>
      <c r="T44" s="129">
        <v>-273</v>
      </c>
      <c r="U44" s="180">
        <v>-290.32707649000002</v>
      </c>
      <c r="V44" s="180">
        <v>-286.74272690000004</v>
      </c>
      <c r="W44" s="180">
        <v>-311.84029004000001</v>
      </c>
      <c r="X44" s="180">
        <v>-325.18725509000001</v>
      </c>
      <c r="Y44" s="88"/>
      <c r="Z44" s="88"/>
      <c r="AA44" s="88"/>
      <c r="AB44" s="88"/>
      <c r="AC44" s="88"/>
      <c r="AD44" s="88"/>
    </row>
    <row r="45" spans="1:30" s="117" customFormat="1" x14ac:dyDescent="0.25">
      <c r="A45" s="52" t="s">
        <v>113</v>
      </c>
      <c r="B45" s="114">
        <v>89</v>
      </c>
      <c r="C45" s="114">
        <v>111</v>
      </c>
      <c r="D45" s="114">
        <v>119</v>
      </c>
      <c r="E45" s="114">
        <v>87</v>
      </c>
      <c r="F45" s="114">
        <v>43</v>
      </c>
      <c r="G45" s="114">
        <v>121</v>
      </c>
      <c r="H45" s="114">
        <v>122</v>
      </c>
      <c r="I45" s="114">
        <v>106</v>
      </c>
      <c r="J45" s="114">
        <v>87</v>
      </c>
      <c r="K45" s="114">
        <v>108</v>
      </c>
      <c r="L45" s="114">
        <v>138</v>
      </c>
      <c r="M45" s="114">
        <v>123.46</v>
      </c>
      <c r="N45" s="114">
        <v>73.55</v>
      </c>
      <c r="O45" s="114">
        <v>90</v>
      </c>
      <c r="P45" s="114">
        <v>96</v>
      </c>
      <c r="Q45" s="115">
        <v>32</v>
      </c>
      <c r="R45" s="132">
        <v>12</v>
      </c>
      <c r="S45" s="132">
        <v>122</v>
      </c>
      <c r="T45" s="132">
        <v>144</v>
      </c>
      <c r="U45" s="179">
        <f t="shared" ref="U45" si="6">SUM(U44+U41)</f>
        <v>117.42936030999999</v>
      </c>
      <c r="V45" s="179">
        <v>113.84766128999996</v>
      </c>
      <c r="W45" s="179">
        <v>174.88243631</v>
      </c>
      <c r="X45" s="179">
        <v>183.02065503999995</v>
      </c>
      <c r="Y45" s="116"/>
      <c r="Z45" s="116"/>
      <c r="AA45" s="116"/>
      <c r="AB45" s="116"/>
      <c r="AC45" s="116"/>
      <c r="AD45" s="116"/>
    </row>
    <row r="46" spans="1:30" x14ac:dyDescent="0.25">
      <c r="A46" s="38" t="s">
        <v>114</v>
      </c>
      <c r="B46" s="39">
        <v>-24</v>
      </c>
      <c r="C46" s="39">
        <v>-27</v>
      </c>
      <c r="D46" s="39">
        <v>-24</v>
      </c>
      <c r="E46" s="39">
        <v>-9</v>
      </c>
      <c r="F46" s="39">
        <v>-24</v>
      </c>
      <c r="G46" s="39">
        <v>-23</v>
      </c>
      <c r="H46" s="39">
        <v>-21</v>
      </c>
      <c r="I46" s="39">
        <v>-27</v>
      </c>
      <c r="J46" s="39">
        <v>-23</v>
      </c>
      <c r="K46" s="39">
        <v>-25</v>
      </c>
      <c r="L46" s="39">
        <v>-24</v>
      </c>
      <c r="M46" s="39">
        <v>-33.61</v>
      </c>
      <c r="N46" s="39">
        <v>-27.42</v>
      </c>
      <c r="O46" s="39">
        <v>-24</v>
      </c>
      <c r="P46" s="39">
        <v>-26</v>
      </c>
      <c r="Q46" s="40">
        <v>-32</v>
      </c>
      <c r="R46" s="129">
        <v>-26</v>
      </c>
      <c r="S46" s="129">
        <v>-28</v>
      </c>
      <c r="T46" s="129">
        <v>-29</v>
      </c>
      <c r="U46" s="180">
        <v>-32.513746419999997</v>
      </c>
      <c r="V46" s="180">
        <v>-28.501660130000001</v>
      </c>
      <c r="W46" s="180">
        <v>-30.638292620000001</v>
      </c>
      <c r="X46" s="180">
        <v>-33.51316602</v>
      </c>
      <c r="Y46" s="88"/>
      <c r="Z46" s="88"/>
      <c r="AA46" s="88"/>
      <c r="AB46" s="88"/>
      <c r="AC46" s="88"/>
      <c r="AD46" s="88"/>
    </row>
    <row r="47" spans="1:30" x14ac:dyDescent="0.25">
      <c r="A47" s="38" t="s">
        <v>115</v>
      </c>
      <c r="B47" s="39">
        <v>56</v>
      </c>
      <c r="C47" s="39">
        <v>56</v>
      </c>
      <c r="D47" s="39">
        <v>57</v>
      </c>
      <c r="E47" s="39">
        <v>58</v>
      </c>
      <c r="F47" s="39">
        <v>104</v>
      </c>
      <c r="G47" s="39">
        <v>65</v>
      </c>
      <c r="H47" s="39">
        <v>63</v>
      </c>
      <c r="I47" s="39">
        <v>63</v>
      </c>
      <c r="J47" s="39">
        <v>65</v>
      </c>
      <c r="K47" s="39">
        <v>64</v>
      </c>
      <c r="L47" s="39">
        <v>65</v>
      </c>
      <c r="M47" s="39">
        <v>65.91</v>
      </c>
      <c r="N47" s="39">
        <v>92.19</v>
      </c>
      <c r="O47" s="39">
        <v>98</v>
      </c>
      <c r="P47" s="39">
        <v>97</v>
      </c>
      <c r="Q47" s="40">
        <v>100</v>
      </c>
      <c r="R47" s="129">
        <v>124</v>
      </c>
      <c r="S47" s="129">
        <v>105</v>
      </c>
      <c r="T47" s="129">
        <v>104</v>
      </c>
      <c r="U47" s="180">
        <v>104.39487878</v>
      </c>
      <c r="V47" s="180">
        <v>107.59975535000001</v>
      </c>
      <c r="W47" s="180">
        <v>107.96459149</v>
      </c>
      <c r="X47" s="180">
        <v>110.68328468</v>
      </c>
      <c r="Y47" s="88"/>
      <c r="Z47" s="88"/>
      <c r="AA47" s="88"/>
      <c r="AB47" s="88"/>
      <c r="AC47" s="88"/>
      <c r="AD47" s="88"/>
    </row>
    <row r="48" spans="1:30" x14ac:dyDescent="0.25">
      <c r="A48" s="38" t="s">
        <v>116</v>
      </c>
      <c r="B48" s="39">
        <v>0</v>
      </c>
      <c r="C48" s="39">
        <v>0</v>
      </c>
      <c r="D48" s="39">
        <v>0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39">
        <v>0</v>
      </c>
      <c r="M48" s="39">
        <v>0</v>
      </c>
      <c r="N48" s="39">
        <v>0</v>
      </c>
      <c r="O48" s="39">
        <v>0</v>
      </c>
      <c r="P48" s="39">
        <v>0</v>
      </c>
      <c r="Q48" s="40">
        <v>0</v>
      </c>
      <c r="R48" s="129" t="s">
        <v>40</v>
      </c>
      <c r="S48" s="129">
        <v>0</v>
      </c>
      <c r="T48" s="129">
        <v>0</v>
      </c>
      <c r="U48" s="180">
        <v>0</v>
      </c>
      <c r="V48" s="180">
        <v>0</v>
      </c>
      <c r="W48" s="180">
        <v>0</v>
      </c>
      <c r="X48" s="180">
        <v>0</v>
      </c>
      <c r="Y48" s="88"/>
      <c r="Z48" s="88"/>
      <c r="AA48" s="88"/>
      <c r="AB48" s="88"/>
      <c r="AC48" s="88"/>
      <c r="AD48" s="88"/>
    </row>
    <row r="49" spans="1:30" s="117" customFormat="1" x14ac:dyDescent="0.25">
      <c r="A49" s="52" t="s">
        <v>117</v>
      </c>
      <c r="B49" s="114">
        <v>121</v>
      </c>
      <c r="C49" s="114">
        <v>141</v>
      </c>
      <c r="D49" s="114">
        <v>152</v>
      </c>
      <c r="E49" s="114">
        <v>137</v>
      </c>
      <c r="F49" s="114">
        <v>123</v>
      </c>
      <c r="G49" s="114">
        <v>163</v>
      </c>
      <c r="H49" s="114">
        <v>164</v>
      </c>
      <c r="I49" s="114">
        <v>142</v>
      </c>
      <c r="J49" s="114">
        <v>128</v>
      </c>
      <c r="K49" s="114">
        <v>147</v>
      </c>
      <c r="L49" s="114">
        <v>179</v>
      </c>
      <c r="M49" s="114">
        <v>155.76</v>
      </c>
      <c r="N49" s="114">
        <v>138.32</v>
      </c>
      <c r="O49" s="114">
        <v>164</v>
      </c>
      <c r="P49" s="114">
        <v>166</v>
      </c>
      <c r="Q49" s="115">
        <v>100</v>
      </c>
      <c r="R49" s="132">
        <v>111</v>
      </c>
      <c r="S49" s="132">
        <v>200</v>
      </c>
      <c r="T49" s="132">
        <v>219</v>
      </c>
      <c r="U49" s="179">
        <f t="shared" ref="U49" si="7">SUM(U45:U48)</f>
        <v>189.31049267</v>
      </c>
      <c r="V49" s="179">
        <v>192.94575650999997</v>
      </c>
      <c r="W49" s="179">
        <v>252.20873517999999</v>
      </c>
      <c r="X49" s="179">
        <v>260.19077369999997</v>
      </c>
      <c r="Y49" s="116"/>
      <c r="Z49" s="116"/>
      <c r="AA49" s="116"/>
      <c r="AB49" s="116"/>
      <c r="AC49" s="116"/>
      <c r="AD49" s="116"/>
    </row>
    <row r="50" spans="1:30" x14ac:dyDescent="0.25">
      <c r="A50" s="38" t="s">
        <v>121</v>
      </c>
      <c r="B50" s="43">
        <v>0.4</v>
      </c>
      <c r="C50" s="43">
        <v>0.42</v>
      </c>
      <c r="D50" s="43">
        <v>0.43</v>
      </c>
      <c r="E50" s="43">
        <v>0.42199999999999999</v>
      </c>
      <c r="F50" s="43">
        <v>0.379</v>
      </c>
      <c r="G50" s="43">
        <v>0.44600000000000001</v>
      </c>
      <c r="H50" s="43">
        <v>0.45</v>
      </c>
      <c r="I50" s="43">
        <v>0.39100000000000001</v>
      </c>
      <c r="J50" s="43">
        <v>0.38700000000000001</v>
      </c>
      <c r="K50" s="43">
        <v>0.39700000000000002</v>
      </c>
      <c r="L50" s="43">
        <v>0.44</v>
      </c>
      <c r="M50" s="43">
        <v>0.39100000000000001</v>
      </c>
      <c r="N50" s="43">
        <v>0.41299999999999998</v>
      </c>
      <c r="O50" s="43">
        <v>0.48199999999999998</v>
      </c>
      <c r="P50" s="43">
        <v>0.46899999999999997</v>
      </c>
      <c r="Q50" s="41">
        <v>0.34300000000000003</v>
      </c>
      <c r="R50" s="162">
        <v>0.39400000000000002</v>
      </c>
      <c r="S50" s="162">
        <v>0.52300000000000002</v>
      </c>
      <c r="T50" s="162">
        <v>0.52400000000000002</v>
      </c>
      <c r="U50" s="181">
        <f t="shared" ref="U50" si="8">U49/U41</f>
        <v>0.4642734622552499</v>
      </c>
      <c r="V50" s="181">
        <v>0.48165348495202986</v>
      </c>
      <c r="W50" s="181">
        <v>0.51817743763753876</v>
      </c>
      <c r="X50" s="181">
        <v>0.51197702458712813</v>
      </c>
      <c r="Y50" s="41"/>
      <c r="Z50" s="41"/>
      <c r="AA50" s="41"/>
      <c r="AB50" s="41"/>
      <c r="AC50" s="41"/>
      <c r="AD50" s="41"/>
    </row>
    <row r="51" spans="1:30" x14ac:dyDescent="0.25">
      <c r="A51" s="38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96"/>
      <c r="N51" s="96"/>
      <c r="O51" s="96"/>
      <c r="P51" s="96"/>
      <c r="Q51" s="96"/>
      <c r="R51" s="96"/>
      <c r="S51" s="96"/>
      <c r="T51" s="96"/>
      <c r="U51" s="44"/>
      <c r="V51" s="44"/>
      <c r="W51" s="44"/>
      <c r="X51" s="44"/>
    </row>
    <row r="52" spans="1:30" x14ac:dyDescent="0.25">
      <c r="A52" s="34" t="s">
        <v>123</v>
      </c>
      <c r="B52" s="35" t="s">
        <v>272</v>
      </c>
      <c r="C52" s="35" t="s">
        <v>273</v>
      </c>
      <c r="D52" s="35" t="s">
        <v>274</v>
      </c>
      <c r="E52" s="35" t="s">
        <v>275</v>
      </c>
      <c r="F52" s="35" t="s">
        <v>276</v>
      </c>
      <c r="G52" s="35" t="s">
        <v>278</v>
      </c>
      <c r="H52" s="35" t="s">
        <v>279</v>
      </c>
      <c r="I52" s="35" t="s">
        <v>280</v>
      </c>
      <c r="J52" s="35" t="s">
        <v>277</v>
      </c>
      <c r="K52" s="35" t="s">
        <v>281</v>
      </c>
      <c r="L52" s="35" t="s">
        <v>282</v>
      </c>
      <c r="M52" s="35" t="s">
        <v>283</v>
      </c>
      <c r="N52" s="35" t="s">
        <v>284</v>
      </c>
      <c r="O52" s="35" t="s">
        <v>285</v>
      </c>
      <c r="P52" s="35" t="s">
        <v>286</v>
      </c>
      <c r="Q52" s="35" t="s">
        <v>287</v>
      </c>
      <c r="R52" s="35" t="s">
        <v>288</v>
      </c>
      <c r="S52" s="35" t="s">
        <v>289</v>
      </c>
      <c r="T52" s="35" t="s">
        <v>290</v>
      </c>
      <c r="U52" s="35" t="s">
        <v>291</v>
      </c>
      <c r="V52" s="35" t="s">
        <v>292</v>
      </c>
      <c r="W52" s="35" t="s">
        <v>293</v>
      </c>
      <c r="X52" s="35" t="s">
        <v>427</v>
      </c>
    </row>
    <row r="53" spans="1:30" s="117" customFormat="1" x14ac:dyDescent="0.25">
      <c r="A53" s="52" t="s">
        <v>109</v>
      </c>
      <c r="B53" s="114">
        <v>68</v>
      </c>
      <c r="C53" s="114">
        <v>66</v>
      </c>
      <c r="D53" s="114">
        <v>68</v>
      </c>
      <c r="E53" s="114">
        <v>67</v>
      </c>
      <c r="F53" s="114">
        <v>90</v>
      </c>
      <c r="G53" s="114">
        <v>111</v>
      </c>
      <c r="H53" s="114">
        <v>103</v>
      </c>
      <c r="I53" s="114">
        <v>104</v>
      </c>
      <c r="J53" s="114">
        <v>91</v>
      </c>
      <c r="K53" s="114">
        <v>113</v>
      </c>
      <c r="L53" s="114">
        <v>104</v>
      </c>
      <c r="M53" s="114">
        <v>102.86</v>
      </c>
      <c r="N53" s="114">
        <v>70.010000000000005</v>
      </c>
      <c r="O53" s="114">
        <v>78</v>
      </c>
      <c r="P53" s="114">
        <v>74</v>
      </c>
      <c r="Q53" s="115">
        <v>103</v>
      </c>
      <c r="R53" s="132">
        <v>42</v>
      </c>
      <c r="S53" s="176">
        <v>38</v>
      </c>
      <c r="T53" s="176">
        <v>40</v>
      </c>
      <c r="U53" s="179">
        <v>53.033852019999998</v>
      </c>
      <c r="V53" s="179">
        <v>54.281001830000001</v>
      </c>
      <c r="W53" s="179">
        <v>55.407175269999996</v>
      </c>
      <c r="X53" s="179">
        <v>66.297733410000006</v>
      </c>
      <c r="Y53" s="116"/>
      <c r="Z53" s="116"/>
      <c r="AA53" s="116"/>
      <c r="AB53" s="116"/>
      <c r="AC53" s="116"/>
      <c r="AD53" s="116"/>
    </row>
    <row r="54" spans="1:30" x14ac:dyDescent="0.25">
      <c r="A54" s="42" t="s">
        <v>110</v>
      </c>
      <c r="B54" s="39">
        <v>68</v>
      </c>
      <c r="C54" s="39">
        <v>66</v>
      </c>
      <c r="D54" s="39">
        <v>68</v>
      </c>
      <c r="E54" s="39">
        <v>67</v>
      </c>
      <c r="F54" s="39">
        <v>90</v>
      </c>
      <c r="G54" s="39">
        <v>111</v>
      </c>
      <c r="H54" s="39">
        <v>103</v>
      </c>
      <c r="I54" s="39">
        <v>104</v>
      </c>
      <c r="J54" s="39">
        <v>91</v>
      </c>
      <c r="K54" s="39">
        <v>113</v>
      </c>
      <c r="L54" s="39">
        <v>104</v>
      </c>
      <c r="M54" s="39">
        <v>102.86</v>
      </c>
      <c r="N54" s="39">
        <v>70.010000000000005</v>
      </c>
      <c r="O54" s="39">
        <v>78</v>
      </c>
      <c r="P54" s="39">
        <v>74</v>
      </c>
      <c r="Q54" s="40">
        <v>103</v>
      </c>
      <c r="R54" s="129">
        <v>42</v>
      </c>
      <c r="S54" s="177">
        <v>38</v>
      </c>
      <c r="T54" s="177">
        <v>40</v>
      </c>
      <c r="U54" s="180">
        <v>53.033852019999998</v>
      </c>
      <c r="V54" s="180">
        <v>54.281001830000001</v>
      </c>
      <c r="W54" s="180">
        <v>55.407175269999996</v>
      </c>
      <c r="X54" s="180">
        <v>66.297733410000006</v>
      </c>
      <c r="Y54" s="88"/>
      <c r="Z54" s="88"/>
      <c r="AA54" s="88"/>
      <c r="AB54" s="88"/>
      <c r="AC54" s="88"/>
      <c r="AD54" s="88"/>
    </row>
    <row r="55" spans="1:30" x14ac:dyDescent="0.25">
      <c r="A55" s="42" t="s">
        <v>111</v>
      </c>
      <c r="B55" s="39">
        <v>0</v>
      </c>
      <c r="C55" s="39">
        <v>0</v>
      </c>
      <c r="D55" s="39">
        <v>0</v>
      </c>
      <c r="E55" s="39">
        <v>0</v>
      </c>
      <c r="F55" s="39">
        <v>0</v>
      </c>
      <c r="G55" s="39">
        <v>0</v>
      </c>
      <c r="H55" s="39">
        <v>0</v>
      </c>
      <c r="I55" s="39">
        <v>0</v>
      </c>
      <c r="J55" s="39">
        <v>0</v>
      </c>
      <c r="K55" s="39">
        <v>0</v>
      </c>
      <c r="L55" s="39">
        <v>0</v>
      </c>
      <c r="M55" s="39">
        <v>0</v>
      </c>
      <c r="N55" s="39">
        <v>0</v>
      </c>
      <c r="O55" s="39">
        <v>0</v>
      </c>
      <c r="P55" s="39">
        <v>0</v>
      </c>
      <c r="Q55" s="40">
        <v>0</v>
      </c>
      <c r="R55" s="129" t="s">
        <v>40</v>
      </c>
      <c r="S55" s="177">
        <v>0</v>
      </c>
      <c r="T55" s="177">
        <v>0</v>
      </c>
      <c r="U55" s="180">
        <v>0</v>
      </c>
      <c r="V55" s="180">
        <v>0</v>
      </c>
      <c r="W55" s="180">
        <v>0</v>
      </c>
      <c r="X55" s="180">
        <v>0</v>
      </c>
      <c r="Y55" s="88"/>
      <c r="Z55" s="88"/>
      <c r="AA55" s="88"/>
      <c r="AB55" s="88"/>
      <c r="AC55" s="88"/>
      <c r="AD55" s="88"/>
    </row>
    <row r="56" spans="1:30" x14ac:dyDescent="0.25">
      <c r="A56" s="38" t="s">
        <v>112</v>
      </c>
      <c r="B56" s="39">
        <v>-51</v>
      </c>
      <c r="C56" s="39">
        <v>-48</v>
      </c>
      <c r="D56" s="39">
        <v>-49</v>
      </c>
      <c r="E56" s="39">
        <v>-48</v>
      </c>
      <c r="F56" s="39">
        <v>-69</v>
      </c>
      <c r="G56" s="39">
        <v>-71</v>
      </c>
      <c r="H56" s="39">
        <v>-74</v>
      </c>
      <c r="I56" s="39">
        <v>-71</v>
      </c>
      <c r="J56" s="39">
        <v>-66</v>
      </c>
      <c r="K56" s="39">
        <v>-74</v>
      </c>
      <c r="L56" s="39">
        <v>-70</v>
      </c>
      <c r="M56" s="39">
        <v>-77.319999999999993</v>
      </c>
      <c r="N56" s="39">
        <v>-61.31</v>
      </c>
      <c r="O56" s="39">
        <v>-66</v>
      </c>
      <c r="P56" s="39">
        <v>-56</v>
      </c>
      <c r="Q56" s="40">
        <v>-84</v>
      </c>
      <c r="R56" s="129">
        <v>-29</v>
      </c>
      <c r="S56" s="177">
        <v>-33</v>
      </c>
      <c r="T56" s="177">
        <v>-34</v>
      </c>
      <c r="U56" s="180">
        <v>-31.785620680000001</v>
      </c>
      <c r="V56" s="180">
        <v>-34.93932101</v>
      </c>
      <c r="W56" s="180">
        <v>-34.627856940000001</v>
      </c>
      <c r="X56" s="180">
        <v>-37.724361270000003</v>
      </c>
      <c r="Y56" s="88"/>
      <c r="Z56" s="88"/>
      <c r="AA56" s="88"/>
      <c r="AB56" s="88"/>
      <c r="AC56" s="88"/>
      <c r="AD56" s="88"/>
    </row>
    <row r="57" spans="1:30" s="117" customFormat="1" x14ac:dyDescent="0.25">
      <c r="A57" s="52" t="s">
        <v>113</v>
      </c>
      <c r="B57" s="114">
        <v>17</v>
      </c>
      <c r="C57" s="114">
        <v>18</v>
      </c>
      <c r="D57" s="114">
        <v>19</v>
      </c>
      <c r="E57" s="114">
        <v>19</v>
      </c>
      <c r="F57" s="114">
        <v>21</v>
      </c>
      <c r="G57" s="114">
        <v>40</v>
      </c>
      <c r="H57" s="114">
        <v>29</v>
      </c>
      <c r="I57" s="114">
        <v>33</v>
      </c>
      <c r="J57" s="114">
        <v>24</v>
      </c>
      <c r="K57" s="114">
        <v>39</v>
      </c>
      <c r="L57" s="114">
        <v>35</v>
      </c>
      <c r="M57" s="114">
        <v>25.54</v>
      </c>
      <c r="N57" s="114">
        <v>8.7100000000000009</v>
      </c>
      <c r="O57" s="114">
        <v>11</v>
      </c>
      <c r="P57" s="114">
        <v>19</v>
      </c>
      <c r="Q57" s="115">
        <v>20</v>
      </c>
      <c r="R57" s="132">
        <v>13</v>
      </c>
      <c r="S57" s="176">
        <v>5</v>
      </c>
      <c r="T57" s="176">
        <v>6</v>
      </c>
      <c r="U57" s="179">
        <f t="shared" ref="U57" si="9">SUM(U56+U53)</f>
        <v>21.248231339999997</v>
      </c>
      <c r="V57" s="179">
        <v>19.341680820000001</v>
      </c>
      <c r="W57" s="179">
        <v>20.779318329999995</v>
      </c>
      <c r="X57" s="179">
        <v>28.573372140000004</v>
      </c>
      <c r="Y57" s="116"/>
      <c r="Z57" s="116"/>
      <c r="AA57" s="116"/>
      <c r="AB57" s="116"/>
      <c r="AC57" s="116"/>
      <c r="AD57" s="116"/>
    </row>
    <row r="58" spans="1:30" x14ac:dyDescent="0.25">
      <c r="A58" s="38" t="s">
        <v>114</v>
      </c>
      <c r="B58" s="39">
        <v>-6</v>
      </c>
      <c r="C58" s="39">
        <v>-6</v>
      </c>
      <c r="D58" s="39">
        <v>-7</v>
      </c>
      <c r="E58" s="39">
        <v>-7</v>
      </c>
      <c r="F58" s="39">
        <v>-7</v>
      </c>
      <c r="G58" s="39">
        <v>-7</v>
      </c>
      <c r="H58" s="39">
        <v>-7</v>
      </c>
      <c r="I58" s="39">
        <v>-7</v>
      </c>
      <c r="J58" s="39">
        <v>-7</v>
      </c>
      <c r="K58" s="39">
        <v>-7</v>
      </c>
      <c r="L58" s="39">
        <v>-7</v>
      </c>
      <c r="M58" s="39">
        <v>-6.92</v>
      </c>
      <c r="N58" s="39">
        <v>-6.98</v>
      </c>
      <c r="O58" s="39">
        <v>-7</v>
      </c>
      <c r="P58" s="39">
        <v>-25</v>
      </c>
      <c r="Q58" s="40">
        <v>-7</v>
      </c>
      <c r="R58" s="129">
        <v>-8</v>
      </c>
      <c r="S58" s="177">
        <v>-7</v>
      </c>
      <c r="T58" s="177">
        <v>-8</v>
      </c>
      <c r="U58" s="180">
        <v>-7.5463817499999992</v>
      </c>
      <c r="V58" s="180">
        <v>-7.5120081899999995</v>
      </c>
      <c r="W58" s="180">
        <v>-7.5314496000000002</v>
      </c>
      <c r="X58" s="180">
        <v>-8.5729402500000003</v>
      </c>
      <c r="Y58" s="88"/>
      <c r="Z58" s="88"/>
      <c r="AA58" s="88"/>
      <c r="AB58" s="88"/>
      <c r="AC58" s="88"/>
      <c r="AD58" s="88"/>
    </row>
    <row r="59" spans="1:30" ht="14.25" customHeight="1" x14ac:dyDescent="0.25">
      <c r="A59" s="38" t="s">
        <v>115</v>
      </c>
      <c r="B59" s="39">
        <v>4</v>
      </c>
      <c r="C59" s="39">
        <v>4</v>
      </c>
      <c r="D59" s="39">
        <v>4</v>
      </c>
      <c r="E59" s="39">
        <v>4</v>
      </c>
      <c r="F59" s="39">
        <v>4</v>
      </c>
      <c r="G59" s="39">
        <v>6</v>
      </c>
      <c r="H59" s="39">
        <v>5</v>
      </c>
      <c r="I59" s="39">
        <v>2</v>
      </c>
      <c r="J59" s="39">
        <v>4</v>
      </c>
      <c r="K59" s="39">
        <v>4</v>
      </c>
      <c r="L59" s="39">
        <v>4</v>
      </c>
      <c r="M59" s="39">
        <v>4.34</v>
      </c>
      <c r="N59" s="39">
        <v>4.34</v>
      </c>
      <c r="O59" s="39">
        <v>4</v>
      </c>
      <c r="P59" s="39">
        <v>33</v>
      </c>
      <c r="Q59" s="40">
        <v>4</v>
      </c>
      <c r="R59" s="129">
        <v>4</v>
      </c>
      <c r="S59" s="177">
        <v>4</v>
      </c>
      <c r="T59" s="177">
        <v>4</v>
      </c>
      <c r="U59" s="180">
        <v>4.3877904500000007</v>
      </c>
      <c r="V59" s="180">
        <v>4.4050380699999998</v>
      </c>
      <c r="W59" s="180">
        <v>4.4090817699999993</v>
      </c>
      <c r="X59" s="180">
        <v>4.3891233300000003</v>
      </c>
      <c r="Y59" s="88"/>
      <c r="Z59" s="88"/>
      <c r="AA59" s="88"/>
      <c r="AB59" s="88"/>
      <c r="AC59" s="88"/>
      <c r="AD59" s="88"/>
    </row>
    <row r="60" spans="1:30" x14ac:dyDescent="0.25">
      <c r="A60" s="38" t="s">
        <v>116</v>
      </c>
      <c r="B60" s="39">
        <v>0</v>
      </c>
      <c r="C60" s="39">
        <v>0</v>
      </c>
      <c r="D60" s="39">
        <v>0</v>
      </c>
      <c r="E60" s="39">
        <v>0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  <c r="L60" s="39">
        <v>0</v>
      </c>
      <c r="M60" s="39">
        <v>0</v>
      </c>
      <c r="N60" s="39">
        <v>0</v>
      </c>
      <c r="O60" s="39">
        <v>0</v>
      </c>
      <c r="P60" s="39">
        <v>0</v>
      </c>
      <c r="Q60" s="40">
        <v>0</v>
      </c>
      <c r="R60" s="129" t="s">
        <v>40</v>
      </c>
      <c r="S60" s="177">
        <v>0</v>
      </c>
      <c r="T60" s="177">
        <v>0</v>
      </c>
      <c r="U60" s="180">
        <v>0</v>
      </c>
      <c r="V60" s="180">
        <v>0</v>
      </c>
      <c r="W60" s="180">
        <v>0</v>
      </c>
      <c r="X60" s="180">
        <v>0</v>
      </c>
      <c r="Y60" s="88"/>
      <c r="Z60" s="88"/>
      <c r="AA60" s="88"/>
      <c r="AB60" s="88"/>
      <c r="AC60" s="88"/>
      <c r="AD60" s="88"/>
    </row>
    <row r="61" spans="1:30" s="117" customFormat="1" x14ac:dyDescent="0.25">
      <c r="A61" s="52" t="s">
        <v>117</v>
      </c>
      <c r="B61" s="114">
        <v>15</v>
      </c>
      <c r="C61" s="114">
        <v>16</v>
      </c>
      <c r="D61" s="114">
        <v>17</v>
      </c>
      <c r="E61" s="114">
        <v>17</v>
      </c>
      <c r="F61" s="114">
        <v>19</v>
      </c>
      <c r="G61" s="114">
        <v>39</v>
      </c>
      <c r="H61" s="114">
        <v>27</v>
      </c>
      <c r="I61" s="114">
        <v>28</v>
      </c>
      <c r="J61" s="114">
        <v>22</v>
      </c>
      <c r="K61" s="114">
        <v>36</v>
      </c>
      <c r="L61" s="114">
        <v>32</v>
      </c>
      <c r="M61" s="114">
        <v>22.96</v>
      </c>
      <c r="N61" s="114">
        <v>6.07</v>
      </c>
      <c r="O61" s="114">
        <v>9</v>
      </c>
      <c r="P61" s="114">
        <v>16</v>
      </c>
      <c r="Q61" s="115">
        <v>17</v>
      </c>
      <c r="R61" s="132">
        <v>9</v>
      </c>
      <c r="S61" s="176">
        <v>2</v>
      </c>
      <c r="T61" s="176">
        <v>3</v>
      </c>
      <c r="U61" s="179">
        <f t="shared" ref="U61" si="10">SUM(U57:U60)</f>
        <v>18.089640039999999</v>
      </c>
      <c r="V61" s="179">
        <v>16.234710700000001</v>
      </c>
      <c r="W61" s="179">
        <v>17.656950499999994</v>
      </c>
      <c r="X61" s="179">
        <v>24.389555220000002</v>
      </c>
      <c r="Y61" s="116"/>
      <c r="Z61" s="116"/>
      <c r="AA61" s="116"/>
      <c r="AB61" s="116"/>
      <c r="AC61" s="116"/>
      <c r="AD61" s="116"/>
    </row>
    <row r="62" spans="1:30" x14ac:dyDescent="0.25">
      <c r="A62" s="38" t="s">
        <v>121</v>
      </c>
      <c r="B62" s="43">
        <v>0.23</v>
      </c>
      <c r="C62" s="43">
        <v>0.25</v>
      </c>
      <c r="D62" s="43">
        <v>0.25</v>
      </c>
      <c r="E62" s="43">
        <v>0.247</v>
      </c>
      <c r="F62" s="43">
        <v>0.20699999999999999</v>
      </c>
      <c r="G62" s="43">
        <v>0.35</v>
      </c>
      <c r="H62" s="43">
        <v>0.26500000000000001</v>
      </c>
      <c r="I62" s="43">
        <v>0.26900000000000002</v>
      </c>
      <c r="J62" s="43">
        <v>0.24</v>
      </c>
      <c r="K62" s="43">
        <v>0.32300000000000001</v>
      </c>
      <c r="L62" s="43">
        <v>0.307</v>
      </c>
      <c r="M62" s="43">
        <v>0.223</v>
      </c>
      <c r="N62" s="43">
        <v>8.6999999999999994E-2</v>
      </c>
      <c r="O62" s="43">
        <v>0.115</v>
      </c>
      <c r="P62" s="43">
        <v>0.216</v>
      </c>
      <c r="Q62" s="41">
        <v>0.161</v>
      </c>
      <c r="R62" s="162">
        <v>0.214</v>
      </c>
      <c r="S62" s="178">
        <v>4.4999999999999998E-2</v>
      </c>
      <c r="T62" s="178">
        <v>7.0999999999999994E-2</v>
      </c>
      <c r="U62" s="181">
        <f>U61/U53</f>
        <v>0.34109609901951077</v>
      </c>
      <c r="V62" s="181">
        <v>0.29908642347546738</v>
      </c>
      <c r="W62" s="181">
        <v>0.3186762438972463</v>
      </c>
      <c r="X62" s="181">
        <v>0.36787917121041741</v>
      </c>
      <c r="Y62" s="41"/>
      <c r="Z62" s="41"/>
      <c r="AA62" s="41"/>
      <c r="AB62" s="41"/>
      <c r="AC62" s="41"/>
      <c r="AD62" s="41"/>
    </row>
    <row r="63" spans="1:30" x14ac:dyDescent="0.25">
      <c r="A63" s="38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185"/>
      <c r="V63" s="185"/>
      <c r="W63" s="185"/>
      <c r="X63" s="185"/>
    </row>
    <row r="64" spans="1:30" x14ac:dyDescent="0.25">
      <c r="A64" s="34" t="s">
        <v>124</v>
      </c>
      <c r="B64" s="35" t="s">
        <v>272</v>
      </c>
      <c r="C64" s="35" t="s">
        <v>273</v>
      </c>
      <c r="D64" s="35" t="s">
        <v>274</v>
      </c>
      <c r="E64" s="35" t="s">
        <v>275</v>
      </c>
      <c r="F64" s="35" t="s">
        <v>276</v>
      </c>
      <c r="G64" s="35" t="s">
        <v>278</v>
      </c>
      <c r="H64" s="35" t="s">
        <v>279</v>
      </c>
      <c r="I64" s="35" t="s">
        <v>280</v>
      </c>
      <c r="J64" s="35" t="s">
        <v>277</v>
      </c>
      <c r="K64" s="35" t="s">
        <v>281</v>
      </c>
      <c r="L64" s="35" t="s">
        <v>282</v>
      </c>
      <c r="M64" s="35" t="s">
        <v>283</v>
      </c>
      <c r="N64" s="35" t="s">
        <v>284</v>
      </c>
      <c r="O64" s="35" t="s">
        <v>285</v>
      </c>
      <c r="P64" s="35" t="s">
        <v>286</v>
      </c>
      <c r="Q64" s="35" t="s">
        <v>287</v>
      </c>
      <c r="R64" s="35" t="s">
        <v>288</v>
      </c>
      <c r="S64" s="35" t="s">
        <v>289</v>
      </c>
      <c r="T64" s="35" t="s">
        <v>290</v>
      </c>
      <c r="U64" s="35" t="s">
        <v>291</v>
      </c>
      <c r="V64" s="35" t="s">
        <v>292</v>
      </c>
      <c r="W64" s="35" t="s">
        <v>293</v>
      </c>
      <c r="X64" s="35" t="s">
        <v>427</v>
      </c>
    </row>
    <row r="65" spans="1:30" s="117" customFormat="1" x14ac:dyDescent="0.25">
      <c r="A65" s="52" t="s">
        <v>109</v>
      </c>
      <c r="B65" s="114">
        <v>114</v>
      </c>
      <c r="C65" s="114">
        <v>109</v>
      </c>
      <c r="D65" s="114">
        <v>140</v>
      </c>
      <c r="E65" s="114">
        <v>128</v>
      </c>
      <c r="F65" s="114">
        <v>126</v>
      </c>
      <c r="G65" s="114">
        <v>114</v>
      </c>
      <c r="H65" s="114">
        <v>142</v>
      </c>
      <c r="I65" s="114">
        <v>106</v>
      </c>
      <c r="J65" s="114">
        <v>131</v>
      </c>
      <c r="K65" s="114">
        <v>152</v>
      </c>
      <c r="L65" s="114">
        <v>160</v>
      </c>
      <c r="M65" s="114">
        <v>145.27000000000001</v>
      </c>
      <c r="N65" s="114">
        <v>119.84</v>
      </c>
      <c r="O65" s="114">
        <v>146</v>
      </c>
      <c r="P65" s="114">
        <v>161</v>
      </c>
      <c r="Q65" s="115">
        <v>144</v>
      </c>
      <c r="R65" s="132">
        <v>146</v>
      </c>
      <c r="S65" s="132">
        <v>172</v>
      </c>
      <c r="T65" s="132">
        <v>259</v>
      </c>
      <c r="U65" s="179">
        <v>281.47942821000299</v>
      </c>
      <c r="V65" s="179">
        <v>277.42266789000098</v>
      </c>
      <c r="W65" s="179">
        <v>342.77828623995902</v>
      </c>
      <c r="X65" s="179">
        <v>387.259093489995</v>
      </c>
      <c r="Y65" s="116"/>
      <c r="Z65" s="116"/>
      <c r="AA65" s="116"/>
      <c r="AB65" s="116"/>
      <c r="AC65" s="116"/>
      <c r="AD65" s="116"/>
    </row>
    <row r="66" spans="1:30" x14ac:dyDescent="0.25">
      <c r="A66" s="42" t="s">
        <v>110</v>
      </c>
      <c r="B66" s="39">
        <v>114</v>
      </c>
      <c r="C66" s="39">
        <v>109</v>
      </c>
      <c r="D66" s="39">
        <v>140</v>
      </c>
      <c r="E66" s="39">
        <v>128</v>
      </c>
      <c r="F66" s="39">
        <v>126</v>
      </c>
      <c r="G66" s="39">
        <v>114</v>
      </c>
      <c r="H66" s="39">
        <v>142</v>
      </c>
      <c r="I66" s="39">
        <v>106</v>
      </c>
      <c r="J66" s="39">
        <v>131</v>
      </c>
      <c r="K66" s="39">
        <v>152</v>
      </c>
      <c r="L66" s="39">
        <v>160</v>
      </c>
      <c r="M66" s="39">
        <v>145.27000000000001</v>
      </c>
      <c r="N66" s="39">
        <v>119.84</v>
      </c>
      <c r="O66" s="39">
        <v>146</v>
      </c>
      <c r="P66" s="39">
        <v>161</v>
      </c>
      <c r="Q66" s="40">
        <v>144</v>
      </c>
      <c r="R66" s="129">
        <v>146</v>
      </c>
      <c r="S66" s="129">
        <v>172</v>
      </c>
      <c r="T66" s="129">
        <v>259</v>
      </c>
      <c r="U66" s="180">
        <v>280.484248580003</v>
      </c>
      <c r="V66" s="180">
        <v>277.42266789000098</v>
      </c>
      <c r="W66" s="180">
        <v>342.77828623995902</v>
      </c>
      <c r="X66" s="180">
        <v>387.259093489995</v>
      </c>
      <c r="Y66" s="88"/>
      <c r="Z66" s="88"/>
      <c r="AA66" s="88"/>
      <c r="AB66" s="88"/>
      <c r="AC66" s="88"/>
      <c r="AD66" s="88"/>
    </row>
    <row r="67" spans="1:30" x14ac:dyDescent="0.25">
      <c r="A67" s="42" t="s">
        <v>111</v>
      </c>
      <c r="B67" s="39">
        <v>0</v>
      </c>
      <c r="C67" s="39">
        <v>0</v>
      </c>
      <c r="D67" s="39">
        <v>0</v>
      </c>
      <c r="E67" s="39">
        <v>0</v>
      </c>
      <c r="F67" s="39">
        <v>0</v>
      </c>
      <c r="G67" s="39">
        <v>0</v>
      </c>
      <c r="H67" s="39">
        <v>0</v>
      </c>
      <c r="I67" s="39">
        <v>0</v>
      </c>
      <c r="J67" s="39">
        <v>0</v>
      </c>
      <c r="K67" s="39">
        <v>0</v>
      </c>
      <c r="L67" s="39">
        <v>0</v>
      </c>
      <c r="M67" s="39">
        <v>0</v>
      </c>
      <c r="N67" s="39">
        <v>0</v>
      </c>
      <c r="O67" s="39">
        <v>0</v>
      </c>
      <c r="P67" s="39">
        <v>0</v>
      </c>
      <c r="Q67" s="40">
        <v>0</v>
      </c>
      <c r="R67" s="129" t="s">
        <v>40</v>
      </c>
      <c r="S67" s="129">
        <v>0</v>
      </c>
      <c r="T67" s="129">
        <v>0</v>
      </c>
      <c r="U67" s="180">
        <v>0.99517962999999998</v>
      </c>
      <c r="V67" s="180">
        <v>0</v>
      </c>
      <c r="W67" s="180">
        <v>0</v>
      </c>
      <c r="X67" s="180">
        <v>0</v>
      </c>
      <c r="Y67" s="88"/>
      <c r="Z67" s="88"/>
      <c r="AA67" s="88"/>
      <c r="AB67" s="88"/>
      <c r="AC67" s="88"/>
      <c r="AD67" s="88"/>
    </row>
    <row r="68" spans="1:30" x14ac:dyDescent="0.25">
      <c r="A68" s="38" t="s">
        <v>125</v>
      </c>
      <c r="B68" s="39">
        <v>-101</v>
      </c>
      <c r="C68" s="39">
        <v>-102</v>
      </c>
      <c r="D68" s="39">
        <v>-131</v>
      </c>
      <c r="E68" s="39">
        <v>-133</v>
      </c>
      <c r="F68" s="39">
        <v>-130</v>
      </c>
      <c r="G68" s="39">
        <v>-126</v>
      </c>
      <c r="H68" s="39">
        <v>-151</v>
      </c>
      <c r="I68" s="39">
        <v>-106</v>
      </c>
      <c r="J68" s="39">
        <v>-125</v>
      </c>
      <c r="K68" s="39">
        <v>-122</v>
      </c>
      <c r="L68" s="39">
        <v>-148</v>
      </c>
      <c r="M68" s="39">
        <v>-148.96</v>
      </c>
      <c r="N68" s="39">
        <v>-137.66999999999999</v>
      </c>
      <c r="O68" s="39">
        <v>-149</v>
      </c>
      <c r="P68" s="39">
        <v>-180</v>
      </c>
      <c r="Q68" s="40">
        <v>-141</v>
      </c>
      <c r="R68" s="129">
        <v>-145</v>
      </c>
      <c r="S68" s="129">
        <v>-161</v>
      </c>
      <c r="T68" s="129">
        <v>-170</v>
      </c>
      <c r="U68" s="180">
        <v>-171.564742007359</v>
      </c>
      <c r="V68" s="180">
        <v>-191.446157447704</v>
      </c>
      <c r="W68" s="180">
        <v>-204.150496609996</v>
      </c>
      <c r="X68" s="180">
        <v>-228.71848284000001</v>
      </c>
      <c r="Y68" s="88"/>
      <c r="Z68" s="88"/>
      <c r="AA68" s="88"/>
      <c r="AB68" s="88"/>
      <c r="AC68" s="88"/>
      <c r="AD68" s="88"/>
    </row>
    <row r="69" spans="1:30" s="117" customFormat="1" x14ac:dyDescent="0.25">
      <c r="A69" s="52" t="s">
        <v>113</v>
      </c>
      <c r="B69" s="114">
        <v>13</v>
      </c>
      <c r="C69" s="114">
        <v>7</v>
      </c>
      <c r="D69" s="114">
        <v>9</v>
      </c>
      <c r="E69" s="114">
        <v>-5</v>
      </c>
      <c r="F69" s="114">
        <v>-4</v>
      </c>
      <c r="G69" s="114">
        <v>-13</v>
      </c>
      <c r="H69" s="114">
        <v>-9</v>
      </c>
      <c r="I69" s="114">
        <v>0</v>
      </c>
      <c r="J69" s="114">
        <v>5</v>
      </c>
      <c r="K69" s="114">
        <v>30</v>
      </c>
      <c r="L69" s="114">
        <v>12</v>
      </c>
      <c r="M69" s="114">
        <v>-3.69</v>
      </c>
      <c r="N69" s="114">
        <v>-17.829999999999998</v>
      </c>
      <c r="O69" s="114">
        <v>-3</v>
      </c>
      <c r="P69" s="114">
        <v>-19</v>
      </c>
      <c r="Q69" s="115">
        <v>3</v>
      </c>
      <c r="R69" s="132">
        <v>1</v>
      </c>
      <c r="S69" s="132">
        <v>11</v>
      </c>
      <c r="T69" s="132">
        <v>89</v>
      </c>
      <c r="U69" s="179">
        <f t="shared" ref="U69" si="11">SUM(U68+U65)</f>
        <v>109.91468620264399</v>
      </c>
      <c r="V69" s="179">
        <v>85.976510442296984</v>
      </c>
      <c r="W69" s="179">
        <v>138.62778962996302</v>
      </c>
      <c r="X69" s="179">
        <v>158.54061064999499</v>
      </c>
      <c r="Y69" s="116"/>
      <c r="Z69" s="116"/>
      <c r="AA69" s="116"/>
      <c r="AB69" s="116"/>
      <c r="AC69" s="116"/>
      <c r="AD69" s="116"/>
    </row>
    <row r="70" spans="1:30" x14ac:dyDescent="0.25">
      <c r="A70" s="38" t="s">
        <v>114</v>
      </c>
      <c r="B70" s="39">
        <v>-18</v>
      </c>
      <c r="C70" s="39">
        <v>-17</v>
      </c>
      <c r="D70" s="39">
        <v>-20</v>
      </c>
      <c r="E70" s="39">
        <v>-20</v>
      </c>
      <c r="F70" s="39">
        <v>-19</v>
      </c>
      <c r="G70" s="39">
        <v>-20</v>
      </c>
      <c r="H70" s="39">
        <v>-20</v>
      </c>
      <c r="I70" s="39">
        <v>-22</v>
      </c>
      <c r="J70" s="39">
        <v>-20</v>
      </c>
      <c r="K70" s="39">
        <v>-21</v>
      </c>
      <c r="L70" s="39">
        <v>-23</v>
      </c>
      <c r="M70" s="39">
        <v>-31.23</v>
      </c>
      <c r="N70" s="39">
        <v>-20.83</v>
      </c>
      <c r="O70" s="39">
        <v>-22</v>
      </c>
      <c r="P70" s="39" t="s">
        <v>88</v>
      </c>
      <c r="Q70" s="40">
        <v>-24</v>
      </c>
      <c r="R70" s="129">
        <v>-23</v>
      </c>
      <c r="S70" s="129">
        <v>-21</v>
      </c>
      <c r="T70" s="129">
        <v>-21</v>
      </c>
      <c r="U70" s="180">
        <v>-23.724245059999998</v>
      </c>
      <c r="V70" s="180">
        <v>-24.855115129999998</v>
      </c>
      <c r="W70" s="180">
        <v>-33.041179490000005</v>
      </c>
      <c r="X70" s="180">
        <v>-60.648141740000007</v>
      </c>
      <c r="Y70" s="88"/>
      <c r="Z70" s="88"/>
      <c r="AA70" s="88"/>
      <c r="AB70" s="88"/>
      <c r="AC70" s="88"/>
      <c r="AD70" s="88"/>
    </row>
    <row r="71" spans="1:30" x14ac:dyDescent="0.25">
      <c r="A71" s="38" t="s">
        <v>115</v>
      </c>
      <c r="B71" s="39">
        <v>13</v>
      </c>
      <c r="C71" s="39">
        <v>17</v>
      </c>
      <c r="D71" s="39">
        <v>15</v>
      </c>
      <c r="E71" s="39">
        <v>28</v>
      </c>
      <c r="F71" s="39">
        <v>35</v>
      </c>
      <c r="G71" s="39">
        <v>33</v>
      </c>
      <c r="H71" s="39">
        <v>30</v>
      </c>
      <c r="I71" s="39">
        <v>25</v>
      </c>
      <c r="J71" s="39">
        <v>27</v>
      </c>
      <c r="K71" s="39">
        <v>34</v>
      </c>
      <c r="L71" s="39">
        <v>28</v>
      </c>
      <c r="M71" s="39">
        <v>26.66</v>
      </c>
      <c r="N71" s="39">
        <v>31.75</v>
      </c>
      <c r="O71" s="39">
        <v>32</v>
      </c>
      <c r="P71" s="39">
        <v>33</v>
      </c>
      <c r="Q71" s="40">
        <v>43</v>
      </c>
      <c r="R71" s="129">
        <v>36</v>
      </c>
      <c r="S71" s="129">
        <v>37</v>
      </c>
      <c r="T71" s="129">
        <v>32</v>
      </c>
      <c r="U71" s="180">
        <v>43.025096099620001</v>
      </c>
      <c r="V71" s="180">
        <v>41.983792269999995</v>
      </c>
      <c r="W71" s="180">
        <v>41.607920469999996</v>
      </c>
      <c r="X71" s="180">
        <v>45.413632</v>
      </c>
      <c r="Y71" s="88"/>
      <c r="Z71" s="88"/>
      <c r="AA71" s="88"/>
      <c r="AB71" s="88"/>
      <c r="AC71" s="88"/>
      <c r="AD71" s="88"/>
    </row>
    <row r="72" spans="1:30" x14ac:dyDescent="0.25">
      <c r="A72" s="38" t="s">
        <v>116</v>
      </c>
      <c r="B72" s="39">
        <v>0</v>
      </c>
      <c r="C72" s="39">
        <v>0</v>
      </c>
      <c r="D72" s="39">
        <v>0</v>
      </c>
      <c r="E72" s="39">
        <v>0</v>
      </c>
      <c r="F72" s="39">
        <v>0</v>
      </c>
      <c r="G72" s="39">
        <v>0</v>
      </c>
      <c r="H72" s="39">
        <v>0</v>
      </c>
      <c r="I72" s="39">
        <v>0</v>
      </c>
      <c r="J72" s="39">
        <v>0</v>
      </c>
      <c r="K72" s="39">
        <v>0</v>
      </c>
      <c r="L72" s="39">
        <v>0</v>
      </c>
      <c r="M72" s="39">
        <v>0</v>
      </c>
      <c r="N72" s="39">
        <v>0</v>
      </c>
      <c r="O72" s="39">
        <v>0</v>
      </c>
      <c r="P72" s="39">
        <v>0</v>
      </c>
      <c r="Q72" s="40">
        <v>0</v>
      </c>
      <c r="R72" s="129" t="s">
        <v>40</v>
      </c>
      <c r="S72" s="129">
        <v>0</v>
      </c>
      <c r="T72" s="129">
        <v>0</v>
      </c>
      <c r="U72" s="180">
        <v>0</v>
      </c>
      <c r="V72" s="180">
        <v>0</v>
      </c>
      <c r="W72" s="180">
        <v>0</v>
      </c>
      <c r="X72" s="180">
        <v>0</v>
      </c>
      <c r="Y72" s="88"/>
      <c r="Z72" s="88"/>
      <c r="AA72" s="88"/>
      <c r="AB72" s="88"/>
      <c r="AC72" s="88"/>
      <c r="AD72" s="88"/>
    </row>
    <row r="73" spans="1:30" s="117" customFormat="1" x14ac:dyDescent="0.25">
      <c r="A73" s="52" t="s">
        <v>117</v>
      </c>
      <c r="B73" s="114">
        <v>8</v>
      </c>
      <c r="C73" s="114">
        <v>7</v>
      </c>
      <c r="D73" s="114">
        <v>4</v>
      </c>
      <c r="E73" s="114">
        <v>2</v>
      </c>
      <c r="F73" s="114">
        <v>12</v>
      </c>
      <c r="G73" s="114">
        <v>0</v>
      </c>
      <c r="H73" s="114">
        <v>1</v>
      </c>
      <c r="I73" s="114">
        <v>3</v>
      </c>
      <c r="J73" s="114">
        <v>12</v>
      </c>
      <c r="K73" s="114">
        <v>42</v>
      </c>
      <c r="L73" s="114">
        <v>17</v>
      </c>
      <c r="M73" s="114">
        <v>-8.26</v>
      </c>
      <c r="N73" s="114">
        <v>-6.91</v>
      </c>
      <c r="O73" s="114">
        <v>7</v>
      </c>
      <c r="P73" s="114">
        <v>-11</v>
      </c>
      <c r="Q73" s="115">
        <v>22</v>
      </c>
      <c r="R73" s="132">
        <v>14</v>
      </c>
      <c r="S73" s="132">
        <v>27</v>
      </c>
      <c r="T73" s="132">
        <v>100</v>
      </c>
      <c r="U73" s="179">
        <f t="shared" ref="U73" si="12">SUM(U69:U72)</f>
        <v>129.21553724226399</v>
      </c>
      <c r="V73" s="179">
        <v>103.10518758229698</v>
      </c>
      <c r="W73" s="179">
        <v>147.19453060996301</v>
      </c>
      <c r="X73" s="179">
        <v>143.306100909995</v>
      </c>
      <c r="Y73" s="116"/>
      <c r="Z73" s="116"/>
      <c r="AA73" s="116"/>
      <c r="AB73" s="116"/>
      <c r="AC73" s="116"/>
      <c r="AD73" s="116"/>
    </row>
    <row r="74" spans="1:30" x14ac:dyDescent="0.25">
      <c r="A74" s="38" t="s">
        <v>121</v>
      </c>
      <c r="B74" s="43">
        <v>7.0000000000000007E-2</v>
      </c>
      <c r="C74" s="43">
        <v>0.06</v>
      </c>
      <c r="D74" s="43">
        <v>0.03</v>
      </c>
      <c r="E74" s="43">
        <v>1.7000000000000001E-2</v>
      </c>
      <c r="F74" s="43">
        <v>9.5000000000000001E-2</v>
      </c>
      <c r="G74" s="43">
        <v>-1E-3</v>
      </c>
      <c r="H74" s="43">
        <v>5.0000000000000001E-3</v>
      </c>
      <c r="I74" s="43">
        <v>2.5999999999999999E-2</v>
      </c>
      <c r="J74" s="43">
        <v>9.2999999999999999E-2</v>
      </c>
      <c r="K74" s="43">
        <v>0.27900000000000003</v>
      </c>
      <c r="L74" s="43">
        <v>0.107</v>
      </c>
      <c r="M74" s="43">
        <v>-5.6861833670353343E-2</v>
      </c>
      <c r="N74" s="43">
        <v>-5.7672944169199374E-2</v>
      </c>
      <c r="O74" s="43">
        <v>4.7899999999999998E-2</v>
      </c>
      <c r="P74" s="43">
        <v>-6.8322981366459631E-2</v>
      </c>
      <c r="Q74" s="41">
        <v>0.152</v>
      </c>
      <c r="R74" s="162">
        <v>9.5890410958904104E-2</v>
      </c>
      <c r="S74" s="162">
        <v>0.15957792990719913</v>
      </c>
      <c r="T74" s="162">
        <v>0.38700000000000001</v>
      </c>
      <c r="U74" s="181">
        <f t="shared" ref="U74" si="13">U73/U65</f>
        <v>0.45905854670793322</v>
      </c>
      <c r="V74" s="181">
        <v>0.37165379587214742</v>
      </c>
      <c r="W74" s="181">
        <v>0.42941614600091887</v>
      </c>
      <c r="X74" s="181">
        <v>0.37005225524471091</v>
      </c>
      <c r="Y74" s="41"/>
      <c r="Z74" s="41"/>
      <c r="AA74" s="41"/>
      <c r="AB74" s="41"/>
      <c r="AC74" s="41"/>
      <c r="AD74" s="41"/>
    </row>
    <row r="75" spans="1:30" x14ac:dyDescent="0.25">
      <c r="A75" s="38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186"/>
      <c r="V75" s="186"/>
      <c r="W75" s="186"/>
      <c r="X75" s="186"/>
    </row>
    <row r="76" spans="1:30" x14ac:dyDescent="0.25">
      <c r="A76" s="34" t="s">
        <v>126</v>
      </c>
      <c r="B76" s="35" t="s">
        <v>272</v>
      </c>
      <c r="C76" s="35" t="s">
        <v>273</v>
      </c>
      <c r="D76" s="35" t="s">
        <v>274</v>
      </c>
      <c r="E76" s="35" t="s">
        <v>275</v>
      </c>
      <c r="F76" s="35" t="s">
        <v>276</v>
      </c>
      <c r="G76" s="35" t="s">
        <v>278</v>
      </c>
      <c r="H76" s="35" t="s">
        <v>279</v>
      </c>
      <c r="I76" s="35" t="s">
        <v>280</v>
      </c>
      <c r="J76" s="35" t="s">
        <v>277</v>
      </c>
      <c r="K76" s="35" t="s">
        <v>281</v>
      </c>
      <c r="L76" s="35" t="s">
        <v>282</v>
      </c>
      <c r="M76" s="35" t="s">
        <v>283</v>
      </c>
      <c r="N76" s="35" t="s">
        <v>284</v>
      </c>
      <c r="O76" s="35" t="s">
        <v>285</v>
      </c>
      <c r="P76" s="35" t="s">
        <v>286</v>
      </c>
      <c r="Q76" s="35" t="s">
        <v>287</v>
      </c>
      <c r="R76" s="35" t="s">
        <v>288</v>
      </c>
      <c r="S76" s="35" t="s">
        <v>289</v>
      </c>
      <c r="T76" s="35" t="s">
        <v>290</v>
      </c>
      <c r="U76" s="35" t="s">
        <v>291</v>
      </c>
      <c r="V76" s="35" t="s">
        <v>292</v>
      </c>
      <c r="W76" s="35" t="s">
        <v>293</v>
      </c>
      <c r="X76" s="35" t="s">
        <v>427</v>
      </c>
    </row>
    <row r="77" spans="1:30" s="117" customFormat="1" x14ac:dyDescent="0.25">
      <c r="A77" s="52" t="s">
        <v>109</v>
      </c>
      <c r="B77" s="114">
        <v>-279</v>
      </c>
      <c r="C77" s="114">
        <v>-266</v>
      </c>
      <c r="D77" s="114">
        <v>-318</v>
      </c>
      <c r="E77" s="114">
        <v>-341</v>
      </c>
      <c r="F77" s="114">
        <v>-428</v>
      </c>
      <c r="G77" s="114">
        <v>-452</v>
      </c>
      <c r="H77" s="114">
        <v>-462</v>
      </c>
      <c r="I77" s="114">
        <v>-263</v>
      </c>
      <c r="J77" s="114">
        <v>-378</v>
      </c>
      <c r="K77" s="114">
        <v>-437</v>
      </c>
      <c r="L77" s="114">
        <v>-329</v>
      </c>
      <c r="M77" s="114">
        <v>-278.18</v>
      </c>
      <c r="N77" s="114">
        <v>-255.04</v>
      </c>
      <c r="O77" s="114">
        <v>-479</v>
      </c>
      <c r="P77" s="114">
        <v>-322</v>
      </c>
      <c r="Q77" s="115">
        <v>57</v>
      </c>
      <c r="R77" s="132">
        <v>-398</v>
      </c>
      <c r="S77" s="132">
        <v>-574</v>
      </c>
      <c r="T77" s="132">
        <v>-491</v>
      </c>
      <c r="U77" s="179">
        <v>-536.99637405000021</v>
      </c>
      <c r="V77" s="179">
        <v>-1056.3214121000005</v>
      </c>
      <c r="W77" s="179">
        <v>-1066.8133322900098</v>
      </c>
      <c r="X77" s="179">
        <v>-1215.7507605599999</v>
      </c>
      <c r="Y77" s="116"/>
      <c r="Z77" s="116"/>
      <c r="AA77" s="116"/>
      <c r="AB77" s="116"/>
      <c r="AC77" s="116"/>
      <c r="AD77" s="116"/>
    </row>
    <row r="78" spans="1:30" x14ac:dyDescent="0.25">
      <c r="A78" s="42" t="s">
        <v>110</v>
      </c>
      <c r="B78" s="39">
        <v>-475</v>
      </c>
      <c r="C78" s="39">
        <v>-451</v>
      </c>
      <c r="D78" s="39">
        <v>-552</v>
      </c>
      <c r="E78" s="39">
        <v>-570</v>
      </c>
      <c r="F78" s="39">
        <v>-584</v>
      </c>
      <c r="G78" s="39">
        <v>-674</v>
      </c>
      <c r="H78" s="39">
        <v>-638</v>
      </c>
      <c r="I78" s="39">
        <v>-595</v>
      </c>
      <c r="J78" s="39">
        <v>-612</v>
      </c>
      <c r="K78" s="39">
        <v>-661</v>
      </c>
      <c r="L78" s="39">
        <v>-678</v>
      </c>
      <c r="M78" s="39">
        <v>-767.82</v>
      </c>
      <c r="N78" s="39">
        <v>-628.72</v>
      </c>
      <c r="O78" s="39">
        <v>-687</v>
      </c>
      <c r="P78" s="39">
        <v>-540</v>
      </c>
      <c r="Q78" s="40">
        <v>-606</v>
      </c>
      <c r="R78" s="129">
        <v>-581</v>
      </c>
      <c r="S78" s="129">
        <v>-778</v>
      </c>
      <c r="T78" s="129">
        <v>-878</v>
      </c>
      <c r="U78" s="180">
        <v>-907.26784922000024</v>
      </c>
      <c r="V78" s="180">
        <v>-1221.3702840799997</v>
      </c>
      <c r="W78" s="180">
        <v>-1415.4308482000099</v>
      </c>
      <c r="X78" s="180">
        <v>-1490.6502611599999</v>
      </c>
      <c r="Y78" s="88"/>
      <c r="Z78" s="88"/>
      <c r="AA78" s="88"/>
      <c r="AB78" s="88"/>
      <c r="AC78" s="88"/>
      <c r="AD78" s="88"/>
    </row>
    <row r="79" spans="1:30" x14ac:dyDescent="0.25">
      <c r="A79" s="42" t="s">
        <v>111</v>
      </c>
      <c r="B79" s="39">
        <v>197</v>
      </c>
      <c r="C79" s="39">
        <v>185</v>
      </c>
      <c r="D79" s="39">
        <v>233</v>
      </c>
      <c r="E79" s="39">
        <v>228</v>
      </c>
      <c r="F79" s="39">
        <v>156</v>
      </c>
      <c r="G79" s="39">
        <v>222</v>
      </c>
      <c r="H79" s="39">
        <v>176</v>
      </c>
      <c r="I79" s="39">
        <v>333</v>
      </c>
      <c r="J79" s="39">
        <v>234</v>
      </c>
      <c r="K79" s="39">
        <v>225</v>
      </c>
      <c r="L79" s="39">
        <v>349</v>
      </c>
      <c r="M79" s="39">
        <v>489.63</v>
      </c>
      <c r="N79" s="39">
        <v>373.67</v>
      </c>
      <c r="O79" s="39">
        <v>209</v>
      </c>
      <c r="P79" s="39">
        <v>218</v>
      </c>
      <c r="Q79" s="40">
        <v>663</v>
      </c>
      <c r="R79" s="129">
        <v>184</v>
      </c>
      <c r="S79" s="129">
        <v>204</v>
      </c>
      <c r="T79" s="129">
        <v>387</v>
      </c>
      <c r="U79" s="180">
        <v>370.27147516999997</v>
      </c>
      <c r="V79" s="180">
        <v>165.04887197999926</v>
      </c>
      <c r="W79" s="180">
        <v>348.61751591000001</v>
      </c>
      <c r="X79" s="180">
        <v>274.89950060000001</v>
      </c>
      <c r="Y79" s="88"/>
      <c r="Z79" s="88"/>
      <c r="AA79" s="88"/>
      <c r="AB79" s="88"/>
      <c r="AC79" s="88"/>
      <c r="AD79" s="88"/>
    </row>
    <row r="80" spans="1:30" x14ac:dyDescent="0.25">
      <c r="A80" s="38" t="s">
        <v>112</v>
      </c>
      <c r="B80" s="39">
        <v>370</v>
      </c>
      <c r="C80" s="39">
        <v>350</v>
      </c>
      <c r="D80" s="39">
        <v>407</v>
      </c>
      <c r="E80" s="39">
        <v>413</v>
      </c>
      <c r="F80" s="39">
        <v>454</v>
      </c>
      <c r="G80" s="39">
        <v>523</v>
      </c>
      <c r="H80" s="39">
        <v>471</v>
      </c>
      <c r="I80" s="39">
        <v>480</v>
      </c>
      <c r="J80" s="39">
        <v>493</v>
      </c>
      <c r="K80" s="39">
        <v>513</v>
      </c>
      <c r="L80" s="39">
        <v>495</v>
      </c>
      <c r="M80" s="39">
        <v>662.24</v>
      </c>
      <c r="N80" s="39">
        <v>577.36</v>
      </c>
      <c r="O80" s="39">
        <v>580</v>
      </c>
      <c r="P80" s="39">
        <v>427</v>
      </c>
      <c r="Q80" s="40">
        <v>590</v>
      </c>
      <c r="R80" s="129">
        <v>537</v>
      </c>
      <c r="S80" s="129">
        <v>604</v>
      </c>
      <c r="T80" s="129">
        <v>694</v>
      </c>
      <c r="U80" s="180">
        <v>799.87408316833967</v>
      </c>
      <c r="V80" s="180">
        <v>1028.9324015802003</v>
      </c>
      <c r="W80" s="180">
        <v>1255.2167610299991</v>
      </c>
      <c r="X80" s="180">
        <v>1322.2388525599999</v>
      </c>
      <c r="Y80" s="88"/>
      <c r="Z80" s="88"/>
      <c r="AA80" s="88"/>
      <c r="AB80" s="88"/>
      <c r="AC80" s="88"/>
      <c r="AD80" s="88"/>
    </row>
    <row r="81" spans="1:30" s="117" customFormat="1" x14ac:dyDescent="0.25">
      <c r="A81" s="52" t="s">
        <v>113</v>
      </c>
      <c r="B81" s="114">
        <v>91</v>
      </c>
      <c r="C81" s="114">
        <v>84</v>
      </c>
      <c r="D81" s="114">
        <v>89</v>
      </c>
      <c r="E81" s="114">
        <v>72</v>
      </c>
      <c r="F81" s="114">
        <v>25</v>
      </c>
      <c r="G81" s="114">
        <v>71</v>
      </c>
      <c r="H81" s="114">
        <v>8</v>
      </c>
      <c r="I81" s="114">
        <v>217</v>
      </c>
      <c r="J81" s="114">
        <v>115</v>
      </c>
      <c r="K81" s="114">
        <v>77</v>
      </c>
      <c r="L81" s="114">
        <v>167</v>
      </c>
      <c r="M81" s="114">
        <v>384.06</v>
      </c>
      <c r="N81" s="114">
        <v>322.32</v>
      </c>
      <c r="O81" s="114">
        <v>101</v>
      </c>
      <c r="P81" s="114">
        <v>106</v>
      </c>
      <c r="Q81" s="115">
        <v>646</v>
      </c>
      <c r="R81" s="132">
        <v>139</v>
      </c>
      <c r="S81" s="132">
        <v>30</v>
      </c>
      <c r="T81" s="132">
        <v>203</v>
      </c>
      <c r="U81" s="179">
        <f t="shared" ref="U81" si="14">SUM(U80+U77)</f>
        <v>262.87770911833945</v>
      </c>
      <c r="V81" s="179">
        <v>-27.389010519800195</v>
      </c>
      <c r="W81" s="179">
        <v>188.40342873998929</v>
      </c>
      <c r="X81" s="179">
        <v>106.48809200000005</v>
      </c>
      <c r="Y81" s="116"/>
      <c r="Z81" s="116"/>
      <c r="AA81" s="116"/>
      <c r="AB81" s="116"/>
      <c r="AC81" s="116"/>
      <c r="AD81" s="116"/>
    </row>
    <row r="82" spans="1:30" x14ac:dyDescent="0.25">
      <c r="A82" s="38" t="s">
        <v>114</v>
      </c>
      <c r="B82" s="39">
        <v>-276</v>
      </c>
      <c r="C82" s="39">
        <v>-219</v>
      </c>
      <c r="D82" s="39">
        <v>-267</v>
      </c>
      <c r="E82" s="39">
        <v>-148</v>
      </c>
      <c r="F82" s="39">
        <v>-156</v>
      </c>
      <c r="G82" s="39">
        <v>-222</v>
      </c>
      <c r="H82" s="39">
        <v>-143</v>
      </c>
      <c r="I82" s="39">
        <v>-356</v>
      </c>
      <c r="J82" s="39">
        <v>-249</v>
      </c>
      <c r="K82" s="39">
        <v>-218</v>
      </c>
      <c r="L82" s="39">
        <v>-355</v>
      </c>
      <c r="M82" s="39">
        <v>-540.78</v>
      </c>
      <c r="N82" s="39">
        <v>-390.38</v>
      </c>
      <c r="O82" s="39">
        <v>-231</v>
      </c>
      <c r="P82" s="39">
        <v>-251</v>
      </c>
      <c r="Q82" s="40">
        <v>-696</v>
      </c>
      <c r="R82" s="129">
        <v>-183</v>
      </c>
      <c r="S82" s="129">
        <v>-190</v>
      </c>
      <c r="T82" s="129">
        <v>-390</v>
      </c>
      <c r="U82" s="180">
        <v>-387.3625090299999</v>
      </c>
      <c r="V82" s="180">
        <v>-151.13323624000012</v>
      </c>
      <c r="W82" s="180">
        <v>-351.74934745999997</v>
      </c>
      <c r="X82" s="180">
        <v>-281.29330775999995</v>
      </c>
      <c r="Y82" s="88"/>
      <c r="Z82" s="88"/>
      <c r="AA82" s="88"/>
      <c r="AB82" s="88"/>
      <c r="AC82" s="88"/>
      <c r="AD82" s="88"/>
    </row>
    <row r="83" spans="1:30" x14ac:dyDescent="0.25">
      <c r="A83" s="38" t="s">
        <v>115</v>
      </c>
      <c r="B83" s="39">
        <v>-47</v>
      </c>
      <c r="C83" s="39">
        <v>-47</v>
      </c>
      <c r="D83" s="39">
        <v>-56</v>
      </c>
      <c r="E83" s="39">
        <v>-41</v>
      </c>
      <c r="F83" s="39">
        <v>-48</v>
      </c>
      <c r="G83" s="39">
        <v>-48</v>
      </c>
      <c r="H83" s="39">
        <v>-45</v>
      </c>
      <c r="I83" s="39">
        <v>-49</v>
      </c>
      <c r="J83" s="39">
        <v>-51</v>
      </c>
      <c r="K83" s="39">
        <v>-52</v>
      </c>
      <c r="L83" s="39">
        <v>-53</v>
      </c>
      <c r="M83" s="39">
        <v>-55.88</v>
      </c>
      <c r="N83" s="39">
        <v>-78.650000000000006</v>
      </c>
      <c r="O83" s="39">
        <v>-84</v>
      </c>
      <c r="P83" s="39">
        <v>-83</v>
      </c>
      <c r="Q83" s="40">
        <v>-85</v>
      </c>
      <c r="R83" s="129">
        <v>-110</v>
      </c>
      <c r="S83" s="129">
        <v>-90</v>
      </c>
      <c r="T83" s="129">
        <v>-88</v>
      </c>
      <c r="U83" s="180">
        <v>-88.798712419999973</v>
      </c>
      <c r="V83" s="180">
        <v>-91.905897879999984</v>
      </c>
      <c r="W83" s="180">
        <v>-92.441827780000054</v>
      </c>
      <c r="X83" s="180">
        <v>-93.931620159999937</v>
      </c>
      <c r="Y83" s="88"/>
      <c r="Z83" s="88"/>
      <c r="AA83" s="88"/>
      <c r="AB83" s="88"/>
      <c r="AC83" s="88"/>
      <c r="AD83" s="88"/>
    </row>
    <row r="84" spans="1:30" x14ac:dyDescent="0.25">
      <c r="A84" s="38" t="s">
        <v>116</v>
      </c>
      <c r="B84" s="39">
        <v>107</v>
      </c>
      <c r="C84" s="39">
        <v>126</v>
      </c>
      <c r="D84" s="39">
        <v>138</v>
      </c>
      <c r="E84" s="39">
        <v>129</v>
      </c>
      <c r="F84" s="39">
        <v>113</v>
      </c>
      <c r="G84" s="39">
        <v>147</v>
      </c>
      <c r="H84" s="39">
        <v>147</v>
      </c>
      <c r="I84" s="39">
        <v>132</v>
      </c>
      <c r="J84" s="39">
        <v>119</v>
      </c>
      <c r="K84" s="39">
        <v>134</v>
      </c>
      <c r="L84" s="39">
        <v>162</v>
      </c>
      <c r="M84" s="39">
        <v>152.59</v>
      </c>
      <c r="N84" s="39">
        <v>127.34</v>
      </c>
      <c r="O84" s="39">
        <v>142</v>
      </c>
      <c r="P84" s="39">
        <v>146</v>
      </c>
      <c r="Q84" s="40">
        <v>94</v>
      </c>
      <c r="R84" s="129">
        <v>109</v>
      </c>
      <c r="S84" s="129">
        <v>182</v>
      </c>
      <c r="T84" s="129">
        <v>195</v>
      </c>
      <c r="U84" s="180">
        <v>162.4815347813603</v>
      </c>
      <c r="V84" s="180">
        <v>172.88973874980019</v>
      </c>
      <c r="W84" s="180">
        <v>216.79479038001068</v>
      </c>
      <c r="X84" s="180">
        <v>219.62134134999988</v>
      </c>
      <c r="Y84" s="88"/>
      <c r="Z84" s="88"/>
      <c r="AA84" s="88"/>
      <c r="AB84" s="88"/>
      <c r="AC84" s="88"/>
      <c r="AD84" s="88"/>
    </row>
    <row r="85" spans="1:30" s="117" customFormat="1" x14ac:dyDescent="0.25">
      <c r="A85" s="52" t="s">
        <v>117</v>
      </c>
      <c r="B85" s="114">
        <v>-124</v>
      </c>
      <c r="C85" s="114">
        <v>-55</v>
      </c>
      <c r="D85" s="114">
        <v>-95</v>
      </c>
      <c r="E85" s="114">
        <v>12</v>
      </c>
      <c r="F85" s="114">
        <v>-65</v>
      </c>
      <c r="G85" s="114">
        <v>-53</v>
      </c>
      <c r="H85" s="114">
        <v>-33</v>
      </c>
      <c r="I85" s="114">
        <v>-56</v>
      </c>
      <c r="J85" s="114">
        <v>-66</v>
      </c>
      <c r="K85" s="114">
        <v>-59</v>
      </c>
      <c r="L85" s="114">
        <v>-79</v>
      </c>
      <c r="M85" s="114">
        <v>-60.02</v>
      </c>
      <c r="N85" s="114">
        <v>-19.38</v>
      </c>
      <c r="O85" s="114">
        <v>-71</v>
      </c>
      <c r="P85" s="114">
        <v>-81</v>
      </c>
      <c r="Q85" s="115">
        <v>-41</v>
      </c>
      <c r="R85" s="132">
        <v>-45</v>
      </c>
      <c r="S85" s="132">
        <v>-68</v>
      </c>
      <c r="T85" s="132">
        <v>-80</v>
      </c>
      <c r="U85" s="179">
        <f t="shared" ref="U85" si="15">SUM(U81:U84)</f>
        <v>-50.801977550300109</v>
      </c>
      <c r="V85" s="179">
        <v>-97.538405890000092</v>
      </c>
      <c r="W85" s="179">
        <v>-38.992956120000031</v>
      </c>
      <c r="X85" s="179">
        <v>-49.115494569999981</v>
      </c>
      <c r="Y85" s="116"/>
      <c r="Z85" s="116"/>
      <c r="AA85" s="116"/>
      <c r="AB85" s="116"/>
      <c r="AC85" s="116"/>
      <c r="AD85" s="116"/>
    </row>
    <row r="86" spans="1:30" x14ac:dyDescent="0.25">
      <c r="A86" s="38" t="s">
        <v>121</v>
      </c>
      <c r="B86" s="43" t="s">
        <v>40</v>
      </c>
      <c r="C86" s="43" t="s">
        <v>40</v>
      </c>
      <c r="D86" s="43" t="s">
        <v>40</v>
      </c>
      <c r="E86" s="43" t="s">
        <v>40</v>
      </c>
      <c r="F86" s="43" t="s">
        <v>40</v>
      </c>
      <c r="G86" s="43" t="s">
        <v>40</v>
      </c>
      <c r="H86" s="43" t="s">
        <v>40</v>
      </c>
      <c r="I86" s="43" t="s">
        <v>40</v>
      </c>
      <c r="J86" s="43" t="s">
        <v>40</v>
      </c>
      <c r="K86" s="43" t="s">
        <v>40</v>
      </c>
      <c r="L86" s="43" t="s">
        <v>40</v>
      </c>
      <c r="M86" s="43" t="s">
        <v>40</v>
      </c>
      <c r="N86" s="43" t="s">
        <v>40</v>
      </c>
      <c r="O86" s="99">
        <v>0</v>
      </c>
      <c r="P86" s="99">
        <v>0</v>
      </c>
      <c r="Q86" s="99">
        <v>0</v>
      </c>
      <c r="R86" s="99" t="s">
        <v>40</v>
      </c>
      <c r="S86" s="99" t="s">
        <v>40</v>
      </c>
      <c r="T86" s="99">
        <v>0</v>
      </c>
      <c r="U86" s="187" t="s">
        <v>40</v>
      </c>
      <c r="V86" s="187">
        <v>9.2337810038414958E-2</v>
      </c>
      <c r="W86" s="187">
        <v>3.6550870653536148E-2</v>
      </c>
      <c r="X86" s="187">
        <v>4.0399312230227497E-2</v>
      </c>
      <c r="Y86" s="41"/>
      <c r="Z86" s="41"/>
      <c r="AA86" s="41"/>
      <c r="AB86" s="41"/>
      <c r="AC86" s="41"/>
      <c r="AD86" s="41"/>
    </row>
    <row r="87" spans="1:30" x14ac:dyDescent="0.25">
      <c r="L87" s="112"/>
    </row>
    <row r="88" spans="1:30" x14ac:dyDescent="0.25">
      <c r="A88" s="34" t="s">
        <v>127</v>
      </c>
      <c r="B88" s="35" t="s">
        <v>272</v>
      </c>
      <c r="C88" s="35" t="s">
        <v>273</v>
      </c>
      <c r="D88" s="35" t="s">
        <v>274</v>
      </c>
      <c r="E88" s="35" t="s">
        <v>275</v>
      </c>
      <c r="F88" s="35" t="s">
        <v>276</v>
      </c>
      <c r="G88" s="35" t="s">
        <v>278</v>
      </c>
      <c r="H88" s="35" t="s">
        <v>279</v>
      </c>
      <c r="I88" s="35" t="s">
        <v>280</v>
      </c>
      <c r="J88" s="35" t="s">
        <v>277</v>
      </c>
      <c r="K88" s="35" t="s">
        <v>281</v>
      </c>
      <c r="L88" s="35" t="s">
        <v>282</v>
      </c>
      <c r="M88" s="35" t="s">
        <v>283</v>
      </c>
      <c r="N88" s="35" t="s">
        <v>284</v>
      </c>
      <c r="O88" s="35" t="s">
        <v>285</v>
      </c>
      <c r="P88" s="35" t="s">
        <v>286</v>
      </c>
      <c r="Q88" s="35" t="s">
        <v>287</v>
      </c>
      <c r="R88" s="35" t="s">
        <v>288</v>
      </c>
      <c r="S88" s="35" t="s">
        <v>289</v>
      </c>
      <c r="T88" s="35" t="s">
        <v>290</v>
      </c>
      <c r="U88" s="35" t="s">
        <v>291</v>
      </c>
      <c r="V88" s="35" t="s">
        <v>292</v>
      </c>
      <c r="W88" s="35" t="s">
        <v>293</v>
      </c>
      <c r="X88" s="35" t="s">
        <v>427</v>
      </c>
    </row>
    <row r="89" spans="1:30" s="117" customFormat="1" x14ac:dyDescent="0.25">
      <c r="A89" s="52" t="s">
        <v>109</v>
      </c>
      <c r="B89" s="114">
        <v>4008</v>
      </c>
      <c r="C89" s="114">
        <v>4185</v>
      </c>
      <c r="D89" s="114">
        <v>4469</v>
      </c>
      <c r="E89" s="114">
        <v>4519</v>
      </c>
      <c r="F89" s="114">
        <v>4412</v>
      </c>
      <c r="G89" s="114">
        <v>4311</v>
      </c>
      <c r="H89" s="114">
        <v>4810</v>
      </c>
      <c r="I89" s="114">
        <v>4993</v>
      </c>
      <c r="J89" s="114">
        <v>5066</v>
      </c>
      <c r="K89" s="114">
        <v>5687</v>
      </c>
      <c r="L89" s="114">
        <v>6165</v>
      </c>
      <c r="M89" s="114">
        <v>6050.93</v>
      </c>
      <c r="N89" s="114">
        <v>6005.47</v>
      </c>
      <c r="O89" s="114">
        <v>6901</v>
      </c>
      <c r="P89" s="114">
        <v>6006</v>
      </c>
      <c r="Q89" s="115">
        <v>6524</v>
      </c>
      <c r="R89" s="132">
        <v>5335</v>
      </c>
      <c r="S89" s="132">
        <v>6221</v>
      </c>
      <c r="T89" s="132">
        <v>8715</v>
      </c>
      <c r="U89" s="179">
        <v>9794.1026095321631</v>
      </c>
      <c r="V89" s="179">
        <v>11913.328832253641</v>
      </c>
      <c r="W89" s="179">
        <v>15391.573257798307</v>
      </c>
      <c r="X89" s="179">
        <v>10246.172703057056</v>
      </c>
      <c r="Y89" s="116"/>
      <c r="Z89" s="116"/>
      <c r="AA89" s="116"/>
      <c r="AB89" s="116"/>
      <c r="AC89" s="116"/>
      <c r="AD89" s="116"/>
    </row>
    <row r="90" spans="1:30" x14ac:dyDescent="0.25">
      <c r="A90" s="42" t="s">
        <v>110</v>
      </c>
      <c r="B90" s="39">
        <v>1712</v>
      </c>
      <c r="C90" s="39">
        <v>1790</v>
      </c>
      <c r="D90" s="39">
        <v>2100</v>
      </c>
      <c r="E90" s="39">
        <v>2159</v>
      </c>
      <c r="F90" s="39">
        <v>1990</v>
      </c>
      <c r="G90" s="39">
        <v>1963</v>
      </c>
      <c r="H90" s="39">
        <v>2382</v>
      </c>
      <c r="I90" s="39">
        <v>2372</v>
      </c>
      <c r="J90" s="39">
        <v>2515</v>
      </c>
      <c r="K90" s="39">
        <v>2684</v>
      </c>
      <c r="L90" s="39">
        <v>3185</v>
      </c>
      <c r="M90" s="39">
        <v>2968.71</v>
      </c>
      <c r="N90" s="39">
        <v>2760.09</v>
      </c>
      <c r="O90" s="39">
        <v>2753</v>
      </c>
      <c r="P90" s="39">
        <v>2677</v>
      </c>
      <c r="Q90" s="40">
        <v>2761</v>
      </c>
      <c r="R90" s="129">
        <v>2738</v>
      </c>
      <c r="S90" s="129">
        <v>2358</v>
      </c>
      <c r="T90" s="129">
        <v>3625</v>
      </c>
      <c r="U90" s="180">
        <v>4164.8853420642527</v>
      </c>
      <c r="V90" s="180">
        <v>5262.4047122356515</v>
      </c>
      <c r="W90" s="180">
        <v>6495.1925053521982</v>
      </c>
      <c r="X90" s="180">
        <v>6019.8712151877144</v>
      </c>
      <c r="Y90" s="88"/>
      <c r="Z90" s="88"/>
      <c r="AA90" s="88"/>
      <c r="AB90" s="88"/>
      <c r="AC90" s="88"/>
      <c r="AD90" s="88"/>
    </row>
    <row r="91" spans="1:30" x14ac:dyDescent="0.25">
      <c r="A91" s="42" t="s">
        <v>111</v>
      </c>
      <c r="B91" s="39">
        <v>2296</v>
      </c>
      <c r="C91" s="39">
        <v>2395</v>
      </c>
      <c r="D91" s="39">
        <v>2369</v>
      </c>
      <c r="E91" s="39">
        <v>2359</v>
      </c>
      <c r="F91" s="39">
        <v>2422</v>
      </c>
      <c r="G91" s="39">
        <v>2348</v>
      </c>
      <c r="H91" s="39">
        <v>2427</v>
      </c>
      <c r="I91" s="39">
        <v>2621</v>
      </c>
      <c r="J91" s="39">
        <v>2551</v>
      </c>
      <c r="K91" s="39">
        <v>3003</v>
      </c>
      <c r="L91" s="39">
        <v>2980</v>
      </c>
      <c r="M91" s="39">
        <v>3082.23</v>
      </c>
      <c r="N91" s="39">
        <v>3245.38</v>
      </c>
      <c r="O91" s="39">
        <v>4147</v>
      </c>
      <c r="P91" s="39">
        <v>3330</v>
      </c>
      <c r="Q91" s="40">
        <v>3763</v>
      </c>
      <c r="R91" s="129">
        <v>2597</v>
      </c>
      <c r="S91" s="129">
        <v>3863</v>
      </c>
      <c r="T91" s="129">
        <v>5089</v>
      </c>
      <c r="U91" s="180">
        <v>5629.2172674679105</v>
      </c>
      <c r="V91" s="180">
        <v>6650.9241200179895</v>
      </c>
      <c r="W91" s="180">
        <v>8896.3807524461099</v>
      </c>
      <c r="X91" s="180">
        <v>4226.3014878693402</v>
      </c>
      <c r="Y91" s="88"/>
      <c r="Z91" s="88"/>
      <c r="AA91" s="88"/>
      <c r="AB91" s="88"/>
      <c r="AC91" s="88"/>
      <c r="AD91" s="88"/>
    </row>
    <row r="92" spans="1:30" x14ac:dyDescent="0.25">
      <c r="A92" s="38" t="s">
        <v>112</v>
      </c>
      <c r="B92" s="39">
        <v>-3082</v>
      </c>
      <c r="C92" s="39">
        <v>-3263</v>
      </c>
      <c r="D92" s="39">
        <v>-3157</v>
      </c>
      <c r="E92" s="39">
        <v>-3170</v>
      </c>
      <c r="F92" s="39">
        <v>-3093</v>
      </c>
      <c r="G92" s="39">
        <v>-3326</v>
      </c>
      <c r="H92" s="39">
        <v>-3597</v>
      </c>
      <c r="I92" s="39">
        <v>-3580</v>
      </c>
      <c r="J92" s="39">
        <v>-3685</v>
      </c>
      <c r="K92" s="39">
        <v>-4124</v>
      </c>
      <c r="L92" s="39">
        <v>-4299</v>
      </c>
      <c r="M92" s="39">
        <v>-3998.46</v>
      </c>
      <c r="N92" s="39">
        <v>-4021.5</v>
      </c>
      <c r="O92" s="39">
        <v>-4442</v>
      </c>
      <c r="P92" s="39">
        <v>-4370</v>
      </c>
      <c r="Q92" s="40">
        <v>-4429</v>
      </c>
      <c r="R92" s="129">
        <v>-4018</v>
      </c>
      <c r="S92" s="129">
        <v>-4378</v>
      </c>
      <c r="T92" s="129">
        <v>-5133</v>
      </c>
      <c r="U92" s="180">
        <v>-5596.0025425101994</v>
      </c>
      <c r="V92" s="180">
        <v>-6178.7843049001431</v>
      </c>
      <c r="W92" s="180">
        <v>-7111.091326190447</v>
      </c>
      <c r="X92" s="180">
        <v>-5941.5220582928114</v>
      </c>
      <c r="Y92" s="88"/>
      <c r="Z92" s="88"/>
      <c r="AA92" s="88"/>
      <c r="AB92" s="88"/>
      <c r="AC92" s="88"/>
      <c r="AD92" s="88"/>
    </row>
    <row r="93" spans="1:30" s="117" customFormat="1" x14ac:dyDescent="0.25">
      <c r="A93" s="52" t="s">
        <v>113</v>
      </c>
      <c r="B93" s="114">
        <v>926</v>
      </c>
      <c r="C93" s="114">
        <v>922</v>
      </c>
      <c r="D93" s="114">
        <v>1312</v>
      </c>
      <c r="E93" s="114">
        <v>1349</v>
      </c>
      <c r="F93" s="114">
        <v>1318</v>
      </c>
      <c r="G93" s="114">
        <v>985</v>
      </c>
      <c r="H93" s="114">
        <v>1213</v>
      </c>
      <c r="I93" s="114">
        <v>1413</v>
      </c>
      <c r="J93" s="114">
        <v>1381</v>
      </c>
      <c r="K93" s="114">
        <v>1563</v>
      </c>
      <c r="L93" s="114">
        <v>1866</v>
      </c>
      <c r="M93" s="114">
        <v>2052.48</v>
      </c>
      <c r="N93" s="114">
        <v>1983.97</v>
      </c>
      <c r="O93" s="114">
        <v>2458</v>
      </c>
      <c r="P93" s="114">
        <v>1636</v>
      </c>
      <c r="Q93" s="115">
        <v>2095</v>
      </c>
      <c r="R93" s="132">
        <v>1317</v>
      </c>
      <c r="S93" s="132">
        <v>1843</v>
      </c>
      <c r="T93" s="132">
        <v>3581</v>
      </c>
      <c r="U93" s="179">
        <v>4198.1000670219637</v>
      </c>
      <c r="V93" s="179">
        <v>5734.5445273534979</v>
      </c>
      <c r="W93" s="179">
        <v>8280.481931607861</v>
      </c>
      <c r="X93" s="179">
        <v>4304.650644764245</v>
      </c>
      <c r="Y93" s="116"/>
      <c r="Z93" s="116"/>
      <c r="AA93" s="116"/>
      <c r="AB93" s="116"/>
      <c r="AC93" s="116"/>
      <c r="AD93" s="116"/>
    </row>
    <row r="94" spans="1:30" x14ac:dyDescent="0.25">
      <c r="A94" s="38" t="s">
        <v>114</v>
      </c>
      <c r="B94" s="39">
        <v>-611</v>
      </c>
      <c r="C94" s="39">
        <v>-498</v>
      </c>
      <c r="D94" s="39">
        <v>-523</v>
      </c>
      <c r="E94" s="39">
        <v>-585</v>
      </c>
      <c r="F94" s="39">
        <v>-488</v>
      </c>
      <c r="G94" s="39">
        <v>-592</v>
      </c>
      <c r="H94" s="39">
        <v>-491</v>
      </c>
      <c r="I94" s="39">
        <v>-660</v>
      </c>
      <c r="J94" s="39">
        <v>-564</v>
      </c>
      <c r="K94" s="39">
        <v>-589</v>
      </c>
      <c r="L94" s="39">
        <v>-675</v>
      </c>
      <c r="M94" s="39">
        <v>-929.37</v>
      </c>
      <c r="N94" s="39">
        <v>-693.67</v>
      </c>
      <c r="O94" s="39">
        <v>-552</v>
      </c>
      <c r="P94" s="39">
        <v>-567</v>
      </c>
      <c r="Q94" s="40">
        <v>-1041</v>
      </c>
      <c r="R94" s="129">
        <v>-510</v>
      </c>
      <c r="S94" s="129">
        <v>-527</v>
      </c>
      <c r="T94" s="129">
        <v>-731</v>
      </c>
      <c r="U94" s="180">
        <v>-740.87792950999994</v>
      </c>
      <c r="V94" s="180">
        <v>-557.04890037000018</v>
      </c>
      <c r="W94" s="180">
        <v>-825.63367901999993</v>
      </c>
      <c r="X94" s="180">
        <v>-762.46814422</v>
      </c>
      <c r="Y94" s="88"/>
      <c r="Z94" s="88"/>
      <c r="AA94" s="88"/>
      <c r="AB94" s="88"/>
      <c r="AC94" s="88"/>
      <c r="AD94" s="88"/>
    </row>
    <row r="95" spans="1:30" x14ac:dyDescent="0.25">
      <c r="A95" s="38" t="s">
        <v>115</v>
      </c>
      <c r="B95" s="39">
        <v>310</v>
      </c>
      <c r="C95" s="39">
        <v>304</v>
      </c>
      <c r="D95" s="39">
        <v>311</v>
      </c>
      <c r="E95" s="39">
        <v>356</v>
      </c>
      <c r="F95" s="39">
        <v>390</v>
      </c>
      <c r="G95" s="39">
        <v>356</v>
      </c>
      <c r="H95" s="39">
        <v>344</v>
      </c>
      <c r="I95" s="39">
        <v>319</v>
      </c>
      <c r="J95" s="39">
        <v>305</v>
      </c>
      <c r="K95" s="39">
        <v>312</v>
      </c>
      <c r="L95" s="39">
        <v>274</v>
      </c>
      <c r="M95" s="39">
        <v>284.79000000000002</v>
      </c>
      <c r="N95" s="39">
        <v>306.16000000000003</v>
      </c>
      <c r="O95" s="39">
        <v>332</v>
      </c>
      <c r="P95" s="39">
        <v>352</v>
      </c>
      <c r="Q95" s="40">
        <v>432</v>
      </c>
      <c r="R95" s="129">
        <v>415</v>
      </c>
      <c r="S95" s="129">
        <v>428</v>
      </c>
      <c r="T95" s="129">
        <v>461</v>
      </c>
      <c r="U95" s="180">
        <v>1118.0698154799998</v>
      </c>
      <c r="V95" s="180">
        <v>455.68188539000005</v>
      </c>
      <c r="W95" s="180">
        <v>502.48739779999983</v>
      </c>
      <c r="X95" s="180">
        <v>533.34618637000005</v>
      </c>
      <c r="Y95" s="88"/>
      <c r="Z95" s="88"/>
      <c r="AA95" s="88"/>
      <c r="AB95" s="88"/>
      <c r="AC95" s="88"/>
      <c r="AD95" s="88"/>
    </row>
    <row r="96" spans="1:30" x14ac:dyDescent="0.25">
      <c r="A96" s="38" t="s">
        <v>116</v>
      </c>
      <c r="B96" s="39">
        <v>107</v>
      </c>
      <c r="C96" s="39">
        <v>126</v>
      </c>
      <c r="D96" s="39">
        <v>138</v>
      </c>
      <c r="E96" s="39">
        <v>129</v>
      </c>
      <c r="F96" s="39">
        <v>113</v>
      </c>
      <c r="G96" s="39">
        <v>147</v>
      </c>
      <c r="H96" s="39">
        <v>147</v>
      </c>
      <c r="I96" s="39">
        <v>132</v>
      </c>
      <c r="J96" s="39">
        <v>119</v>
      </c>
      <c r="K96" s="39">
        <v>134</v>
      </c>
      <c r="L96" s="39">
        <v>162</v>
      </c>
      <c r="M96" s="39">
        <v>152.59</v>
      </c>
      <c r="N96" s="39">
        <v>127.34</v>
      </c>
      <c r="O96" s="39">
        <v>142</v>
      </c>
      <c r="P96" s="39">
        <v>146</v>
      </c>
      <c r="Q96" s="40">
        <v>94</v>
      </c>
      <c r="R96" s="129">
        <v>109</v>
      </c>
      <c r="S96" s="129">
        <v>182</v>
      </c>
      <c r="T96" s="129">
        <v>195</v>
      </c>
      <c r="U96" s="180">
        <v>162.4815347813603</v>
      </c>
      <c r="V96" s="180">
        <v>172.88973874980019</v>
      </c>
      <c r="W96" s="180">
        <v>216.79479038001068</v>
      </c>
      <c r="X96" s="180">
        <v>219.62134134999988</v>
      </c>
      <c r="Y96" s="88"/>
      <c r="Z96" s="88"/>
      <c r="AA96" s="88"/>
      <c r="AB96" s="88"/>
      <c r="AC96" s="88"/>
      <c r="AD96" s="88"/>
    </row>
    <row r="97" spans="1:30" s="117" customFormat="1" x14ac:dyDescent="0.25">
      <c r="A97" s="52" t="s">
        <v>117</v>
      </c>
      <c r="B97" s="114">
        <v>733</v>
      </c>
      <c r="C97" s="114">
        <v>855</v>
      </c>
      <c r="D97" s="114">
        <v>1239</v>
      </c>
      <c r="E97" s="114">
        <v>1249</v>
      </c>
      <c r="F97" s="114">
        <v>1333</v>
      </c>
      <c r="G97" s="114">
        <v>896</v>
      </c>
      <c r="H97" s="114">
        <v>1213</v>
      </c>
      <c r="I97" s="114">
        <v>1203</v>
      </c>
      <c r="J97" s="114">
        <v>1242</v>
      </c>
      <c r="K97" s="114">
        <v>1420</v>
      </c>
      <c r="L97" s="114">
        <v>1627</v>
      </c>
      <c r="M97" s="114">
        <v>1560.48</v>
      </c>
      <c r="N97" s="114">
        <v>1723.81</v>
      </c>
      <c r="O97" s="114">
        <v>2380</v>
      </c>
      <c r="P97" s="114">
        <v>1567</v>
      </c>
      <c r="Q97" s="115">
        <v>1580</v>
      </c>
      <c r="R97" s="132">
        <v>1331</v>
      </c>
      <c r="S97" s="132">
        <v>1925</v>
      </c>
      <c r="T97" s="132">
        <v>3506</v>
      </c>
      <c r="U97" s="179">
        <v>4737.7734877733237</v>
      </c>
      <c r="V97" s="179">
        <v>5806.0672511232979</v>
      </c>
      <c r="W97" s="179">
        <v>8174.1304407678708</v>
      </c>
      <c r="X97" s="179">
        <v>4296</v>
      </c>
      <c r="Y97" s="116"/>
      <c r="Z97" s="116"/>
      <c r="AA97" s="116"/>
      <c r="AB97" s="116"/>
      <c r="AC97" s="116"/>
      <c r="AD97" s="116"/>
    </row>
    <row r="98" spans="1:30" x14ac:dyDescent="0.25">
      <c r="A98" s="38" t="s">
        <v>121</v>
      </c>
      <c r="B98" s="181">
        <f t="shared" ref="B98:U98" si="16">B97/B89</f>
        <v>0.18288423153692615</v>
      </c>
      <c r="C98" s="181">
        <f t="shared" si="16"/>
        <v>0.20430107526881722</v>
      </c>
      <c r="D98" s="181">
        <f t="shared" si="16"/>
        <v>0.27724323114790783</v>
      </c>
      <c r="E98" s="181">
        <f t="shared" si="16"/>
        <v>0.27638858154458951</v>
      </c>
      <c r="F98" s="181">
        <f t="shared" si="16"/>
        <v>0.30213055303717135</v>
      </c>
      <c r="G98" s="181">
        <f t="shared" si="16"/>
        <v>0.20784040825794478</v>
      </c>
      <c r="H98" s="181">
        <f t="shared" si="16"/>
        <v>0.25218295218295217</v>
      </c>
      <c r="I98" s="181">
        <f t="shared" si="16"/>
        <v>0.240937312237132</v>
      </c>
      <c r="J98" s="181">
        <f t="shared" si="16"/>
        <v>0.24516383734701935</v>
      </c>
      <c r="K98" s="181">
        <f t="shared" si="16"/>
        <v>0.24969228064005627</v>
      </c>
      <c r="L98" s="181">
        <f t="shared" si="16"/>
        <v>0.26390916463909164</v>
      </c>
      <c r="M98" s="181">
        <f t="shared" si="16"/>
        <v>0.25789093577350919</v>
      </c>
      <c r="N98" s="181">
        <f t="shared" si="16"/>
        <v>0.28703998188318314</v>
      </c>
      <c r="O98" s="181">
        <f t="shared" si="16"/>
        <v>0.34487755397768438</v>
      </c>
      <c r="P98" s="181">
        <f t="shared" si="16"/>
        <v>0.2609057609057609</v>
      </c>
      <c r="Q98" s="181">
        <f t="shared" si="16"/>
        <v>0.24218270999386879</v>
      </c>
      <c r="R98" s="181">
        <f t="shared" si="16"/>
        <v>0.24948453608247423</v>
      </c>
      <c r="S98" s="181">
        <f t="shared" si="16"/>
        <v>0.30943578202861277</v>
      </c>
      <c r="T98" s="181">
        <f t="shared" si="16"/>
        <v>0.40229489386115891</v>
      </c>
      <c r="U98" s="181">
        <f t="shared" si="16"/>
        <v>0.48373737509777159</v>
      </c>
      <c r="V98" s="181">
        <f>V97/V89</f>
        <v>0.48735893492708754</v>
      </c>
      <c r="W98" s="181">
        <f>W97/W89</f>
        <v>0.53107829224841319</v>
      </c>
      <c r="X98" s="181">
        <v>0.40600000000000003</v>
      </c>
      <c r="Y98" s="41"/>
      <c r="Z98" s="41"/>
      <c r="AA98" s="41"/>
      <c r="AB98" s="41"/>
      <c r="AC98" s="41"/>
      <c r="AD98" s="41"/>
    </row>
    <row r="99" spans="1:30" x14ac:dyDescent="0.25">
      <c r="M99" s="43"/>
      <c r="N99" s="43"/>
      <c r="O99" s="43"/>
      <c r="P99" s="43"/>
      <c r="Q99" s="43"/>
      <c r="R99" s="43"/>
      <c r="S99" s="43"/>
      <c r="T99" s="43"/>
    </row>
    <row r="100" spans="1:30" x14ac:dyDescent="0.25">
      <c r="B100" s="95"/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</row>
    <row r="102" spans="1:30" x14ac:dyDescent="0.25">
      <c r="O102" s="45"/>
    </row>
    <row r="108" spans="1:30" x14ac:dyDescent="0.25">
      <c r="B108" s="95"/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</row>
  </sheetData>
  <phoneticPr fontId="42" type="noConversion"/>
  <pageMargins left="0.511811024" right="0.511811024" top="0.78740157499999996" bottom="0.78740157499999996" header="0.31496062000000002" footer="0.31496062000000002"/>
  <pageSetup paperSize="9" orientation="portrait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499984740745262"/>
  </sheetPr>
  <dimension ref="A1:AH117"/>
  <sheetViews>
    <sheetView zoomScale="90" zoomScaleNormal="90" workbookViewId="0">
      <pane xSplit="1" topLeftCell="L1" activePane="topRight" state="frozen"/>
      <selection pane="topRight" activeCell="X1" sqref="X1:X1048576"/>
    </sheetView>
  </sheetViews>
  <sheetFormatPr defaultRowHeight="15" x14ac:dyDescent="0.25"/>
  <cols>
    <col min="1" max="1" width="50.85546875" style="15" customWidth="1"/>
    <col min="2" max="17" width="11.7109375" style="15" customWidth="1"/>
    <col min="18" max="19" width="11.7109375" style="15" bestFit="1" customWidth="1"/>
    <col min="20" max="20" width="11.5703125" style="15" bestFit="1" customWidth="1"/>
    <col min="21" max="22" width="12.28515625" style="15" bestFit="1" customWidth="1"/>
    <col min="23" max="24" width="11.28515625" style="15" bestFit="1" customWidth="1"/>
    <col min="25" max="260" width="9.140625" style="15"/>
    <col min="261" max="261" width="49" style="15" customWidth="1"/>
    <col min="262" max="271" width="8.28515625" style="15" customWidth="1"/>
    <col min="272" max="516" width="9.140625" style="15"/>
    <col min="517" max="517" width="49" style="15" customWidth="1"/>
    <col min="518" max="527" width="8.28515625" style="15" customWidth="1"/>
    <col min="528" max="772" width="9.140625" style="15"/>
    <col min="773" max="773" width="49" style="15" customWidth="1"/>
    <col min="774" max="783" width="8.28515625" style="15" customWidth="1"/>
    <col min="784" max="1028" width="9.140625" style="15"/>
    <col min="1029" max="1029" width="49" style="15" customWidth="1"/>
    <col min="1030" max="1039" width="8.28515625" style="15" customWidth="1"/>
    <col min="1040" max="1284" width="9.140625" style="15"/>
    <col min="1285" max="1285" width="49" style="15" customWidth="1"/>
    <col min="1286" max="1295" width="8.28515625" style="15" customWidth="1"/>
    <col min="1296" max="1540" width="9.140625" style="15"/>
    <col min="1541" max="1541" width="49" style="15" customWidth="1"/>
    <col min="1542" max="1551" width="8.28515625" style="15" customWidth="1"/>
    <col min="1552" max="1796" width="9.140625" style="15"/>
    <col min="1797" max="1797" width="49" style="15" customWidth="1"/>
    <col min="1798" max="1807" width="8.28515625" style="15" customWidth="1"/>
    <col min="1808" max="2052" width="9.140625" style="15"/>
    <col min="2053" max="2053" width="49" style="15" customWidth="1"/>
    <col min="2054" max="2063" width="8.28515625" style="15" customWidth="1"/>
    <col min="2064" max="2308" width="9.140625" style="15"/>
    <col min="2309" max="2309" width="49" style="15" customWidth="1"/>
    <col min="2310" max="2319" width="8.28515625" style="15" customWidth="1"/>
    <col min="2320" max="2564" width="9.140625" style="15"/>
    <col min="2565" max="2565" width="49" style="15" customWidth="1"/>
    <col min="2566" max="2575" width="8.28515625" style="15" customWidth="1"/>
    <col min="2576" max="2820" width="9.140625" style="15"/>
    <col min="2821" max="2821" width="49" style="15" customWidth="1"/>
    <col min="2822" max="2831" width="8.28515625" style="15" customWidth="1"/>
    <col min="2832" max="3076" width="9.140625" style="15"/>
    <col min="3077" max="3077" width="49" style="15" customWidth="1"/>
    <col min="3078" max="3087" width="8.28515625" style="15" customWidth="1"/>
    <col min="3088" max="3332" width="9.140625" style="15"/>
    <col min="3333" max="3333" width="49" style="15" customWidth="1"/>
    <col min="3334" max="3343" width="8.28515625" style="15" customWidth="1"/>
    <col min="3344" max="3588" width="9.140625" style="15"/>
    <col min="3589" max="3589" width="49" style="15" customWidth="1"/>
    <col min="3590" max="3599" width="8.28515625" style="15" customWidth="1"/>
    <col min="3600" max="3844" width="9.140625" style="15"/>
    <col min="3845" max="3845" width="49" style="15" customWidth="1"/>
    <col min="3846" max="3855" width="8.28515625" style="15" customWidth="1"/>
    <col min="3856" max="4100" width="9.140625" style="15"/>
    <col min="4101" max="4101" width="49" style="15" customWidth="1"/>
    <col min="4102" max="4111" width="8.28515625" style="15" customWidth="1"/>
    <col min="4112" max="4356" width="9.140625" style="15"/>
    <col min="4357" max="4357" width="49" style="15" customWidth="1"/>
    <col min="4358" max="4367" width="8.28515625" style="15" customWidth="1"/>
    <col min="4368" max="4612" width="9.140625" style="15"/>
    <col min="4613" max="4613" width="49" style="15" customWidth="1"/>
    <col min="4614" max="4623" width="8.28515625" style="15" customWidth="1"/>
    <col min="4624" max="4868" width="9.140625" style="15"/>
    <col min="4869" max="4869" width="49" style="15" customWidth="1"/>
    <col min="4870" max="4879" width="8.28515625" style="15" customWidth="1"/>
    <col min="4880" max="5124" width="9.140625" style="15"/>
    <col min="5125" max="5125" width="49" style="15" customWidth="1"/>
    <col min="5126" max="5135" width="8.28515625" style="15" customWidth="1"/>
    <col min="5136" max="5380" width="9.140625" style="15"/>
    <col min="5381" max="5381" width="49" style="15" customWidth="1"/>
    <col min="5382" max="5391" width="8.28515625" style="15" customWidth="1"/>
    <col min="5392" max="5636" width="9.140625" style="15"/>
    <col min="5637" max="5637" width="49" style="15" customWidth="1"/>
    <col min="5638" max="5647" width="8.28515625" style="15" customWidth="1"/>
    <col min="5648" max="5892" width="9.140625" style="15"/>
    <col min="5893" max="5893" width="49" style="15" customWidth="1"/>
    <col min="5894" max="5903" width="8.28515625" style="15" customWidth="1"/>
    <col min="5904" max="6148" width="9.140625" style="15"/>
    <col min="6149" max="6149" width="49" style="15" customWidth="1"/>
    <col min="6150" max="6159" width="8.28515625" style="15" customWidth="1"/>
    <col min="6160" max="6404" width="9.140625" style="15"/>
    <col min="6405" max="6405" width="49" style="15" customWidth="1"/>
    <col min="6406" max="6415" width="8.28515625" style="15" customWidth="1"/>
    <col min="6416" max="6660" width="9.140625" style="15"/>
    <col min="6661" max="6661" width="49" style="15" customWidth="1"/>
    <col min="6662" max="6671" width="8.28515625" style="15" customWidth="1"/>
    <col min="6672" max="6916" width="9.140625" style="15"/>
    <col min="6917" max="6917" width="49" style="15" customWidth="1"/>
    <col min="6918" max="6927" width="8.28515625" style="15" customWidth="1"/>
    <col min="6928" max="7172" width="9.140625" style="15"/>
    <col min="7173" max="7173" width="49" style="15" customWidth="1"/>
    <col min="7174" max="7183" width="8.28515625" style="15" customWidth="1"/>
    <col min="7184" max="7428" width="9.140625" style="15"/>
    <col min="7429" max="7429" width="49" style="15" customWidth="1"/>
    <col min="7430" max="7439" width="8.28515625" style="15" customWidth="1"/>
    <col min="7440" max="7684" width="9.140625" style="15"/>
    <col min="7685" max="7685" width="49" style="15" customWidth="1"/>
    <col min="7686" max="7695" width="8.28515625" style="15" customWidth="1"/>
    <col min="7696" max="7940" width="9.140625" style="15"/>
    <col min="7941" max="7941" width="49" style="15" customWidth="1"/>
    <col min="7942" max="7951" width="8.28515625" style="15" customWidth="1"/>
    <col min="7952" max="8196" width="9.140625" style="15"/>
    <col min="8197" max="8197" width="49" style="15" customWidth="1"/>
    <col min="8198" max="8207" width="8.28515625" style="15" customWidth="1"/>
    <col min="8208" max="8452" width="9.140625" style="15"/>
    <col min="8453" max="8453" width="49" style="15" customWidth="1"/>
    <col min="8454" max="8463" width="8.28515625" style="15" customWidth="1"/>
    <col min="8464" max="8708" width="9.140625" style="15"/>
    <col min="8709" max="8709" width="49" style="15" customWidth="1"/>
    <col min="8710" max="8719" width="8.28515625" style="15" customWidth="1"/>
    <col min="8720" max="8964" width="9.140625" style="15"/>
    <col min="8965" max="8965" width="49" style="15" customWidth="1"/>
    <col min="8966" max="8975" width="8.28515625" style="15" customWidth="1"/>
    <col min="8976" max="9220" width="9.140625" style="15"/>
    <col min="9221" max="9221" width="49" style="15" customWidth="1"/>
    <col min="9222" max="9231" width="8.28515625" style="15" customWidth="1"/>
    <col min="9232" max="9476" width="9.140625" style="15"/>
    <col min="9477" max="9477" width="49" style="15" customWidth="1"/>
    <col min="9478" max="9487" width="8.28515625" style="15" customWidth="1"/>
    <col min="9488" max="9732" width="9.140625" style="15"/>
    <col min="9733" max="9733" width="49" style="15" customWidth="1"/>
    <col min="9734" max="9743" width="8.28515625" style="15" customWidth="1"/>
    <col min="9744" max="9988" width="9.140625" style="15"/>
    <col min="9989" max="9989" width="49" style="15" customWidth="1"/>
    <col min="9990" max="9999" width="8.28515625" style="15" customWidth="1"/>
    <col min="10000" max="10244" width="9.140625" style="15"/>
    <col min="10245" max="10245" width="49" style="15" customWidth="1"/>
    <col min="10246" max="10255" width="8.28515625" style="15" customWidth="1"/>
    <col min="10256" max="10500" width="9.140625" style="15"/>
    <col min="10501" max="10501" width="49" style="15" customWidth="1"/>
    <col min="10502" max="10511" width="8.28515625" style="15" customWidth="1"/>
    <col min="10512" max="10756" width="9.140625" style="15"/>
    <col min="10757" max="10757" width="49" style="15" customWidth="1"/>
    <col min="10758" max="10767" width="8.28515625" style="15" customWidth="1"/>
    <col min="10768" max="11012" width="9.140625" style="15"/>
    <col min="11013" max="11013" width="49" style="15" customWidth="1"/>
    <col min="11014" max="11023" width="8.28515625" style="15" customWidth="1"/>
    <col min="11024" max="11268" width="9.140625" style="15"/>
    <col min="11269" max="11269" width="49" style="15" customWidth="1"/>
    <col min="11270" max="11279" width="8.28515625" style="15" customWidth="1"/>
    <col min="11280" max="11524" width="9.140625" style="15"/>
    <col min="11525" max="11525" width="49" style="15" customWidth="1"/>
    <col min="11526" max="11535" width="8.28515625" style="15" customWidth="1"/>
    <col min="11536" max="11780" width="9.140625" style="15"/>
    <col min="11781" max="11781" width="49" style="15" customWidth="1"/>
    <col min="11782" max="11791" width="8.28515625" style="15" customWidth="1"/>
    <col min="11792" max="12036" width="9.140625" style="15"/>
    <col min="12037" max="12037" width="49" style="15" customWidth="1"/>
    <col min="12038" max="12047" width="8.28515625" style="15" customWidth="1"/>
    <col min="12048" max="12292" width="9.140625" style="15"/>
    <col min="12293" max="12293" width="49" style="15" customWidth="1"/>
    <col min="12294" max="12303" width="8.28515625" style="15" customWidth="1"/>
    <col min="12304" max="12548" width="9.140625" style="15"/>
    <col min="12549" max="12549" width="49" style="15" customWidth="1"/>
    <col min="12550" max="12559" width="8.28515625" style="15" customWidth="1"/>
    <col min="12560" max="12804" width="9.140625" style="15"/>
    <col min="12805" max="12805" width="49" style="15" customWidth="1"/>
    <col min="12806" max="12815" width="8.28515625" style="15" customWidth="1"/>
    <col min="12816" max="13060" width="9.140625" style="15"/>
    <col min="13061" max="13061" width="49" style="15" customWidth="1"/>
    <col min="13062" max="13071" width="8.28515625" style="15" customWidth="1"/>
    <col min="13072" max="13316" width="9.140625" style="15"/>
    <col min="13317" max="13317" width="49" style="15" customWidth="1"/>
    <col min="13318" max="13327" width="8.28515625" style="15" customWidth="1"/>
    <col min="13328" max="13572" width="9.140625" style="15"/>
    <col min="13573" max="13573" width="49" style="15" customWidth="1"/>
    <col min="13574" max="13583" width="8.28515625" style="15" customWidth="1"/>
    <col min="13584" max="13828" width="9.140625" style="15"/>
    <col min="13829" max="13829" width="49" style="15" customWidth="1"/>
    <col min="13830" max="13839" width="8.28515625" style="15" customWidth="1"/>
    <col min="13840" max="14084" width="9.140625" style="15"/>
    <col min="14085" max="14085" width="49" style="15" customWidth="1"/>
    <col min="14086" max="14095" width="8.28515625" style="15" customWidth="1"/>
    <col min="14096" max="14340" width="9.140625" style="15"/>
    <col min="14341" max="14341" width="49" style="15" customWidth="1"/>
    <col min="14342" max="14351" width="8.28515625" style="15" customWidth="1"/>
    <col min="14352" max="14596" width="9.140625" style="15"/>
    <col min="14597" max="14597" width="49" style="15" customWidth="1"/>
    <col min="14598" max="14607" width="8.28515625" style="15" customWidth="1"/>
    <col min="14608" max="14852" width="9.140625" style="15"/>
    <col min="14853" max="14853" width="49" style="15" customWidth="1"/>
    <col min="14854" max="14863" width="8.28515625" style="15" customWidth="1"/>
    <col min="14864" max="15108" width="9.140625" style="15"/>
    <col min="15109" max="15109" width="49" style="15" customWidth="1"/>
    <col min="15110" max="15119" width="8.28515625" style="15" customWidth="1"/>
    <col min="15120" max="15364" width="9.140625" style="15"/>
    <col min="15365" max="15365" width="49" style="15" customWidth="1"/>
    <col min="15366" max="15375" width="8.28515625" style="15" customWidth="1"/>
    <col min="15376" max="15620" width="9.140625" style="15"/>
    <col min="15621" max="15621" width="49" style="15" customWidth="1"/>
    <col min="15622" max="15631" width="8.28515625" style="15" customWidth="1"/>
    <col min="15632" max="15876" width="9.140625" style="15"/>
    <col min="15877" max="15877" width="49" style="15" customWidth="1"/>
    <col min="15878" max="15887" width="8.28515625" style="15" customWidth="1"/>
    <col min="15888" max="16132" width="9.140625" style="15"/>
    <col min="16133" max="16133" width="49" style="15" customWidth="1"/>
    <col min="16134" max="16143" width="8.28515625" style="15" customWidth="1"/>
    <col min="16144" max="16384" width="9.140625" style="15"/>
  </cols>
  <sheetData>
    <row r="1" spans="1:34" s="154" customFormat="1" ht="15" customHeigh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153"/>
      <c r="T1" s="153"/>
      <c r="U1" s="153"/>
      <c r="W1" s="15"/>
      <c r="X1" s="15"/>
    </row>
    <row r="2" spans="1:34" s="154" customFormat="1" x14ac:dyDescent="0.25">
      <c r="A2" s="13" t="s">
        <v>128</v>
      </c>
      <c r="B2" s="14" t="s">
        <v>272</v>
      </c>
      <c r="C2" s="14" t="s">
        <v>273</v>
      </c>
      <c r="D2" s="14" t="s">
        <v>274</v>
      </c>
      <c r="E2" s="14" t="s">
        <v>275</v>
      </c>
      <c r="F2" s="14" t="s">
        <v>276</v>
      </c>
      <c r="G2" s="14" t="s">
        <v>278</v>
      </c>
      <c r="H2" s="14" t="s">
        <v>279</v>
      </c>
      <c r="I2" s="14" t="s">
        <v>280</v>
      </c>
      <c r="J2" s="14" t="s">
        <v>277</v>
      </c>
      <c r="K2" s="14" t="s">
        <v>281</v>
      </c>
      <c r="L2" s="14" t="s">
        <v>282</v>
      </c>
      <c r="M2" s="14" t="s">
        <v>283</v>
      </c>
      <c r="N2" s="14" t="s">
        <v>284</v>
      </c>
      <c r="O2" s="14" t="s">
        <v>285</v>
      </c>
      <c r="P2" s="14" t="s">
        <v>286</v>
      </c>
      <c r="Q2" s="14" t="s">
        <v>287</v>
      </c>
      <c r="R2" s="14" t="s">
        <v>288</v>
      </c>
      <c r="S2" s="14" t="s">
        <v>289</v>
      </c>
      <c r="T2" s="14" t="s">
        <v>290</v>
      </c>
      <c r="U2" s="14" t="s">
        <v>291</v>
      </c>
      <c r="V2" s="14" t="s">
        <v>292</v>
      </c>
      <c r="W2" s="14" t="s">
        <v>293</v>
      </c>
      <c r="X2" s="14" t="s">
        <v>427</v>
      </c>
    </row>
    <row r="3" spans="1:34" s="154" customFormat="1" x14ac:dyDescent="0.25">
      <c r="A3" s="15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5"/>
      <c r="R3" s="15"/>
      <c r="S3" s="15"/>
      <c r="T3" s="15"/>
      <c r="U3" s="15"/>
      <c r="V3" s="15"/>
      <c r="W3" s="15"/>
      <c r="X3" s="15"/>
    </row>
    <row r="4" spans="1:34" s="154" customFormat="1" x14ac:dyDescent="0.25">
      <c r="A4" s="34" t="s">
        <v>129</v>
      </c>
      <c r="B4" s="35" t="s">
        <v>272</v>
      </c>
      <c r="C4" s="35" t="s">
        <v>273</v>
      </c>
      <c r="D4" s="35" t="s">
        <v>274</v>
      </c>
      <c r="E4" s="35" t="s">
        <v>275</v>
      </c>
      <c r="F4" s="35" t="s">
        <v>276</v>
      </c>
      <c r="G4" s="35" t="s">
        <v>278</v>
      </c>
      <c r="H4" s="35" t="s">
        <v>279</v>
      </c>
      <c r="I4" s="35" t="s">
        <v>280</v>
      </c>
      <c r="J4" s="35" t="s">
        <v>277</v>
      </c>
      <c r="K4" s="35" t="s">
        <v>281</v>
      </c>
      <c r="L4" s="35" t="s">
        <v>282</v>
      </c>
      <c r="M4" s="35" t="s">
        <v>283</v>
      </c>
      <c r="N4" s="35" t="s">
        <v>284</v>
      </c>
      <c r="O4" s="35" t="s">
        <v>285</v>
      </c>
      <c r="P4" s="35" t="s">
        <v>286</v>
      </c>
      <c r="Q4" s="35" t="s">
        <v>287</v>
      </c>
      <c r="R4" s="35" t="s">
        <v>288</v>
      </c>
      <c r="S4" s="35" t="s">
        <v>289</v>
      </c>
      <c r="T4" s="35" t="s">
        <v>290</v>
      </c>
      <c r="U4" s="35" t="s">
        <v>291</v>
      </c>
      <c r="V4" s="35" t="s">
        <v>292</v>
      </c>
      <c r="W4" s="35" t="s">
        <v>293</v>
      </c>
      <c r="X4" s="35" t="s">
        <v>427</v>
      </c>
    </row>
    <row r="5" spans="1:34" s="154" customFormat="1" x14ac:dyDescent="0.25">
      <c r="A5" s="47" t="s">
        <v>130</v>
      </c>
      <c r="B5" s="51">
        <v>-777</v>
      </c>
      <c r="C5" s="51">
        <v>46</v>
      </c>
      <c r="D5" s="51">
        <v>-67</v>
      </c>
      <c r="E5" s="51">
        <v>-56</v>
      </c>
      <c r="F5" s="51">
        <v>118</v>
      </c>
      <c r="G5" s="51">
        <v>-640</v>
      </c>
      <c r="H5" s="51">
        <v>256</v>
      </c>
      <c r="I5" s="51">
        <v>378</v>
      </c>
      <c r="J5" s="51">
        <v>1486</v>
      </c>
      <c r="K5" s="51">
        <v>1190</v>
      </c>
      <c r="L5" s="51">
        <v>752</v>
      </c>
      <c r="M5" s="51">
        <v>1772</v>
      </c>
      <c r="N5" s="51">
        <v>86.8</v>
      </c>
      <c r="O5" s="51">
        <v>1894</v>
      </c>
      <c r="P5" s="51">
        <v>-870.57983927505074</v>
      </c>
      <c r="Q5" s="51">
        <v>1134</v>
      </c>
      <c r="R5" s="51">
        <v>-1312</v>
      </c>
      <c r="S5" s="51">
        <v>446</v>
      </c>
      <c r="T5" s="51">
        <v>1262</v>
      </c>
      <c r="U5" s="51">
        <v>3896.8317879899669</v>
      </c>
      <c r="V5" s="51">
        <v>5697.3122253600004</v>
      </c>
      <c r="W5" s="51">
        <v>5513</v>
      </c>
      <c r="X5" s="51">
        <v>1325</v>
      </c>
      <c r="Y5" s="155"/>
      <c r="Z5" s="155"/>
      <c r="AA5" s="155"/>
      <c r="AB5" s="155"/>
      <c r="AC5" s="155"/>
      <c r="AD5" s="155"/>
      <c r="AE5" s="155"/>
      <c r="AF5" s="155"/>
      <c r="AG5" s="155"/>
      <c r="AH5" s="155"/>
    </row>
    <row r="6" spans="1:34" s="154" customFormat="1" x14ac:dyDescent="0.25">
      <c r="A6" s="203" t="s">
        <v>131</v>
      </c>
      <c r="B6" s="50">
        <v>0</v>
      </c>
      <c r="C6" s="50">
        <v>0</v>
      </c>
      <c r="D6" s="50">
        <v>7</v>
      </c>
      <c r="E6" s="50">
        <v>3</v>
      </c>
      <c r="F6" s="50">
        <v>0</v>
      </c>
      <c r="G6" s="50">
        <v>0</v>
      </c>
      <c r="H6" s="50">
        <v>0</v>
      </c>
      <c r="I6" s="50">
        <v>0</v>
      </c>
      <c r="J6" s="50">
        <v>0</v>
      </c>
      <c r="K6" s="50">
        <v>0</v>
      </c>
      <c r="L6" s="50">
        <v>0</v>
      </c>
      <c r="M6" s="50">
        <v>0</v>
      </c>
      <c r="N6" s="50">
        <v>0</v>
      </c>
      <c r="O6" s="50">
        <v>0</v>
      </c>
      <c r="P6" s="50">
        <v>0</v>
      </c>
      <c r="Q6" s="50">
        <v>0</v>
      </c>
      <c r="R6" s="50" t="s">
        <v>40</v>
      </c>
      <c r="S6" s="50">
        <v>0</v>
      </c>
      <c r="T6" s="50">
        <v>0</v>
      </c>
      <c r="U6" s="50">
        <v>0</v>
      </c>
      <c r="V6" s="50"/>
      <c r="W6" s="50"/>
      <c r="X6" s="50">
        <v>0</v>
      </c>
      <c r="Y6" s="155"/>
      <c r="Z6" s="155"/>
      <c r="AA6" s="155"/>
      <c r="AB6" s="155"/>
      <c r="AC6" s="155"/>
      <c r="AD6" s="155"/>
      <c r="AE6" s="155"/>
      <c r="AF6" s="155"/>
      <c r="AG6" s="155"/>
      <c r="AH6" s="155"/>
    </row>
    <row r="7" spans="1:34" s="154" customFormat="1" x14ac:dyDescent="0.25">
      <c r="A7" s="42" t="s">
        <v>132</v>
      </c>
      <c r="B7" s="50">
        <v>309</v>
      </c>
      <c r="C7" s="50">
        <v>303</v>
      </c>
      <c r="D7" s="50">
        <v>311</v>
      </c>
      <c r="E7" s="50">
        <v>356</v>
      </c>
      <c r="F7" s="50">
        <v>390</v>
      </c>
      <c r="G7" s="50">
        <v>356</v>
      </c>
      <c r="H7" s="50">
        <v>344</v>
      </c>
      <c r="I7" s="50">
        <v>319</v>
      </c>
      <c r="J7" s="50">
        <v>305</v>
      </c>
      <c r="K7" s="50">
        <v>312</v>
      </c>
      <c r="L7" s="50">
        <v>274</v>
      </c>
      <c r="M7" s="50">
        <v>285</v>
      </c>
      <c r="N7" s="50">
        <v>306.2</v>
      </c>
      <c r="O7" s="50">
        <v>332</v>
      </c>
      <c r="P7" s="50">
        <v>352.11972433</v>
      </c>
      <c r="Q7" s="50">
        <v>432</v>
      </c>
      <c r="R7" s="50">
        <v>415</v>
      </c>
      <c r="S7" s="50">
        <v>428</v>
      </c>
      <c r="T7" s="50">
        <v>461</v>
      </c>
      <c r="U7" s="50">
        <v>1118.0699604400008</v>
      </c>
      <c r="V7" s="50">
        <v>455.67277293000001</v>
      </c>
      <c r="W7" s="50">
        <v>502</v>
      </c>
      <c r="X7" s="50">
        <v>533.34619268000006</v>
      </c>
      <c r="Y7" s="155"/>
      <c r="Z7" s="155"/>
      <c r="AA7" s="155"/>
      <c r="AB7" s="155"/>
      <c r="AC7" s="155"/>
      <c r="AD7" s="155"/>
      <c r="AE7" s="155"/>
      <c r="AF7" s="155"/>
      <c r="AG7" s="155"/>
      <c r="AH7" s="155"/>
    </row>
    <row r="8" spans="1:34" s="154" customFormat="1" x14ac:dyDescent="0.25">
      <c r="A8" s="42" t="s">
        <v>133</v>
      </c>
      <c r="B8" s="50">
        <v>113</v>
      </c>
      <c r="C8" s="50">
        <v>28</v>
      </c>
      <c r="D8" s="50">
        <v>123</v>
      </c>
      <c r="E8" s="50">
        <v>2</v>
      </c>
      <c r="F8" s="50">
        <v>137</v>
      </c>
      <c r="G8" s="50">
        <v>145</v>
      </c>
      <c r="H8" s="50">
        <v>128</v>
      </c>
      <c r="I8" s="50">
        <v>-1</v>
      </c>
      <c r="J8" s="50">
        <v>559</v>
      </c>
      <c r="K8" s="50">
        <v>-635</v>
      </c>
      <c r="L8" s="50">
        <v>240</v>
      </c>
      <c r="M8" s="50">
        <v>89</v>
      </c>
      <c r="N8" s="50">
        <v>458.9</v>
      </c>
      <c r="O8" s="50">
        <v>-1119</v>
      </c>
      <c r="P8" s="50">
        <v>300.75461833999998</v>
      </c>
      <c r="Q8" s="50">
        <v>-474</v>
      </c>
      <c r="R8" s="50">
        <v>206</v>
      </c>
      <c r="S8" s="50">
        <v>392</v>
      </c>
      <c r="T8" s="50">
        <v>742</v>
      </c>
      <c r="U8" s="50">
        <v>-714.71849257997224</v>
      </c>
      <c r="V8" s="50">
        <v>1278.2409903499999</v>
      </c>
      <c r="W8" s="50">
        <v>1257</v>
      </c>
      <c r="X8" s="50">
        <v>1411</v>
      </c>
      <c r="Y8" s="155"/>
      <c r="Z8" s="155"/>
      <c r="AA8" s="155"/>
      <c r="AB8" s="155"/>
      <c r="AC8" s="155"/>
      <c r="AD8" s="155"/>
      <c r="AE8" s="155"/>
      <c r="AF8" s="155"/>
      <c r="AG8" s="155"/>
      <c r="AH8" s="155"/>
    </row>
    <row r="9" spans="1:34" s="154" customFormat="1" x14ac:dyDescent="0.25">
      <c r="A9" s="42" t="s">
        <v>134</v>
      </c>
      <c r="B9" s="50">
        <v>897</v>
      </c>
      <c r="C9" s="50">
        <v>198</v>
      </c>
      <c r="D9" s="50">
        <v>750</v>
      </c>
      <c r="E9" s="50">
        <v>677</v>
      </c>
      <c r="F9" s="50">
        <v>497</v>
      </c>
      <c r="G9" s="50">
        <v>829</v>
      </c>
      <c r="H9" s="50">
        <v>278</v>
      </c>
      <c r="I9" s="50">
        <v>860</v>
      </c>
      <c r="J9" s="50">
        <v>594</v>
      </c>
      <c r="K9" s="50">
        <v>989</v>
      </c>
      <c r="L9" s="50">
        <v>423</v>
      </c>
      <c r="M9" s="50">
        <v>-510</v>
      </c>
      <c r="N9" s="50">
        <v>635.1</v>
      </c>
      <c r="O9" s="50">
        <v>358</v>
      </c>
      <c r="P9" s="50">
        <v>840</v>
      </c>
      <c r="Q9" s="50">
        <v>298</v>
      </c>
      <c r="R9" s="50">
        <v>1201</v>
      </c>
      <c r="S9" s="50">
        <v>-285</v>
      </c>
      <c r="T9" s="50">
        <v>156</v>
      </c>
      <c r="U9" s="50">
        <v>-276.01811494000458</v>
      </c>
      <c r="V9" s="50">
        <v>201.50814917000051</v>
      </c>
      <c r="W9" s="50">
        <v>339</v>
      </c>
      <c r="X9" s="50">
        <v>943</v>
      </c>
      <c r="Y9" s="155"/>
      <c r="Z9" s="155"/>
      <c r="AA9" s="155"/>
      <c r="AB9" s="155"/>
      <c r="AC9" s="155"/>
      <c r="AD9" s="155"/>
      <c r="AE9" s="155"/>
      <c r="AF9" s="155"/>
      <c r="AG9" s="155"/>
      <c r="AH9" s="155"/>
    </row>
    <row r="10" spans="1:34" s="154" customFormat="1" x14ac:dyDescent="0.25">
      <c r="A10" s="47" t="s">
        <v>49</v>
      </c>
      <c r="B10" s="51">
        <v>542</v>
      </c>
      <c r="C10" s="51">
        <v>575</v>
      </c>
      <c r="D10" s="51">
        <v>1125</v>
      </c>
      <c r="E10" s="51">
        <v>982</v>
      </c>
      <c r="F10" s="51">
        <v>1142</v>
      </c>
      <c r="G10" s="51">
        <v>689</v>
      </c>
      <c r="H10" s="51">
        <v>1006</v>
      </c>
      <c r="I10" s="51">
        <v>1556</v>
      </c>
      <c r="J10" s="51">
        <v>2944</v>
      </c>
      <c r="K10" s="51">
        <v>1855</v>
      </c>
      <c r="L10" s="51">
        <v>1689</v>
      </c>
      <c r="M10" s="51">
        <v>1636</v>
      </c>
      <c r="N10" s="51">
        <v>1486.9</v>
      </c>
      <c r="O10" s="51">
        <v>1465</v>
      </c>
      <c r="P10" s="51">
        <v>622.29450339494929</v>
      </c>
      <c r="Q10" s="51">
        <v>1390</v>
      </c>
      <c r="R10" s="51">
        <v>511</v>
      </c>
      <c r="S10" s="51">
        <v>981</v>
      </c>
      <c r="T10" s="51">
        <v>2620</v>
      </c>
      <c r="U10" s="51">
        <v>4024.1651409099909</v>
      </c>
      <c r="V10" s="51">
        <v>7632.7341378100009</v>
      </c>
      <c r="W10" s="51">
        <v>7611</v>
      </c>
      <c r="X10" s="51">
        <v>4212</v>
      </c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</row>
    <row r="11" spans="1:34" s="154" customFormat="1" x14ac:dyDescent="0.25">
      <c r="A11" s="42" t="s">
        <v>135</v>
      </c>
      <c r="B11" s="50">
        <v>126</v>
      </c>
      <c r="C11" s="50">
        <v>171</v>
      </c>
      <c r="D11" s="50">
        <v>2</v>
      </c>
      <c r="E11" s="50">
        <v>114</v>
      </c>
      <c r="F11" s="50">
        <v>99</v>
      </c>
      <c r="G11" s="50">
        <v>99</v>
      </c>
      <c r="H11" s="50">
        <v>98</v>
      </c>
      <c r="I11" s="50">
        <v>-473</v>
      </c>
      <c r="J11" s="50">
        <v>-1797</v>
      </c>
      <c r="K11" s="50">
        <v>-542</v>
      </c>
      <c r="L11" s="50">
        <v>-180</v>
      </c>
      <c r="M11" s="50">
        <v>-188</v>
      </c>
      <c r="N11" s="50">
        <v>135.4</v>
      </c>
      <c r="O11" s="50">
        <v>802</v>
      </c>
      <c r="P11" s="50">
        <v>862.59532186000092</v>
      </c>
      <c r="Q11" s="50">
        <v>103</v>
      </c>
      <c r="R11" s="50">
        <v>666</v>
      </c>
      <c r="S11" s="50">
        <v>791</v>
      </c>
      <c r="T11" s="50">
        <v>717</v>
      </c>
      <c r="U11" s="50">
        <v>613.66549871000052</v>
      </c>
      <c r="V11" s="50">
        <v>-1986</v>
      </c>
      <c r="W11" s="50">
        <v>402</v>
      </c>
      <c r="X11" s="50">
        <v>-42</v>
      </c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</row>
    <row r="12" spans="1:34" s="154" customFormat="1" x14ac:dyDescent="0.25">
      <c r="A12" s="42" t="s">
        <v>136</v>
      </c>
      <c r="B12" s="50">
        <v>-46</v>
      </c>
      <c r="C12" s="50">
        <v>-17</v>
      </c>
      <c r="D12" s="50">
        <v>-26</v>
      </c>
      <c r="E12" s="50">
        <v>24</v>
      </c>
      <c r="F12" s="50">
        <v>-20</v>
      </c>
      <c r="G12" s="50">
        <v>-39</v>
      </c>
      <c r="H12" s="50">
        <v>-38</v>
      </c>
      <c r="I12" s="50">
        <v>-11</v>
      </c>
      <c r="J12" s="50">
        <v>-25</v>
      </c>
      <c r="K12" s="50">
        <v>-27</v>
      </c>
      <c r="L12" s="50">
        <v>-44</v>
      </c>
      <c r="M12" s="50">
        <v>-40</v>
      </c>
      <c r="N12" s="50">
        <v>-25.8</v>
      </c>
      <c r="O12" s="50">
        <v>-29</v>
      </c>
      <c r="P12" s="50">
        <v>-64.069333879999917</v>
      </c>
      <c r="Q12" s="50">
        <v>-7</v>
      </c>
      <c r="R12" s="50">
        <v>45</v>
      </c>
      <c r="S12" s="50">
        <v>-28</v>
      </c>
      <c r="T12" s="50">
        <v>-26</v>
      </c>
      <c r="U12" s="50">
        <v>-62.538891069999934</v>
      </c>
      <c r="V12" s="50">
        <v>-13.444713040000002</v>
      </c>
      <c r="W12" s="50">
        <v>-55</v>
      </c>
      <c r="X12" s="50">
        <v>-94.988625289999959</v>
      </c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</row>
    <row r="13" spans="1:34" s="154" customFormat="1" x14ac:dyDescent="0.25">
      <c r="A13" s="42" t="s">
        <v>137</v>
      </c>
      <c r="B13" s="50">
        <v>110</v>
      </c>
      <c r="C13" s="50">
        <v>125</v>
      </c>
      <c r="D13" s="50">
        <v>138</v>
      </c>
      <c r="E13" s="50">
        <v>129</v>
      </c>
      <c r="F13" s="50">
        <v>112</v>
      </c>
      <c r="G13" s="50">
        <v>147</v>
      </c>
      <c r="H13" s="50">
        <v>147</v>
      </c>
      <c r="I13" s="50">
        <v>132</v>
      </c>
      <c r="J13" s="50">
        <v>119</v>
      </c>
      <c r="K13" s="50">
        <v>134</v>
      </c>
      <c r="L13" s="50">
        <v>162</v>
      </c>
      <c r="M13" s="50">
        <v>153</v>
      </c>
      <c r="N13" s="50">
        <v>127.3</v>
      </c>
      <c r="O13" s="50">
        <v>142</v>
      </c>
      <c r="P13" s="50">
        <v>146.06500926641974</v>
      </c>
      <c r="Q13" s="50">
        <v>94</v>
      </c>
      <c r="R13" s="50">
        <v>109</v>
      </c>
      <c r="S13" s="50">
        <v>182</v>
      </c>
      <c r="T13" s="50">
        <v>195</v>
      </c>
      <c r="U13" s="50">
        <v>162.48151124000606</v>
      </c>
      <c r="V13" s="50">
        <v>172.88976115999401</v>
      </c>
      <c r="W13" s="50">
        <v>216</v>
      </c>
      <c r="X13" s="50">
        <v>220.07587536998835</v>
      </c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</row>
    <row r="14" spans="1:34" s="154" customFormat="1" x14ac:dyDescent="0.25">
      <c r="A14" s="47" t="s">
        <v>117</v>
      </c>
      <c r="B14" s="51">
        <v>733</v>
      </c>
      <c r="C14" s="51">
        <v>855</v>
      </c>
      <c r="D14" s="51">
        <v>1239</v>
      </c>
      <c r="E14" s="51">
        <v>1249</v>
      </c>
      <c r="F14" s="51">
        <v>1333</v>
      </c>
      <c r="G14" s="51">
        <v>896</v>
      </c>
      <c r="H14" s="51">
        <v>1213</v>
      </c>
      <c r="I14" s="51">
        <v>1204</v>
      </c>
      <c r="J14" s="51">
        <v>1242</v>
      </c>
      <c r="K14" s="51">
        <v>1420</v>
      </c>
      <c r="L14" s="51">
        <v>1627</v>
      </c>
      <c r="M14" s="51">
        <v>1560</v>
      </c>
      <c r="N14" s="51">
        <v>1723.8</v>
      </c>
      <c r="O14" s="51">
        <v>2380</v>
      </c>
      <c r="P14" s="51">
        <v>1566.8855006413701</v>
      </c>
      <c r="Q14" s="51">
        <v>1580</v>
      </c>
      <c r="R14" s="51">
        <v>1331</v>
      </c>
      <c r="S14" s="51">
        <v>1925</v>
      </c>
      <c r="T14" s="51">
        <v>3506</v>
      </c>
      <c r="U14" s="51">
        <v>4737.7732597899976</v>
      </c>
      <c r="V14" s="51">
        <v>5806.1791859299947</v>
      </c>
      <c r="W14" s="51">
        <v>8174</v>
      </c>
      <c r="X14" s="51">
        <v>4296.4334427599888</v>
      </c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</row>
    <row r="15" spans="1:34" s="154" customFormat="1" ht="15" customHeight="1" x14ac:dyDescent="0.25">
      <c r="A15" s="204" t="s">
        <v>138</v>
      </c>
      <c r="B15" s="198"/>
      <c r="C15" s="198"/>
      <c r="D15" s="198"/>
      <c r="E15" s="198"/>
      <c r="F15" s="198"/>
      <c r="G15" s="198"/>
      <c r="H15" s="198"/>
      <c r="I15" s="198"/>
      <c r="J15" s="198"/>
      <c r="K15" s="198"/>
      <c r="L15" s="198"/>
      <c r="M15" s="93"/>
      <c r="N15" s="93"/>
      <c r="O15" s="97"/>
      <c r="P15" s="103"/>
      <c r="Q15" s="15"/>
      <c r="R15" s="15"/>
      <c r="S15" s="15"/>
      <c r="T15" s="15"/>
      <c r="U15" s="15"/>
      <c r="V15" s="15"/>
      <c r="W15" s="15"/>
      <c r="X15" s="15"/>
    </row>
    <row r="16" spans="1:34" s="154" customFormat="1" x14ac:dyDescent="0.25">
      <c r="A16" s="204"/>
      <c r="B16" s="198"/>
      <c r="C16" s="198"/>
      <c r="D16" s="198"/>
      <c r="E16" s="198"/>
      <c r="F16" s="198"/>
      <c r="G16" s="198"/>
      <c r="H16" s="198"/>
      <c r="I16" s="198"/>
      <c r="J16" s="198"/>
      <c r="K16" s="198"/>
      <c r="L16" s="198"/>
      <c r="M16" s="93"/>
      <c r="N16" s="93"/>
      <c r="O16" s="97"/>
      <c r="P16" s="103"/>
      <c r="Q16" s="15"/>
      <c r="R16" s="15"/>
      <c r="S16" s="15"/>
      <c r="T16" s="15"/>
      <c r="U16" s="15"/>
      <c r="V16" s="15"/>
      <c r="W16" s="15"/>
      <c r="X16" s="15"/>
    </row>
    <row r="17" spans="1:28" s="154" customFormat="1" x14ac:dyDescent="0.25">
      <c r="A17" s="38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</row>
    <row r="18" spans="1:28" s="154" customFormat="1" ht="30" x14ac:dyDescent="0.25">
      <c r="A18" s="205" t="s">
        <v>139</v>
      </c>
      <c r="B18" s="35" t="s">
        <v>272</v>
      </c>
      <c r="C18" s="35" t="s">
        <v>273</v>
      </c>
      <c r="D18" s="35" t="s">
        <v>274</v>
      </c>
      <c r="E18" s="35" t="s">
        <v>275</v>
      </c>
      <c r="F18" s="35" t="s">
        <v>276</v>
      </c>
      <c r="G18" s="35" t="s">
        <v>278</v>
      </c>
      <c r="H18" s="35" t="s">
        <v>279</v>
      </c>
      <c r="I18" s="35" t="s">
        <v>280</v>
      </c>
      <c r="J18" s="35" t="s">
        <v>277</v>
      </c>
      <c r="K18" s="35" t="s">
        <v>281</v>
      </c>
      <c r="L18" s="35" t="s">
        <v>282</v>
      </c>
      <c r="M18" s="35" t="s">
        <v>283</v>
      </c>
      <c r="N18" s="35" t="s">
        <v>284</v>
      </c>
      <c r="O18" s="35" t="s">
        <v>285</v>
      </c>
      <c r="P18" s="35" t="s">
        <v>286</v>
      </c>
      <c r="Q18" s="35" t="s">
        <v>287</v>
      </c>
      <c r="R18" s="35" t="s">
        <v>288</v>
      </c>
      <c r="S18" s="35" t="s">
        <v>289</v>
      </c>
      <c r="T18" s="35" t="s">
        <v>290</v>
      </c>
      <c r="U18" s="35" t="s">
        <v>291</v>
      </c>
      <c r="V18" s="35" t="s">
        <v>292</v>
      </c>
      <c r="W18" s="35" t="s">
        <v>293</v>
      </c>
      <c r="X18" s="35" t="s">
        <v>427</v>
      </c>
    </row>
    <row r="19" spans="1:28" s="154" customFormat="1" x14ac:dyDescent="0.25">
      <c r="A19" s="38" t="s">
        <v>50</v>
      </c>
      <c r="B19" s="50">
        <v>61</v>
      </c>
      <c r="C19" s="50">
        <v>32</v>
      </c>
      <c r="D19" s="50">
        <v>42</v>
      </c>
      <c r="E19" s="50">
        <v>20</v>
      </c>
      <c r="F19" s="50">
        <v>39</v>
      </c>
      <c r="G19" s="50">
        <v>54</v>
      </c>
      <c r="H19" s="50">
        <v>54</v>
      </c>
      <c r="I19" s="50">
        <v>25</v>
      </c>
      <c r="J19" s="50">
        <v>33</v>
      </c>
      <c r="K19" s="50">
        <v>46</v>
      </c>
      <c r="L19" s="50">
        <v>61</v>
      </c>
      <c r="M19" s="50">
        <v>53.9</v>
      </c>
      <c r="N19" s="50">
        <v>42.9</v>
      </c>
      <c r="O19" s="50">
        <v>44</v>
      </c>
      <c r="P19" s="50">
        <v>84.826129309999899</v>
      </c>
      <c r="Q19" s="50">
        <v>16</v>
      </c>
      <c r="R19" s="127">
        <v>-34</v>
      </c>
      <c r="S19" s="127">
        <v>55</v>
      </c>
      <c r="T19" s="127">
        <v>55</v>
      </c>
      <c r="U19" s="127">
        <v>84.549881909999968</v>
      </c>
      <c r="V19" s="127">
        <v>28.135986360000004</v>
      </c>
      <c r="W19" s="127">
        <v>75</v>
      </c>
      <c r="X19" s="127">
        <v>132</v>
      </c>
      <c r="Y19" s="155"/>
      <c r="Z19" s="155"/>
      <c r="AA19" s="155"/>
      <c r="AB19" s="155"/>
    </row>
    <row r="20" spans="1:28" s="154" customFormat="1" x14ac:dyDescent="0.25">
      <c r="A20" s="38" t="s">
        <v>51</v>
      </c>
      <c r="B20" s="50">
        <v>1</v>
      </c>
      <c r="C20" s="50">
        <v>0</v>
      </c>
      <c r="D20" s="50">
        <v>1</v>
      </c>
      <c r="E20" s="50">
        <v>1</v>
      </c>
      <c r="F20" s="50">
        <v>0</v>
      </c>
      <c r="G20" s="50">
        <v>1</v>
      </c>
      <c r="H20" s="50">
        <v>1</v>
      </c>
      <c r="I20" s="50">
        <v>0</v>
      </c>
      <c r="J20" s="50">
        <v>1</v>
      </c>
      <c r="K20" s="50">
        <v>1</v>
      </c>
      <c r="L20" s="50">
        <v>1</v>
      </c>
      <c r="M20" s="50">
        <v>1.4</v>
      </c>
      <c r="N20" s="50">
        <v>0.8</v>
      </c>
      <c r="O20" s="50">
        <v>1</v>
      </c>
      <c r="P20" s="50">
        <v>2.93696153</v>
      </c>
      <c r="Q20" s="50">
        <v>2</v>
      </c>
      <c r="R20" s="127" t="s">
        <v>40</v>
      </c>
      <c r="S20" s="127">
        <v>0</v>
      </c>
      <c r="T20" s="127">
        <v>0</v>
      </c>
      <c r="U20" s="127">
        <v>0</v>
      </c>
      <c r="V20" s="127">
        <v>0</v>
      </c>
      <c r="W20" s="127">
        <v>0</v>
      </c>
      <c r="X20" s="127">
        <v>0</v>
      </c>
      <c r="Y20" s="155"/>
      <c r="Z20" s="155"/>
      <c r="AA20" s="155"/>
      <c r="AB20" s="155"/>
    </row>
    <row r="21" spans="1:28" s="154" customFormat="1" x14ac:dyDescent="0.25">
      <c r="A21" s="38" t="s">
        <v>52</v>
      </c>
      <c r="B21" s="50">
        <v>-7</v>
      </c>
      <c r="C21" s="50">
        <v>-4</v>
      </c>
      <c r="D21" s="50">
        <v>-6</v>
      </c>
      <c r="E21" s="50">
        <v>-35</v>
      </c>
      <c r="F21" s="50">
        <v>-4</v>
      </c>
      <c r="G21" s="50">
        <v>-5</v>
      </c>
      <c r="H21" s="50">
        <v>-11</v>
      </c>
      <c r="I21" s="50">
        <v>-2</v>
      </c>
      <c r="J21" s="50">
        <v>-3</v>
      </c>
      <c r="K21" s="50">
        <v>-8</v>
      </c>
      <c r="L21" s="50">
        <v>-6</v>
      </c>
      <c r="M21" s="50">
        <v>-4</v>
      </c>
      <c r="N21" s="50">
        <v>-6.1</v>
      </c>
      <c r="O21" s="50">
        <v>-3</v>
      </c>
      <c r="P21" s="50">
        <v>-6.0636644499999903</v>
      </c>
      <c r="Q21" s="50">
        <v>-2</v>
      </c>
      <c r="R21" s="127">
        <v>-6</v>
      </c>
      <c r="S21" s="127">
        <v>-12</v>
      </c>
      <c r="T21" s="127">
        <v>-6</v>
      </c>
      <c r="U21" s="127">
        <v>-4.68814668</v>
      </c>
      <c r="V21" s="127">
        <v>-4.68814668</v>
      </c>
      <c r="W21" s="127">
        <v>-15</v>
      </c>
      <c r="X21" s="127">
        <v>-20</v>
      </c>
      <c r="Y21" s="155"/>
      <c r="Z21" s="155"/>
      <c r="AA21" s="155"/>
      <c r="AB21" s="155"/>
    </row>
    <row r="22" spans="1:28" s="154" customFormat="1" x14ac:dyDescent="0.25">
      <c r="A22" s="38" t="s">
        <v>53</v>
      </c>
      <c r="B22" s="50">
        <v>0</v>
      </c>
      <c r="C22" s="50">
        <v>0</v>
      </c>
      <c r="D22" s="50">
        <v>2</v>
      </c>
      <c r="E22" s="50">
        <v>0</v>
      </c>
      <c r="F22" s="50">
        <v>-1</v>
      </c>
      <c r="G22" s="50">
        <v>1</v>
      </c>
      <c r="H22" s="50">
        <v>0</v>
      </c>
      <c r="I22" s="50">
        <v>-5</v>
      </c>
      <c r="J22" s="50">
        <v>0</v>
      </c>
      <c r="K22" s="50">
        <v>-2</v>
      </c>
      <c r="L22" s="50">
        <v>-2</v>
      </c>
      <c r="M22" s="50">
        <v>-1.3</v>
      </c>
      <c r="N22" s="50">
        <v>0</v>
      </c>
      <c r="O22" s="50">
        <v>0</v>
      </c>
      <c r="P22" s="50">
        <v>0</v>
      </c>
      <c r="Q22" s="50">
        <v>-1</v>
      </c>
      <c r="R22" s="127">
        <v>-1</v>
      </c>
      <c r="S22" s="127">
        <v>-5</v>
      </c>
      <c r="T22" s="127">
        <v>-1</v>
      </c>
      <c r="U22" s="127">
        <v>-0.80909398000000055</v>
      </c>
      <c r="V22" s="127">
        <v>0</v>
      </c>
      <c r="W22" s="127">
        <v>2</v>
      </c>
      <c r="X22" s="127">
        <v>2</v>
      </c>
      <c r="Y22" s="155"/>
      <c r="Z22" s="155"/>
      <c r="AA22" s="155"/>
      <c r="AB22" s="155"/>
    </row>
    <row r="23" spans="1:28" s="154" customFormat="1" x14ac:dyDescent="0.25">
      <c r="A23" s="38" t="s">
        <v>140</v>
      </c>
      <c r="B23" s="50">
        <v>-11</v>
      </c>
      <c r="C23" s="50">
        <v>-10</v>
      </c>
      <c r="D23" s="50">
        <v>-13</v>
      </c>
      <c r="E23" s="50">
        <v>-9</v>
      </c>
      <c r="F23" s="50">
        <v>-13</v>
      </c>
      <c r="G23" s="50">
        <v>-11</v>
      </c>
      <c r="H23" s="50">
        <v>-6</v>
      </c>
      <c r="I23" s="50">
        <v>-8</v>
      </c>
      <c r="J23" s="50">
        <v>-6</v>
      </c>
      <c r="K23" s="50">
        <v>-10</v>
      </c>
      <c r="L23" s="50">
        <v>-11</v>
      </c>
      <c r="M23" s="50">
        <v>-10.199999999999999</v>
      </c>
      <c r="N23" s="50">
        <v>-11.8</v>
      </c>
      <c r="O23" s="50">
        <v>-12</v>
      </c>
      <c r="P23" s="50">
        <v>-17.404770719999998</v>
      </c>
      <c r="Q23" s="50">
        <v>-8</v>
      </c>
      <c r="R23" s="127">
        <v>-4</v>
      </c>
      <c r="S23" s="127">
        <v>-10</v>
      </c>
      <c r="T23" s="127">
        <v>0</v>
      </c>
      <c r="U23" s="127">
        <v>-0.26180873999999998</v>
      </c>
      <c r="V23" s="127">
        <v>-10</v>
      </c>
      <c r="W23" s="127">
        <v>-7</v>
      </c>
      <c r="X23" s="127">
        <v>-19</v>
      </c>
      <c r="Y23" s="155"/>
      <c r="Z23" s="155"/>
      <c r="AA23" s="155"/>
      <c r="AB23" s="155"/>
    </row>
    <row r="24" spans="1:28" s="154" customFormat="1" x14ac:dyDescent="0.25">
      <c r="A24" s="38" t="s">
        <v>54</v>
      </c>
      <c r="B24" s="50">
        <v>1</v>
      </c>
      <c r="C24" s="50">
        <v>-2</v>
      </c>
      <c r="D24" s="50">
        <v>1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127" t="s">
        <v>40</v>
      </c>
      <c r="S24" s="127">
        <v>0</v>
      </c>
      <c r="T24" s="127">
        <v>-22</v>
      </c>
      <c r="U24" s="127">
        <v>-16.236951439999999</v>
      </c>
      <c r="V24" s="127">
        <v>0</v>
      </c>
      <c r="W24" s="127">
        <v>0</v>
      </c>
      <c r="X24" s="127">
        <v>0</v>
      </c>
      <c r="Y24" s="155"/>
      <c r="Z24" s="155"/>
      <c r="AA24" s="155"/>
      <c r="AB24" s="155"/>
    </row>
    <row r="25" spans="1:28" s="154" customFormat="1" x14ac:dyDescent="0.25">
      <c r="A25" s="47" t="s">
        <v>141</v>
      </c>
      <c r="B25" s="51">
        <v>46</v>
      </c>
      <c r="C25" s="51">
        <v>17</v>
      </c>
      <c r="D25" s="51">
        <v>26</v>
      </c>
      <c r="E25" s="51">
        <v>-24</v>
      </c>
      <c r="F25" s="51">
        <v>20</v>
      </c>
      <c r="G25" s="51">
        <v>40</v>
      </c>
      <c r="H25" s="51">
        <v>38</v>
      </c>
      <c r="I25" s="51">
        <v>11</v>
      </c>
      <c r="J25" s="51">
        <v>25</v>
      </c>
      <c r="K25" s="51">
        <v>27</v>
      </c>
      <c r="L25" s="51">
        <v>44</v>
      </c>
      <c r="M25" s="51">
        <v>40</v>
      </c>
      <c r="N25" s="51">
        <v>26</v>
      </c>
      <c r="O25" s="51">
        <v>29</v>
      </c>
      <c r="P25" s="51">
        <v>64.069333879999917</v>
      </c>
      <c r="Q25" s="51">
        <v>7</v>
      </c>
      <c r="R25" s="128">
        <v>-45</v>
      </c>
      <c r="S25" s="128">
        <v>28</v>
      </c>
      <c r="T25" s="128">
        <v>26</v>
      </c>
      <c r="U25" s="128">
        <v>62.55388106999996</v>
      </c>
      <c r="V25" s="128">
        <v>13</v>
      </c>
      <c r="W25" s="128">
        <v>55</v>
      </c>
      <c r="X25" s="128">
        <v>95</v>
      </c>
      <c r="Y25" s="155"/>
      <c r="Z25" s="155"/>
      <c r="AA25" s="155"/>
      <c r="AB25" s="155"/>
    </row>
    <row r="26" spans="1:28" s="154" customFormat="1" x14ac:dyDescent="0.2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15"/>
      <c r="L26" s="15"/>
      <c r="M26" s="15"/>
      <c r="N26" s="15"/>
      <c r="O26" s="15"/>
      <c r="P26" s="15"/>
      <c r="Q26" s="40"/>
      <c r="R26" s="129"/>
      <c r="S26" s="129"/>
      <c r="T26" s="129"/>
      <c r="U26" s="129"/>
      <c r="V26" s="129"/>
      <c r="W26" s="129"/>
      <c r="X26" s="129"/>
      <c r="Y26" s="155"/>
      <c r="Z26" s="155"/>
      <c r="AA26" s="155"/>
      <c r="AB26" s="155"/>
    </row>
    <row r="27" spans="1:28" s="154" customFormat="1" x14ac:dyDescent="0.25">
      <c r="A27" s="34" t="s">
        <v>142</v>
      </c>
      <c r="B27" s="35" t="s">
        <v>272</v>
      </c>
      <c r="C27" s="35" t="s">
        <v>273</v>
      </c>
      <c r="D27" s="35" t="s">
        <v>274</v>
      </c>
      <c r="E27" s="35" t="s">
        <v>275</v>
      </c>
      <c r="F27" s="35" t="s">
        <v>276</v>
      </c>
      <c r="G27" s="35" t="s">
        <v>278</v>
      </c>
      <c r="H27" s="35" t="s">
        <v>279</v>
      </c>
      <c r="I27" s="35" t="s">
        <v>280</v>
      </c>
      <c r="J27" s="35" t="s">
        <v>277</v>
      </c>
      <c r="K27" s="35" t="s">
        <v>281</v>
      </c>
      <c r="L27" s="35" t="s">
        <v>282</v>
      </c>
      <c r="M27" s="35" t="s">
        <v>283</v>
      </c>
      <c r="N27" s="35" t="s">
        <v>284</v>
      </c>
      <c r="O27" s="35" t="s">
        <v>285</v>
      </c>
      <c r="P27" s="35" t="s">
        <v>286</v>
      </c>
      <c r="Q27" s="35" t="s">
        <v>287</v>
      </c>
      <c r="R27" s="35" t="s">
        <v>288</v>
      </c>
      <c r="S27" s="35" t="s">
        <v>289</v>
      </c>
      <c r="T27" s="35" t="s">
        <v>290</v>
      </c>
      <c r="U27" s="35" t="s">
        <v>291</v>
      </c>
      <c r="V27" s="35" t="s">
        <v>292</v>
      </c>
      <c r="W27" s="35" t="s">
        <v>293</v>
      </c>
      <c r="X27" s="35" t="s">
        <v>427</v>
      </c>
      <c r="Y27" s="155"/>
      <c r="Z27" s="155"/>
      <c r="AA27" s="155"/>
      <c r="AB27" s="155"/>
    </row>
    <row r="28" spans="1:28" s="154" customFormat="1" x14ac:dyDescent="0.25">
      <c r="A28" s="47" t="s">
        <v>143</v>
      </c>
      <c r="B28" s="51">
        <v>-897</v>
      </c>
      <c r="C28" s="51">
        <v>-197</v>
      </c>
      <c r="D28" s="51">
        <v>-751</v>
      </c>
      <c r="E28" s="51">
        <v>-677</v>
      </c>
      <c r="F28" s="51">
        <v>-497</v>
      </c>
      <c r="G28" s="51">
        <v>-829</v>
      </c>
      <c r="H28" s="51">
        <v>-278</v>
      </c>
      <c r="I28" s="51">
        <v>-860</v>
      </c>
      <c r="J28" s="51">
        <v>-594</v>
      </c>
      <c r="K28" s="51">
        <v>-989</v>
      </c>
      <c r="L28" s="51">
        <v>-423</v>
      </c>
      <c r="M28" s="51">
        <v>510.3</v>
      </c>
      <c r="N28" s="51">
        <v>-635.1</v>
      </c>
      <c r="O28" s="51">
        <v>-358</v>
      </c>
      <c r="P28" s="51">
        <v>-840</v>
      </c>
      <c r="Q28" s="51">
        <v>-298.3</v>
      </c>
      <c r="R28" s="51">
        <v>-1201</v>
      </c>
      <c r="S28" s="51">
        <v>285</v>
      </c>
      <c r="T28" s="51">
        <v>-156</v>
      </c>
      <c r="U28" s="51">
        <v>276</v>
      </c>
      <c r="V28" s="51">
        <v>-201</v>
      </c>
      <c r="W28" s="51">
        <v>-340</v>
      </c>
      <c r="X28" s="51">
        <v>-943</v>
      </c>
      <c r="Y28" s="155"/>
      <c r="Z28" s="155"/>
      <c r="AA28" s="155"/>
      <c r="AB28" s="155"/>
    </row>
    <row r="29" spans="1:28" s="154" customFormat="1" x14ac:dyDescent="0.25">
      <c r="A29" s="42" t="s">
        <v>144</v>
      </c>
      <c r="B29" s="50">
        <v>243</v>
      </c>
      <c r="C29" s="50">
        <v>141</v>
      </c>
      <c r="D29" s="50">
        <v>139</v>
      </c>
      <c r="E29" s="50">
        <v>115</v>
      </c>
      <c r="F29" s="50">
        <v>103</v>
      </c>
      <c r="G29" s="50">
        <v>84</v>
      </c>
      <c r="H29" s="50">
        <v>71</v>
      </c>
      <c r="I29" s="50">
        <v>48</v>
      </c>
      <c r="J29" s="50">
        <v>43</v>
      </c>
      <c r="K29" s="50">
        <v>48</v>
      </c>
      <c r="L29" s="50">
        <v>336</v>
      </c>
      <c r="M29" s="50">
        <v>883.9</v>
      </c>
      <c r="N29" s="50">
        <v>111.3</v>
      </c>
      <c r="O29" s="50">
        <v>85</v>
      </c>
      <c r="P29" s="50">
        <v>114.2</v>
      </c>
      <c r="Q29" s="50">
        <v>68.099999999999994</v>
      </c>
      <c r="R29" s="50">
        <v>65</v>
      </c>
      <c r="S29" s="50">
        <v>457</v>
      </c>
      <c r="T29" s="50">
        <v>574</v>
      </c>
      <c r="U29" s="50">
        <v>1146</v>
      </c>
      <c r="V29" s="50">
        <v>586</v>
      </c>
      <c r="W29" s="50">
        <v>791</v>
      </c>
      <c r="X29" s="50">
        <v>-298</v>
      </c>
      <c r="Y29" s="155"/>
      <c r="Z29" s="155"/>
      <c r="AA29" s="155"/>
      <c r="AB29" s="155"/>
    </row>
    <row r="30" spans="1:28" s="154" customFormat="1" x14ac:dyDescent="0.25">
      <c r="A30" s="42" t="s">
        <v>145</v>
      </c>
      <c r="B30" s="50">
        <v>-1140</v>
      </c>
      <c r="C30" s="50">
        <v>-338</v>
      </c>
      <c r="D30" s="50">
        <v>-891</v>
      </c>
      <c r="E30" s="50">
        <v>-792</v>
      </c>
      <c r="F30" s="50">
        <v>-601</v>
      </c>
      <c r="G30" s="50">
        <v>-912</v>
      </c>
      <c r="H30" s="50">
        <v>-348</v>
      </c>
      <c r="I30" s="50">
        <v>-908</v>
      </c>
      <c r="J30" s="50">
        <v>-637</v>
      </c>
      <c r="K30" s="50">
        <v>-1037</v>
      </c>
      <c r="L30" s="50">
        <v>-759</v>
      </c>
      <c r="M30" s="50">
        <v>-373.6</v>
      </c>
      <c r="N30" s="50">
        <v>-746.4</v>
      </c>
      <c r="O30" s="50">
        <v>-443</v>
      </c>
      <c r="P30" s="50">
        <v>-954</v>
      </c>
      <c r="Q30" s="50">
        <v>-366</v>
      </c>
      <c r="R30" s="50">
        <v>-1266</v>
      </c>
      <c r="S30" s="50">
        <v>-172</v>
      </c>
      <c r="T30" s="50">
        <v>-730</v>
      </c>
      <c r="U30" s="50">
        <v>-870</v>
      </c>
      <c r="V30" s="50">
        <v>-787</v>
      </c>
      <c r="W30" s="50">
        <v>-1131</v>
      </c>
      <c r="X30" s="50">
        <v>-645</v>
      </c>
      <c r="Y30" s="155"/>
      <c r="Z30" s="155"/>
      <c r="AA30" s="155"/>
      <c r="AB30" s="155"/>
    </row>
    <row r="31" spans="1:28" s="154" customFormat="1" x14ac:dyDescent="0.25">
      <c r="A31" s="48" t="s">
        <v>146</v>
      </c>
      <c r="B31" s="50">
        <v>-821</v>
      </c>
      <c r="C31" s="50">
        <v>-826</v>
      </c>
      <c r="D31" s="50">
        <v>-823</v>
      </c>
      <c r="E31" s="50">
        <v>-813</v>
      </c>
      <c r="F31" s="50">
        <v>-787</v>
      </c>
      <c r="G31" s="50">
        <v>-683</v>
      </c>
      <c r="H31" s="50">
        <v>-629</v>
      </c>
      <c r="I31" s="50">
        <v>-683</v>
      </c>
      <c r="J31" s="50">
        <v>-523</v>
      </c>
      <c r="K31" s="50">
        <v>-489</v>
      </c>
      <c r="L31" s="50">
        <v>-671</v>
      </c>
      <c r="M31" s="50">
        <v>-589</v>
      </c>
      <c r="N31" s="50">
        <v>-632.79999999999995</v>
      </c>
      <c r="O31" s="50">
        <v>-641</v>
      </c>
      <c r="P31" s="50">
        <v>-664</v>
      </c>
      <c r="Q31" s="50">
        <v>-624</v>
      </c>
      <c r="R31" s="50">
        <v>-1631</v>
      </c>
      <c r="S31" s="50">
        <v>-154</v>
      </c>
      <c r="T31" s="50">
        <v>-660</v>
      </c>
      <c r="U31" s="50">
        <v>-870</v>
      </c>
      <c r="V31" s="50">
        <v>-731</v>
      </c>
      <c r="W31" s="50">
        <v>-801</v>
      </c>
      <c r="X31" s="50">
        <v>-877</v>
      </c>
      <c r="Y31" s="155"/>
      <c r="Z31" s="155"/>
      <c r="AA31" s="155"/>
      <c r="AB31" s="155"/>
    </row>
    <row r="32" spans="1:28" s="154" customFormat="1" x14ac:dyDescent="0.25">
      <c r="A32" s="48" t="s">
        <v>147</v>
      </c>
      <c r="B32" s="50">
        <v>-319</v>
      </c>
      <c r="C32" s="50">
        <v>488</v>
      </c>
      <c r="D32" s="50">
        <v>-67</v>
      </c>
      <c r="E32" s="50">
        <v>21</v>
      </c>
      <c r="F32" s="50">
        <v>186</v>
      </c>
      <c r="G32" s="50">
        <v>-229</v>
      </c>
      <c r="H32" s="50">
        <v>280</v>
      </c>
      <c r="I32" s="50">
        <v>-225</v>
      </c>
      <c r="J32" s="50">
        <v>-113</v>
      </c>
      <c r="K32" s="50">
        <v>-548</v>
      </c>
      <c r="L32" s="50">
        <v>-88</v>
      </c>
      <c r="M32" s="50">
        <v>215.4</v>
      </c>
      <c r="N32" s="50">
        <v>-113.6</v>
      </c>
      <c r="O32" s="50">
        <v>198</v>
      </c>
      <c r="P32" s="50">
        <v>-290</v>
      </c>
      <c r="Q32" s="50">
        <v>258</v>
      </c>
      <c r="R32" s="50">
        <v>365</v>
      </c>
      <c r="S32" s="50">
        <v>-18</v>
      </c>
      <c r="T32" s="50">
        <v>-70</v>
      </c>
      <c r="U32" s="50">
        <v>0</v>
      </c>
      <c r="V32" s="50">
        <v>-56</v>
      </c>
      <c r="W32" s="50">
        <v>-330</v>
      </c>
      <c r="X32" s="50">
        <v>232</v>
      </c>
      <c r="Y32" s="155"/>
      <c r="Z32" s="155"/>
      <c r="AA32" s="155"/>
      <c r="AB32" s="155"/>
    </row>
    <row r="33" spans="1:28" s="154" customFormat="1" ht="15.75" customHeight="1" x14ac:dyDescent="0.25">
      <c r="A33" s="49" t="s">
        <v>148</v>
      </c>
      <c r="B33" s="50">
        <v>936</v>
      </c>
      <c r="C33" s="50">
        <v>1202</v>
      </c>
      <c r="D33" s="50">
        <v>-131</v>
      </c>
      <c r="E33" s="50">
        <v>5</v>
      </c>
      <c r="F33" s="50">
        <v>308</v>
      </c>
      <c r="G33" s="50">
        <v>-461</v>
      </c>
      <c r="H33" s="50">
        <v>473</v>
      </c>
      <c r="I33" s="50">
        <v>-427</v>
      </c>
      <c r="J33" s="50">
        <v>-138</v>
      </c>
      <c r="K33" s="50">
        <v>-1905</v>
      </c>
      <c r="L33" s="50">
        <v>-465</v>
      </c>
      <c r="M33" s="50">
        <v>535.4</v>
      </c>
      <c r="N33" s="50">
        <v>-125.5</v>
      </c>
      <c r="O33" s="50">
        <v>295</v>
      </c>
      <c r="P33" s="50">
        <v>-1329</v>
      </c>
      <c r="Q33" s="50">
        <v>605</v>
      </c>
      <c r="R33" s="50">
        <v>-4928</v>
      </c>
      <c r="S33" s="50">
        <v>8</v>
      </c>
      <c r="T33" s="50">
        <v>-708</v>
      </c>
      <c r="U33" s="50">
        <v>1759</v>
      </c>
      <c r="V33" s="50">
        <v>-53</v>
      </c>
      <c r="W33" s="50">
        <v>-402</v>
      </c>
      <c r="X33" s="50">
        <v>284</v>
      </c>
      <c r="Y33" s="155"/>
      <c r="Z33" s="155"/>
      <c r="AA33" s="155"/>
      <c r="AB33" s="155"/>
    </row>
    <row r="34" spans="1:28" s="154" customFormat="1" hidden="1" x14ac:dyDescent="0.25">
      <c r="A34" s="49" t="s">
        <v>149</v>
      </c>
      <c r="B34" s="50">
        <v>-566</v>
      </c>
      <c r="C34" s="50">
        <v>-595</v>
      </c>
      <c r="D34" s="50">
        <v>61</v>
      </c>
      <c r="E34" s="50">
        <v>17</v>
      </c>
      <c r="F34" s="50">
        <v>-135</v>
      </c>
      <c r="G34" s="50">
        <v>227</v>
      </c>
      <c r="H34" s="50">
        <v>-202</v>
      </c>
      <c r="I34" s="50">
        <v>202</v>
      </c>
      <c r="J34" s="50">
        <v>24</v>
      </c>
      <c r="K34" s="50">
        <v>1353</v>
      </c>
      <c r="L34" s="50">
        <v>380</v>
      </c>
      <c r="M34" s="50">
        <v>-319.3</v>
      </c>
      <c r="N34" s="50">
        <v>11.9</v>
      </c>
      <c r="O34" s="50">
        <v>-97</v>
      </c>
      <c r="P34" s="50">
        <v>1043</v>
      </c>
      <c r="Q34" s="50">
        <v>-355.2</v>
      </c>
      <c r="R34" s="50">
        <v>5389</v>
      </c>
      <c r="S34" s="50">
        <v>1275</v>
      </c>
      <c r="T34" s="50">
        <v>652</v>
      </c>
      <c r="U34" s="50">
        <v>-1779</v>
      </c>
      <c r="V34" s="50">
        <v>1919</v>
      </c>
      <c r="W34" s="50">
        <v>-2615</v>
      </c>
      <c r="X34" s="50">
        <v>274.82499999999999</v>
      </c>
      <c r="Y34" s="155"/>
      <c r="Z34" s="155"/>
      <c r="AA34" s="155"/>
      <c r="AB34" s="155"/>
    </row>
    <row r="35" spans="1:28" s="154" customFormat="1" x14ac:dyDescent="0.25">
      <c r="A35" s="49" t="s">
        <v>150</v>
      </c>
      <c r="B35" s="50">
        <v>-689</v>
      </c>
      <c r="C35" s="50">
        <v>-119</v>
      </c>
      <c r="D35" s="50">
        <v>3</v>
      </c>
      <c r="E35" s="50">
        <v>-2</v>
      </c>
      <c r="F35" s="50">
        <v>13</v>
      </c>
      <c r="G35" s="50">
        <v>5</v>
      </c>
      <c r="H35" s="50">
        <v>10</v>
      </c>
      <c r="I35" s="50">
        <v>0</v>
      </c>
      <c r="J35" s="50">
        <v>1</v>
      </c>
      <c r="K35" s="50">
        <v>3</v>
      </c>
      <c r="L35" s="50">
        <v>-3</v>
      </c>
      <c r="M35" s="50">
        <v>-0.7</v>
      </c>
      <c r="N35" s="50">
        <v>0</v>
      </c>
      <c r="O35" s="50">
        <v>1</v>
      </c>
      <c r="P35" s="50">
        <v>-4</v>
      </c>
      <c r="Q35" s="50">
        <v>8</v>
      </c>
      <c r="R35" s="50">
        <v>-96</v>
      </c>
      <c r="S35" s="50">
        <v>-26</v>
      </c>
      <c r="T35" s="50">
        <v>-14</v>
      </c>
      <c r="U35" s="50">
        <v>20</v>
      </c>
      <c r="V35" s="50">
        <v>-3</v>
      </c>
      <c r="W35" s="50">
        <v>72</v>
      </c>
      <c r="X35" s="40">
        <v>-51.954999999999998</v>
      </c>
      <c r="Y35" s="155"/>
      <c r="Z35" s="155"/>
      <c r="AA35" s="155"/>
      <c r="AB35" s="155"/>
    </row>
    <row r="36" spans="1:28" s="154" customFormat="1" x14ac:dyDescent="0.25">
      <c r="A36" s="38"/>
      <c r="B36" s="43"/>
      <c r="C36" s="43"/>
      <c r="D36" s="43"/>
      <c r="E36" s="43"/>
      <c r="F36" s="43"/>
      <c r="G36" s="43"/>
      <c r="H36" s="43"/>
      <c r="I36" s="43"/>
      <c r="J36" s="15"/>
      <c r="K36" s="15"/>
      <c r="L36" s="15"/>
      <c r="M36" s="15"/>
      <c r="N36" s="15"/>
      <c r="O36" s="15"/>
      <c r="P36" s="15"/>
      <c r="Q36" s="40"/>
      <c r="R36" s="40"/>
      <c r="S36" s="40"/>
      <c r="T36" s="40"/>
      <c r="U36" s="40"/>
      <c r="V36" s="40"/>
      <c r="W36" s="40"/>
      <c r="X36" s="15"/>
      <c r="Y36" s="155"/>
      <c r="Z36" s="155"/>
      <c r="AA36" s="155"/>
      <c r="AB36" s="155"/>
    </row>
    <row r="37" spans="1:28" s="154" customFormat="1" x14ac:dyDescent="0.25">
      <c r="A37" s="205" t="s">
        <v>151</v>
      </c>
      <c r="B37" s="35" t="s">
        <v>272</v>
      </c>
      <c r="C37" s="35" t="s">
        <v>273</v>
      </c>
      <c r="D37" s="35" t="s">
        <v>274</v>
      </c>
      <c r="E37" s="35" t="s">
        <v>275</v>
      </c>
      <c r="F37" s="35" t="s">
        <v>276</v>
      </c>
      <c r="G37" s="35" t="s">
        <v>278</v>
      </c>
      <c r="H37" s="35" t="s">
        <v>279</v>
      </c>
      <c r="I37" s="35" t="s">
        <v>280</v>
      </c>
      <c r="J37" s="35" t="s">
        <v>277</v>
      </c>
      <c r="K37" s="35" t="s">
        <v>281</v>
      </c>
      <c r="L37" s="35" t="s">
        <v>282</v>
      </c>
      <c r="M37" s="35" t="s">
        <v>283</v>
      </c>
      <c r="N37" s="35" t="s">
        <v>284</v>
      </c>
      <c r="O37" s="35" t="s">
        <v>285</v>
      </c>
      <c r="P37" s="35" t="s">
        <v>286</v>
      </c>
      <c r="Q37" s="35" t="s">
        <v>287</v>
      </c>
      <c r="R37" s="35" t="s">
        <v>288</v>
      </c>
      <c r="S37" s="35" t="s">
        <v>289</v>
      </c>
      <c r="T37" s="35" t="s">
        <v>290</v>
      </c>
      <c r="U37" s="35" t="s">
        <v>291</v>
      </c>
      <c r="V37" s="35" t="s">
        <v>292</v>
      </c>
      <c r="W37" s="35" t="s">
        <v>293</v>
      </c>
      <c r="X37" s="35" t="s">
        <v>427</v>
      </c>
      <c r="Y37" s="155"/>
      <c r="Z37" s="155"/>
      <c r="AA37" s="155"/>
      <c r="AB37" s="155"/>
    </row>
    <row r="38" spans="1:28" s="154" customFormat="1" x14ac:dyDescent="0.25">
      <c r="A38" s="42" t="s">
        <v>152</v>
      </c>
      <c r="B38" s="39">
        <v>1288</v>
      </c>
      <c r="C38" s="39">
        <v>802</v>
      </c>
      <c r="D38" s="39">
        <v>851</v>
      </c>
      <c r="E38" s="39">
        <v>914</v>
      </c>
      <c r="F38" s="39">
        <v>1091</v>
      </c>
      <c r="G38" s="39">
        <v>890</v>
      </c>
      <c r="H38" s="39">
        <v>846</v>
      </c>
      <c r="I38" s="39">
        <v>777</v>
      </c>
      <c r="J38" s="39">
        <v>244</v>
      </c>
      <c r="K38" s="39">
        <v>593</v>
      </c>
      <c r="L38" s="40">
        <v>316</v>
      </c>
      <c r="M38" s="40">
        <v>376.58058086610924</v>
      </c>
      <c r="N38" s="40">
        <v>99.451999999999998</v>
      </c>
      <c r="O38" s="40">
        <v>295</v>
      </c>
      <c r="P38" s="40">
        <v>200</v>
      </c>
      <c r="Q38" s="40">
        <v>105</v>
      </c>
      <c r="R38" s="40">
        <v>293</v>
      </c>
      <c r="S38" s="40">
        <v>412</v>
      </c>
      <c r="T38" s="40">
        <v>428</v>
      </c>
      <c r="U38" s="40">
        <v>665</v>
      </c>
      <c r="V38" s="40">
        <v>1047</v>
      </c>
      <c r="W38" s="40">
        <v>2683</v>
      </c>
      <c r="X38" s="40">
        <v>987</v>
      </c>
      <c r="Y38" s="155"/>
      <c r="Z38" s="155"/>
      <c r="AA38" s="155"/>
      <c r="AB38" s="155"/>
    </row>
    <row r="39" spans="1:28" s="154" customFormat="1" x14ac:dyDescent="0.25">
      <c r="A39" s="42" t="s">
        <v>153</v>
      </c>
      <c r="B39" s="39">
        <v>321</v>
      </c>
      <c r="C39" s="39">
        <v>317</v>
      </c>
      <c r="D39" s="39">
        <v>298</v>
      </c>
      <c r="E39" s="39">
        <v>373</v>
      </c>
      <c r="F39" s="39">
        <v>331</v>
      </c>
      <c r="G39" s="39">
        <v>404</v>
      </c>
      <c r="H39" s="39">
        <v>387</v>
      </c>
      <c r="I39" s="39">
        <v>311</v>
      </c>
      <c r="J39" s="39">
        <v>322</v>
      </c>
      <c r="K39" s="39">
        <v>329</v>
      </c>
      <c r="L39" s="40">
        <v>359</v>
      </c>
      <c r="M39" s="40">
        <v>358.2832826293826</v>
      </c>
      <c r="N39" s="40">
        <v>485.77499999999998</v>
      </c>
      <c r="O39" s="40">
        <v>549</v>
      </c>
      <c r="P39" s="40">
        <v>337</v>
      </c>
      <c r="Q39" s="40">
        <v>346</v>
      </c>
      <c r="R39" s="40">
        <v>323</v>
      </c>
      <c r="S39" s="40">
        <v>240</v>
      </c>
      <c r="T39" s="40">
        <v>276</v>
      </c>
      <c r="U39" s="40">
        <v>387</v>
      </c>
      <c r="V39" s="40">
        <v>415</v>
      </c>
      <c r="W39" s="40">
        <v>644</v>
      </c>
      <c r="X39" s="40">
        <v>-164</v>
      </c>
      <c r="Y39" s="155"/>
      <c r="Z39" s="155"/>
      <c r="AA39" s="155"/>
      <c r="AB39" s="155"/>
    </row>
    <row r="40" spans="1:28" s="154" customFormat="1" x14ac:dyDescent="0.25">
      <c r="A40" s="42" t="s">
        <v>154</v>
      </c>
      <c r="B40" s="39">
        <v>0</v>
      </c>
      <c r="C40" s="39">
        <v>0</v>
      </c>
      <c r="D40" s="39">
        <v>14</v>
      </c>
      <c r="E40" s="39">
        <v>4</v>
      </c>
      <c r="F40" s="39">
        <v>4</v>
      </c>
      <c r="G40" s="39">
        <v>2</v>
      </c>
      <c r="H40" s="39">
        <v>3</v>
      </c>
      <c r="I40" s="39">
        <v>3</v>
      </c>
      <c r="J40" s="39">
        <v>4</v>
      </c>
      <c r="K40" s="39">
        <v>9</v>
      </c>
      <c r="L40" s="40">
        <v>6</v>
      </c>
      <c r="M40" s="40">
        <v>8.6228939918622896</v>
      </c>
      <c r="N40" s="40">
        <v>7.298</v>
      </c>
      <c r="O40" s="40">
        <v>5</v>
      </c>
      <c r="P40" s="40">
        <v>5</v>
      </c>
      <c r="Q40" s="40">
        <v>4</v>
      </c>
      <c r="R40" s="40">
        <v>3</v>
      </c>
      <c r="S40" s="40">
        <v>24</v>
      </c>
      <c r="T40" s="40">
        <v>23</v>
      </c>
      <c r="U40" s="40">
        <v>24</v>
      </c>
      <c r="V40" s="40">
        <v>23</v>
      </c>
      <c r="W40" s="40">
        <v>24</v>
      </c>
      <c r="X40" s="40">
        <f>23+13</f>
        <v>36</v>
      </c>
      <c r="Y40" s="155"/>
      <c r="Z40" s="155"/>
      <c r="AA40" s="155"/>
      <c r="AB40" s="155"/>
    </row>
    <row r="41" spans="1:28" s="154" customFormat="1" x14ac:dyDescent="0.25">
      <c r="A41" s="47" t="s">
        <v>155</v>
      </c>
      <c r="B41" s="54">
        <v>1610</v>
      </c>
      <c r="C41" s="54">
        <v>1119</v>
      </c>
      <c r="D41" s="54">
        <v>1163</v>
      </c>
      <c r="E41" s="54">
        <v>1290</v>
      </c>
      <c r="F41" s="54">
        <v>1425</v>
      </c>
      <c r="G41" s="54">
        <v>1296</v>
      </c>
      <c r="H41" s="54">
        <v>1236</v>
      </c>
      <c r="I41" s="54">
        <v>1091</v>
      </c>
      <c r="J41" s="54">
        <v>571</v>
      </c>
      <c r="K41" s="54">
        <v>931</v>
      </c>
      <c r="L41" s="55">
        <v>681</v>
      </c>
      <c r="M41" s="55">
        <v>743.48675748735411</v>
      </c>
      <c r="N41" s="55">
        <v>592.52499999999998</v>
      </c>
      <c r="O41" s="55">
        <v>849</v>
      </c>
      <c r="P41" s="55">
        <v>542</v>
      </c>
      <c r="Q41" s="55">
        <v>455</v>
      </c>
      <c r="R41" s="55">
        <v>619</v>
      </c>
      <c r="S41" s="55">
        <f>SUM(S38:S40)</f>
        <v>676</v>
      </c>
      <c r="T41" s="55">
        <f>SUM(T38:T40)</f>
        <v>727</v>
      </c>
      <c r="U41" s="55">
        <f>SUM(U38:U40)</f>
        <v>1076</v>
      </c>
      <c r="V41" s="55">
        <f>SUM(V38:V40)</f>
        <v>1485</v>
      </c>
      <c r="W41" s="55">
        <f>SUM(W38:W40)</f>
        <v>3351</v>
      </c>
      <c r="X41" s="55">
        <f t="shared" ref="X41" si="0">SUM(X38:X40)</f>
        <v>859</v>
      </c>
      <c r="Y41" s="155"/>
      <c r="Z41" s="155"/>
      <c r="AA41" s="155"/>
      <c r="AB41" s="155"/>
    </row>
    <row r="42" spans="1:28" s="154" customFormat="1" ht="15.75" x14ac:dyDescent="0.25">
      <c r="A42" s="42" t="s">
        <v>156</v>
      </c>
      <c r="B42" s="39">
        <v>-4466</v>
      </c>
      <c r="C42" s="39">
        <v>-4437</v>
      </c>
      <c r="D42" s="39">
        <v>-4393</v>
      </c>
      <c r="E42" s="39">
        <v>-4373</v>
      </c>
      <c r="F42" s="39">
        <v>-4327</v>
      </c>
      <c r="G42" s="39">
        <v>-4324</v>
      </c>
      <c r="H42" s="39">
        <v>-4329</v>
      </c>
      <c r="I42" s="39">
        <v>-4333</v>
      </c>
      <c r="J42" s="39">
        <v>-4236</v>
      </c>
      <c r="K42" s="39">
        <v>-4237</v>
      </c>
      <c r="L42" s="40">
        <v>-4256</v>
      </c>
      <c r="M42" s="40">
        <v>-4116.5079999999998</v>
      </c>
      <c r="N42" s="40">
        <v>-4052.864</v>
      </c>
      <c r="O42" s="40">
        <v>-4295</v>
      </c>
      <c r="P42" s="40">
        <v>-4219</v>
      </c>
      <c r="Q42" s="40">
        <v>-4097</v>
      </c>
      <c r="R42" s="40">
        <v>-4730</v>
      </c>
      <c r="S42" s="40">
        <v>-4753</v>
      </c>
      <c r="T42" s="40">
        <v>-4464</v>
      </c>
      <c r="U42" s="40">
        <v>-4812</v>
      </c>
      <c r="V42" s="201">
        <v>-4408</v>
      </c>
      <c r="W42" s="201">
        <v>-5247</v>
      </c>
      <c r="X42" s="201">
        <v>-3724</v>
      </c>
      <c r="Y42" s="155"/>
      <c r="Z42" s="155"/>
      <c r="AA42" s="155"/>
      <c r="AB42" s="155"/>
    </row>
    <row r="43" spans="1:28" s="154" customFormat="1" x14ac:dyDescent="0.25">
      <c r="A43" s="42" t="s">
        <v>157</v>
      </c>
      <c r="B43" s="39">
        <v>-7</v>
      </c>
      <c r="C43" s="39">
        <v>-6</v>
      </c>
      <c r="D43" s="39">
        <v>-18</v>
      </c>
      <c r="E43" s="39">
        <v>-97</v>
      </c>
      <c r="F43" s="39">
        <v>-115</v>
      </c>
      <c r="G43" s="39">
        <v>-70</v>
      </c>
      <c r="H43" s="39">
        <v>-37</v>
      </c>
      <c r="I43" s="39">
        <v>-98</v>
      </c>
      <c r="J43" s="39">
        <v>-175</v>
      </c>
      <c r="K43" s="39">
        <v>-202</v>
      </c>
      <c r="L43" s="40">
        <v>-160</v>
      </c>
      <c r="M43" s="40">
        <v>-175.40404807454121</v>
      </c>
      <c r="N43" s="40">
        <v>-124.73399999999999</v>
      </c>
      <c r="O43" s="40">
        <v>-109</v>
      </c>
      <c r="P43" s="40">
        <v>-110</v>
      </c>
      <c r="Q43" s="40">
        <v>-69</v>
      </c>
      <c r="R43" s="40">
        <v>-87</v>
      </c>
      <c r="S43" s="40">
        <v>-142</v>
      </c>
      <c r="T43" s="40">
        <v>-143</v>
      </c>
      <c r="U43" s="40">
        <v>-140</v>
      </c>
      <c r="V43" s="40">
        <v>-282</v>
      </c>
      <c r="W43" s="40">
        <v>-387</v>
      </c>
      <c r="X43" s="40">
        <v>-454</v>
      </c>
      <c r="Y43" s="155"/>
      <c r="Z43" s="155"/>
      <c r="AA43" s="155"/>
      <c r="AB43" s="155"/>
    </row>
    <row r="44" spans="1:28" s="154" customFormat="1" ht="14.25" customHeight="1" x14ac:dyDescent="0.25">
      <c r="A44" s="42" t="s">
        <v>158</v>
      </c>
      <c r="B44" s="39">
        <v>-6</v>
      </c>
      <c r="C44" s="39">
        <v>-7</v>
      </c>
      <c r="D44" s="39">
        <v>-12</v>
      </c>
      <c r="E44" s="39">
        <v>-18</v>
      </c>
      <c r="F44" s="39">
        <v>-15</v>
      </c>
      <c r="G44" s="39">
        <v>-13</v>
      </c>
      <c r="H44" s="39">
        <v>-5</v>
      </c>
      <c r="I44" s="39">
        <v>-4</v>
      </c>
      <c r="J44" s="39">
        <v>-5</v>
      </c>
      <c r="K44" s="39">
        <v>-4</v>
      </c>
      <c r="L44" s="53">
        <v>-4</v>
      </c>
      <c r="M44" s="53">
        <v>-3.5294944092164768</v>
      </c>
      <c r="N44" s="53">
        <v>-3.484</v>
      </c>
      <c r="O44" s="53">
        <v>-3</v>
      </c>
      <c r="P44" s="53">
        <v>-3</v>
      </c>
      <c r="Q44" s="53">
        <v>-3</v>
      </c>
      <c r="R44" s="53">
        <v>-3</v>
      </c>
      <c r="S44" s="53">
        <v>-3</v>
      </c>
      <c r="T44" s="53">
        <v>2</v>
      </c>
      <c r="U44" s="53">
        <v>0</v>
      </c>
      <c r="V44" s="202">
        <v>4</v>
      </c>
      <c r="W44" s="202">
        <v>4</v>
      </c>
      <c r="X44" s="202">
        <v>41</v>
      </c>
      <c r="Y44" s="155"/>
      <c r="Z44" s="155"/>
      <c r="AA44" s="155"/>
      <c r="AB44" s="155"/>
    </row>
    <row r="45" spans="1:28" s="154" customFormat="1" x14ac:dyDescent="0.25">
      <c r="A45" s="47" t="s">
        <v>159</v>
      </c>
      <c r="B45" s="54">
        <v>-4479</v>
      </c>
      <c r="C45" s="54">
        <v>-4450</v>
      </c>
      <c r="D45" s="54">
        <v>-4423</v>
      </c>
      <c r="E45" s="54">
        <v>-4488</v>
      </c>
      <c r="F45" s="54">
        <v>-4458</v>
      </c>
      <c r="G45" s="54">
        <v>-4407</v>
      </c>
      <c r="H45" s="54">
        <v>-4370</v>
      </c>
      <c r="I45" s="54">
        <v>-4434</v>
      </c>
      <c r="J45" s="54">
        <v>-4417</v>
      </c>
      <c r="K45" s="54">
        <v>-4443</v>
      </c>
      <c r="L45" s="55">
        <v>-4421</v>
      </c>
      <c r="M45" s="55">
        <v>-4295.441542483758</v>
      </c>
      <c r="N45" s="55">
        <v>-4181.0820000000003</v>
      </c>
      <c r="O45" s="55">
        <v>-4407</v>
      </c>
      <c r="P45" s="55">
        <v>-4332</v>
      </c>
      <c r="Q45" s="55">
        <v>-4169</v>
      </c>
      <c r="R45" s="55">
        <v>-4819</v>
      </c>
      <c r="S45" s="55">
        <f>SUM(S42:S44)</f>
        <v>-4898</v>
      </c>
      <c r="T45" s="55">
        <f>SUM(T42:T44)</f>
        <v>-4605</v>
      </c>
      <c r="U45" s="55">
        <f>SUM(U42:U44)</f>
        <v>-4952</v>
      </c>
      <c r="V45" s="55">
        <f>SUM(V42:V44)</f>
        <v>-4686</v>
      </c>
      <c r="W45" s="55">
        <f>SUM(W42:W44)</f>
        <v>-5630</v>
      </c>
      <c r="X45" s="55">
        <f t="shared" ref="X45" si="1">SUM(X42:X44)</f>
        <v>-4137</v>
      </c>
      <c r="Y45" s="155"/>
      <c r="Z45" s="155"/>
      <c r="AA45" s="155"/>
      <c r="AB45" s="155"/>
    </row>
    <row r="46" spans="1:28" s="154" customFormat="1" x14ac:dyDescent="0.25">
      <c r="A46" s="38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155"/>
      <c r="Z46" s="155"/>
      <c r="AA46" s="155"/>
      <c r="AB46" s="155"/>
    </row>
    <row r="47" spans="1:28" s="154" customFormat="1" x14ac:dyDescent="0.25">
      <c r="A47" s="47" t="s">
        <v>160</v>
      </c>
      <c r="B47" s="54">
        <v>-2870</v>
      </c>
      <c r="C47" s="54">
        <v>-3332</v>
      </c>
      <c r="D47" s="54">
        <v>-3261</v>
      </c>
      <c r="E47" s="54">
        <v>-3198</v>
      </c>
      <c r="F47" s="54">
        <v>-3032</v>
      </c>
      <c r="G47" s="54">
        <v>-3110</v>
      </c>
      <c r="H47" s="54">
        <v>-3135</v>
      </c>
      <c r="I47" s="54">
        <v>-3343</v>
      </c>
      <c r="J47" s="54">
        <v>-3846</v>
      </c>
      <c r="K47" s="54">
        <v>-3512</v>
      </c>
      <c r="L47" s="55">
        <v>-3740</v>
      </c>
      <c r="M47" s="55">
        <v>-3551.9547849964038</v>
      </c>
      <c r="N47" s="55">
        <v>-3588.5570000000002</v>
      </c>
      <c r="O47" s="55">
        <v>-3558</v>
      </c>
      <c r="P47" s="55">
        <v>-3791</v>
      </c>
      <c r="Q47" s="55">
        <v>-3714</v>
      </c>
      <c r="R47" s="55">
        <v>-4200</v>
      </c>
      <c r="S47" s="55">
        <v>-4222</v>
      </c>
      <c r="T47" s="55">
        <v>-3925</v>
      </c>
      <c r="U47" s="55">
        <v>-3876</v>
      </c>
      <c r="V47" s="55">
        <v>-3201</v>
      </c>
      <c r="W47" s="55">
        <f>W41+W45</f>
        <v>-2279</v>
      </c>
      <c r="X47" s="55">
        <f>X41+X45</f>
        <v>-3278</v>
      </c>
      <c r="Y47" s="155"/>
      <c r="Z47" s="155"/>
      <c r="AA47" s="155"/>
      <c r="AB47" s="155"/>
    </row>
    <row r="48" spans="1:28" s="154" customFormat="1" x14ac:dyDescent="0.25">
      <c r="A48" s="42" t="s">
        <v>424</v>
      </c>
      <c r="B48" s="39">
        <v>1435</v>
      </c>
      <c r="C48" s="39">
        <v>0</v>
      </c>
      <c r="D48" s="39">
        <v>-98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129">
        <v>0</v>
      </c>
      <c r="M48" s="129">
        <v>0</v>
      </c>
      <c r="N48" s="129">
        <v>0</v>
      </c>
      <c r="O48" s="129">
        <v>0</v>
      </c>
      <c r="P48" s="129">
        <v>0</v>
      </c>
      <c r="Q48" s="37" t="s">
        <v>40</v>
      </c>
      <c r="R48" s="129" t="s">
        <v>40</v>
      </c>
      <c r="S48" s="129">
        <v>0</v>
      </c>
      <c r="T48" s="129">
        <v>0</v>
      </c>
      <c r="U48" s="129">
        <v>0</v>
      </c>
      <c r="V48" s="129">
        <v>-100</v>
      </c>
      <c r="W48" s="129">
        <v>0</v>
      </c>
      <c r="X48" s="129">
        <v>0</v>
      </c>
      <c r="Y48" s="155"/>
      <c r="Z48" s="155"/>
      <c r="AA48" s="155"/>
      <c r="AB48" s="155"/>
    </row>
    <row r="49" spans="1:28" s="154" customFormat="1" x14ac:dyDescent="0.25">
      <c r="A49" s="42" t="s">
        <v>161</v>
      </c>
      <c r="B49" s="39">
        <v>1549</v>
      </c>
      <c r="C49" s="39">
        <v>1541</v>
      </c>
      <c r="D49" s="39">
        <v>1533</v>
      </c>
      <c r="E49" s="39">
        <v>1458</v>
      </c>
      <c r="F49" s="39">
        <v>1429</v>
      </c>
      <c r="G49" s="39">
        <v>1421</v>
      </c>
      <c r="H49" s="39">
        <v>1393</v>
      </c>
      <c r="I49" s="39">
        <v>1318</v>
      </c>
      <c r="J49" s="39">
        <v>1307</v>
      </c>
      <c r="K49" s="39">
        <v>2477</v>
      </c>
      <c r="L49" s="40">
        <v>2302</v>
      </c>
      <c r="M49" s="40">
        <v>2076.0450089999999</v>
      </c>
      <c r="N49" s="40">
        <v>1862.2239999999999</v>
      </c>
      <c r="O49" s="40">
        <v>1600</v>
      </c>
      <c r="P49" s="40">
        <v>2737</v>
      </c>
      <c r="Q49" s="40">
        <v>2531</v>
      </c>
      <c r="R49" s="40">
        <v>4641</v>
      </c>
      <c r="S49" s="40">
        <v>4274</v>
      </c>
      <c r="T49" s="40">
        <v>4080</v>
      </c>
      <c r="U49" s="40">
        <v>3992</v>
      </c>
      <c r="V49" s="40">
        <v>3762</v>
      </c>
      <c r="W49" s="40">
        <v>3762</v>
      </c>
      <c r="X49" s="40">
        <v>3705</v>
      </c>
      <c r="Y49" s="155"/>
      <c r="Z49" s="155"/>
      <c r="AA49" s="155"/>
      <c r="AB49" s="155"/>
    </row>
    <row r="50" spans="1:28" s="154" customFormat="1" x14ac:dyDescent="0.25">
      <c r="A50" s="42" t="s">
        <v>162</v>
      </c>
      <c r="B50" s="39" t="s">
        <v>40</v>
      </c>
      <c r="C50" s="39" t="s">
        <v>40</v>
      </c>
      <c r="D50" s="39" t="s">
        <v>40</v>
      </c>
      <c r="E50" s="39" t="s">
        <v>40</v>
      </c>
      <c r="F50" s="39" t="s">
        <v>40</v>
      </c>
      <c r="G50" s="39" t="s">
        <v>40</v>
      </c>
      <c r="H50" s="39" t="s">
        <v>40</v>
      </c>
      <c r="I50" s="39" t="s">
        <v>40</v>
      </c>
      <c r="J50" s="39" t="s">
        <v>40</v>
      </c>
      <c r="K50" s="39" t="s">
        <v>40</v>
      </c>
      <c r="L50" s="39" t="s">
        <v>40</v>
      </c>
      <c r="M50" s="39" t="s">
        <v>40</v>
      </c>
      <c r="N50" s="39" t="s">
        <v>40</v>
      </c>
      <c r="O50" s="39" t="s">
        <v>40</v>
      </c>
      <c r="P50" s="40">
        <v>-67</v>
      </c>
      <c r="Q50" s="40">
        <v>-67</v>
      </c>
      <c r="R50" s="40">
        <v>-67</v>
      </c>
      <c r="S50" s="40">
        <v>-67</v>
      </c>
      <c r="T50" s="40">
        <v>-67</v>
      </c>
      <c r="U50" s="40">
        <v>-67</v>
      </c>
      <c r="V50" s="40">
        <v>-67</v>
      </c>
      <c r="W50" s="40">
        <v>-67</v>
      </c>
      <c r="X50" s="40">
        <v>-67</v>
      </c>
      <c r="Y50" s="155"/>
      <c r="Z50" s="155"/>
      <c r="AA50" s="155"/>
      <c r="AB50" s="155"/>
    </row>
    <row r="51" spans="1:28" s="154" customFormat="1" x14ac:dyDescent="0.25">
      <c r="A51" s="47" t="s">
        <v>163</v>
      </c>
      <c r="B51" s="54">
        <v>114</v>
      </c>
      <c r="C51" s="54">
        <v>-1791</v>
      </c>
      <c r="D51" s="54">
        <v>-1826</v>
      </c>
      <c r="E51" s="54">
        <v>-1740</v>
      </c>
      <c r="F51" s="54">
        <v>-1603</v>
      </c>
      <c r="G51" s="54">
        <v>-1689</v>
      </c>
      <c r="H51" s="54">
        <v>-1742</v>
      </c>
      <c r="I51" s="54">
        <v>-2025</v>
      </c>
      <c r="J51" s="54">
        <v>-2539</v>
      </c>
      <c r="K51" s="54">
        <v>-1035</v>
      </c>
      <c r="L51" s="55">
        <v>-1438</v>
      </c>
      <c r="M51" s="55">
        <v>-1475.9097759964038</v>
      </c>
      <c r="N51" s="55">
        <v>-1726.3330000000003</v>
      </c>
      <c r="O51" s="55">
        <v>-1958</v>
      </c>
      <c r="P51" s="55">
        <v>-1121</v>
      </c>
      <c r="Q51" s="55">
        <v>-1250</v>
      </c>
      <c r="R51" s="55">
        <v>374</v>
      </c>
      <c r="S51" s="55">
        <v>-15</v>
      </c>
      <c r="T51" s="55">
        <v>88</v>
      </c>
      <c r="U51" s="55">
        <v>49</v>
      </c>
      <c r="V51" s="55">
        <v>394</v>
      </c>
      <c r="W51" s="55">
        <f>W47+W48+W50+W49</f>
        <v>1416</v>
      </c>
      <c r="X51" s="55">
        <v>360</v>
      </c>
      <c r="Y51" s="155"/>
      <c r="Z51" s="155"/>
      <c r="AA51" s="155"/>
      <c r="AB51" s="155"/>
    </row>
    <row r="52" spans="1:28" s="154" customFormat="1" x14ac:dyDescent="0.25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155"/>
      <c r="Z52" s="155"/>
      <c r="AA52" s="155"/>
      <c r="AB52" s="155"/>
    </row>
    <row r="53" spans="1:28" s="154" customFormat="1" hidden="1" x14ac:dyDescent="0.25">
      <c r="A53" s="34" t="s">
        <v>164</v>
      </c>
      <c r="B53" s="35" t="s">
        <v>25</v>
      </c>
      <c r="C53" s="35" t="s">
        <v>21</v>
      </c>
      <c r="D53" s="35" t="s">
        <v>15</v>
      </c>
      <c r="E53" s="35" t="s">
        <v>37</v>
      </c>
      <c r="F53" s="35" t="s">
        <v>11</v>
      </c>
      <c r="G53" s="35" t="s">
        <v>38</v>
      </c>
      <c r="H53" s="35" t="s">
        <v>39</v>
      </c>
      <c r="I53" s="35" t="s">
        <v>8</v>
      </c>
      <c r="J53" s="35" t="s">
        <v>28</v>
      </c>
      <c r="K53" s="35" t="s">
        <v>7</v>
      </c>
      <c r="L53" s="35" t="s">
        <v>6</v>
      </c>
      <c r="M53" s="35" t="str">
        <f>M$2</f>
        <v>4Q18</v>
      </c>
      <c r="N53" s="35" t="str">
        <f>N$2</f>
        <v>1Q19</v>
      </c>
      <c r="O53" s="35" t="str">
        <f>O$2</f>
        <v>2Q19</v>
      </c>
      <c r="P53" s="35" t="str">
        <f>P$2</f>
        <v>3Q19</v>
      </c>
      <c r="Q53" s="35" t="str">
        <f>Q$2</f>
        <v>4Q19</v>
      </c>
      <c r="R53" s="35" t="s">
        <v>92</v>
      </c>
      <c r="S53" s="35" t="s">
        <v>94</v>
      </c>
      <c r="T53" s="35" t="s">
        <v>99</v>
      </c>
      <c r="U53" s="35" t="s">
        <v>100</v>
      </c>
      <c r="V53" s="35" t="s">
        <v>100</v>
      </c>
      <c r="W53" s="35" t="s">
        <v>291</v>
      </c>
      <c r="X53" s="35" t="s">
        <v>102</v>
      </c>
      <c r="Y53" s="155"/>
      <c r="Z53" s="155"/>
      <c r="AA53" s="155"/>
      <c r="AB53" s="155"/>
    </row>
    <row r="54" spans="1:28" s="154" customFormat="1" hidden="1" x14ac:dyDescent="0.25">
      <c r="A54" s="47" t="s">
        <v>165</v>
      </c>
      <c r="B54" s="54">
        <v>5573</v>
      </c>
      <c r="C54" s="54">
        <v>4874</v>
      </c>
      <c r="D54" s="54">
        <v>4953</v>
      </c>
      <c r="E54" s="54">
        <v>5210</v>
      </c>
      <c r="F54" s="54">
        <v>5526</v>
      </c>
      <c r="G54" s="54">
        <v>6252</v>
      </c>
      <c r="H54" s="54">
        <v>5868</v>
      </c>
      <c r="I54" s="54">
        <v>5986</v>
      </c>
      <c r="J54" s="54">
        <v>6252</v>
      </c>
      <c r="K54" s="54">
        <v>6924</v>
      </c>
      <c r="L54" s="149">
        <v>6432</v>
      </c>
      <c r="M54" s="149">
        <v>6480</v>
      </c>
      <c r="N54" s="149">
        <v>7796.5</v>
      </c>
      <c r="O54" s="149">
        <v>8599</v>
      </c>
      <c r="P54" s="149">
        <v>7509.7200876499992</v>
      </c>
      <c r="Q54" s="149">
        <v>6564</v>
      </c>
      <c r="R54" s="190"/>
      <c r="S54" s="190"/>
      <c r="T54" s="190"/>
      <c r="U54" s="190"/>
      <c r="V54" s="190"/>
      <c r="W54" s="190"/>
      <c r="X54" s="190"/>
      <c r="Y54" s="155"/>
      <c r="Z54" s="155"/>
      <c r="AA54" s="155"/>
      <c r="AB54" s="155"/>
    </row>
    <row r="55" spans="1:28" s="154" customFormat="1" hidden="1" x14ac:dyDescent="0.25">
      <c r="A55" s="42" t="s">
        <v>153</v>
      </c>
      <c r="B55" s="129">
        <v>1689</v>
      </c>
      <c r="C55" s="129">
        <v>1579</v>
      </c>
      <c r="D55" s="129">
        <v>1789</v>
      </c>
      <c r="E55" s="129">
        <v>1905</v>
      </c>
      <c r="F55" s="129">
        <v>1849</v>
      </c>
      <c r="G55" s="129">
        <v>2300</v>
      </c>
      <c r="H55" s="129">
        <v>2127</v>
      </c>
      <c r="I55" s="129">
        <v>2197</v>
      </c>
      <c r="J55" s="129">
        <v>2146</v>
      </c>
      <c r="K55" s="129">
        <v>2269</v>
      </c>
      <c r="L55" s="129">
        <v>2003</v>
      </c>
      <c r="M55" s="129">
        <v>2078.1999999999998</v>
      </c>
      <c r="N55" s="129">
        <v>2835.4</v>
      </c>
      <c r="O55" s="129">
        <v>3336</v>
      </c>
      <c r="P55" s="129">
        <v>2409.9891653199998</v>
      </c>
      <c r="Q55" s="129">
        <v>2048</v>
      </c>
      <c r="R55" s="191"/>
      <c r="S55" s="191"/>
      <c r="T55" s="191"/>
      <c r="U55" s="191"/>
      <c r="V55" s="191"/>
      <c r="W55" s="191"/>
      <c r="X55" s="191"/>
      <c r="Y55" s="155"/>
      <c r="Z55" s="155"/>
      <c r="AA55" s="155"/>
      <c r="AB55" s="155"/>
    </row>
    <row r="56" spans="1:28" s="154" customFormat="1" hidden="1" x14ac:dyDescent="0.25">
      <c r="A56" s="42" t="s">
        <v>166</v>
      </c>
      <c r="B56" s="129">
        <v>3587</v>
      </c>
      <c r="C56" s="129">
        <v>3108</v>
      </c>
      <c r="D56" s="129">
        <v>3002</v>
      </c>
      <c r="E56" s="129">
        <v>3251</v>
      </c>
      <c r="F56" s="129">
        <v>3562</v>
      </c>
      <c r="G56" s="129">
        <v>3744</v>
      </c>
      <c r="H56" s="129">
        <v>3545</v>
      </c>
      <c r="I56" s="129">
        <v>3783</v>
      </c>
      <c r="J56" s="129">
        <v>4064</v>
      </c>
      <c r="K56" s="129">
        <v>4458</v>
      </c>
      <c r="L56" s="129">
        <v>4054</v>
      </c>
      <c r="M56" s="129">
        <v>4392.8</v>
      </c>
      <c r="N56" s="129">
        <v>4952.3</v>
      </c>
      <c r="O56" s="129">
        <v>5254</v>
      </c>
      <c r="P56" s="129">
        <v>5097.2962859399995</v>
      </c>
      <c r="Q56" s="129">
        <v>4515</v>
      </c>
      <c r="R56" s="191"/>
      <c r="S56" s="191"/>
      <c r="T56" s="191"/>
      <c r="U56" s="191"/>
      <c r="V56" s="191"/>
      <c r="W56" s="191"/>
      <c r="X56" s="191"/>
      <c r="Y56" s="155"/>
      <c r="Z56" s="155"/>
      <c r="AA56" s="155"/>
      <c r="AB56" s="155"/>
    </row>
    <row r="57" spans="1:28" s="154" customFormat="1" hidden="1" x14ac:dyDescent="0.25">
      <c r="A57" s="42" t="s">
        <v>167</v>
      </c>
      <c r="B57" s="129">
        <v>298</v>
      </c>
      <c r="C57" s="129">
        <v>186</v>
      </c>
      <c r="D57" s="129">
        <v>162</v>
      </c>
      <c r="E57" s="129">
        <v>54</v>
      </c>
      <c r="F57" s="129">
        <v>115</v>
      </c>
      <c r="G57" s="129">
        <v>207</v>
      </c>
      <c r="H57" s="129">
        <v>196</v>
      </c>
      <c r="I57" s="129">
        <v>6</v>
      </c>
      <c r="J57" s="129">
        <v>42</v>
      </c>
      <c r="K57" s="129">
        <v>197</v>
      </c>
      <c r="L57" s="129">
        <v>376</v>
      </c>
      <c r="M57" s="129">
        <v>9</v>
      </c>
      <c r="N57" s="129">
        <v>8.8000000000000007</v>
      </c>
      <c r="O57" s="129">
        <v>9</v>
      </c>
      <c r="P57" s="129">
        <v>2.4346363900000001</v>
      </c>
      <c r="Q57" s="129">
        <v>1</v>
      </c>
      <c r="R57" s="192"/>
      <c r="S57" s="191"/>
      <c r="T57" s="191"/>
      <c r="U57" s="191"/>
      <c r="V57" s="191"/>
      <c r="W57" s="191"/>
      <c r="X57" s="191"/>
      <c r="Y57" s="155"/>
      <c r="Z57" s="155"/>
      <c r="AA57" s="155"/>
      <c r="AB57" s="155"/>
    </row>
    <row r="58" spans="1:28" s="154" customFormat="1" hidden="1" x14ac:dyDescent="0.25">
      <c r="A58" s="47" t="s">
        <v>168</v>
      </c>
      <c r="B58" s="54">
        <v>2266</v>
      </c>
      <c r="C58" s="54">
        <v>2074</v>
      </c>
      <c r="D58" s="54">
        <v>2287</v>
      </c>
      <c r="E58" s="54">
        <v>2340</v>
      </c>
      <c r="F58" s="54">
        <v>2495</v>
      </c>
      <c r="G58" s="54">
        <v>2655</v>
      </c>
      <c r="H58" s="54">
        <v>2933</v>
      </c>
      <c r="I58" s="54">
        <v>3067</v>
      </c>
      <c r="J58" s="54">
        <v>3869</v>
      </c>
      <c r="K58" s="54">
        <v>3965</v>
      </c>
      <c r="L58" s="149">
        <v>3705</v>
      </c>
      <c r="M58" s="149">
        <v>4102.8999999999996</v>
      </c>
      <c r="N58" s="149">
        <v>4452.3</v>
      </c>
      <c r="O58" s="149">
        <v>5173</v>
      </c>
      <c r="P58" s="149">
        <v>5285.3287975900002</v>
      </c>
      <c r="Q58" s="149">
        <v>5111</v>
      </c>
      <c r="R58" s="190"/>
      <c r="S58" s="190"/>
      <c r="T58" s="190"/>
      <c r="U58" s="190"/>
      <c r="V58" s="190"/>
      <c r="W58" s="190"/>
      <c r="X58" s="190"/>
      <c r="Y58" s="155"/>
      <c r="Z58" s="155"/>
      <c r="AA58" s="155"/>
      <c r="AB58" s="155"/>
    </row>
    <row r="59" spans="1:28" s="154" customFormat="1" hidden="1" x14ac:dyDescent="0.25">
      <c r="A59" s="42" t="s">
        <v>169</v>
      </c>
      <c r="B59" s="129">
        <v>1543</v>
      </c>
      <c r="C59" s="129">
        <v>1345</v>
      </c>
      <c r="D59" s="129">
        <v>1690</v>
      </c>
      <c r="E59" s="129">
        <v>1763</v>
      </c>
      <c r="F59" s="129">
        <v>1934</v>
      </c>
      <c r="G59" s="129">
        <v>2078</v>
      </c>
      <c r="H59" s="129">
        <v>2250</v>
      </c>
      <c r="I59" s="129">
        <v>2461</v>
      </c>
      <c r="J59" s="129">
        <v>3253</v>
      </c>
      <c r="K59" s="129">
        <v>3226</v>
      </c>
      <c r="L59" s="129">
        <v>2934</v>
      </c>
      <c r="M59" s="129">
        <v>3445.4</v>
      </c>
      <c r="N59" s="129">
        <v>3529.2</v>
      </c>
      <c r="O59" s="129">
        <v>3999</v>
      </c>
      <c r="P59" s="129">
        <v>4197.1290232300007</v>
      </c>
      <c r="Q59" s="129">
        <v>4134</v>
      </c>
      <c r="R59" s="191"/>
      <c r="S59" s="191"/>
      <c r="T59" s="191"/>
      <c r="U59" s="191"/>
      <c r="V59" s="191"/>
      <c r="W59" s="191"/>
      <c r="X59" s="191"/>
      <c r="Y59" s="155"/>
      <c r="Z59" s="155"/>
      <c r="AA59" s="155"/>
      <c r="AB59" s="155"/>
    </row>
    <row r="60" spans="1:28" s="154" customFormat="1" hidden="1" x14ac:dyDescent="0.25">
      <c r="A60" s="42" t="s">
        <v>170</v>
      </c>
      <c r="B60" s="129">
        <v>244</v>
      </c>
      <c r="C60" s="129">
        <v>260</v>
      </c>
      <c r="D60" s="129">
        <v>287</v>
      </c>
      <c r="E60" s="129">
        <v>254</v>
      </c>
      <c r="F60" s="129">
        <v>252</v>
      </c>
      <c r="G60" s="129">
        <v>294</v>
      </c>
      <c r="H60" s="129">
        <v>296</v>
      </c>
      <c r="I60" s="129">
        <v>252</v>
      </c>
      <c r="J60" s="129">
        <v>233</v>
      </c>
      <c r="K60" s="129">
        <v>265</v>
      </c>
      <c r="L60" s="129">
        <v>315</v>
      </c>
      <c r="M60" s="129">
        <v>248.2</v>
      </c>
      <c r="N60" s="129">
        <v>261.7</v>
      </c>
      <c r="O60" s="129">
        <v>292</v>
      </c>
      <c r="P60" s="129">
        <v>349.58244854999998</v>
      </c>
      <c r="Q60" s="129">
        <v>313</v>
      </c>
      <c r="R60" s="191"/>
      <c r="S60" s="191"/>
      <c r="T60" s="191"/>
      <c r="U60" s="191"/>
      <c r="V60" s="191"/>
      <c r="W60" s="191"/>
      <c r="X60" s="191"/>
      <c r="Y60" s="155"/>
      <c r="Z60" s="155"/>
      <c r="AA60" s="155"/>
      <c r="AB60" s="155"/>
    </row>
    <row r="61" spans="1:28" s="154" customFormat="1" hidden="1" x14ac:dyDescent="0.25">
      <c r="A61" s="42" t="s">
        <v>171</v>
      </c>
      <c r="B61" s="129">
        <v>412</v>
      </c>
      <c r="C61" s="129">
        <v>418</v>
      </c>
      <c r="D61" s="129">
        <v>248</v>
      </c>
      <c r="E61" s="129">
        <v>232</v>
      </c>
      <c r="F61" s="129">
        <v>190</v>
      </c>
      <c r="G61" s="129">
        <v>183</v>
      </c>
      <c r="H61" s="129">
        <v>279</v>
      </c>
      <c r="I61" s="129">
        <v>286</v>
      </c>
      <c r="J61" s="129">
        <v>288</v>
      </c>
      <c r="K61" s="129">
        <v>337</v>
      </c>
      <c r="L61" s="129">
        <v>323</v>
      </c>
      <c r="M61" s="129">
        <v>271.89999999999998</v>
      </c>
      <c r="N61" s="129">
        <v>555.4</v>
      </c>
      <c r="O61" s="129">
        <v>802</v>
      </c>
      <c r="P61" s="129">
        <v>505.72503313999999</v>
      </c>
      <c r="Q61" s="129">
        <v>560</v>
      </c>
      <c r="R61" s="191"/>
      <c r="S61" s="191"/>
      <c r="T61" s="191"/>
      <c r="U61" s="191"/>
      <c r="V61" s="191"/>
      <c r="W61" s="191"/>
      <c r="X61" s="191"/>
      <c r="Y61" s="155"/>
      <c r="Z61" s="155"/>
      <c r="AA61" s="155"/>
      <c r="AB61" s="155"/>
    </row>
    <row r="62" spans="1:28" s="154" customFormat="1" hidden="1" x14ac:dyDescent="0.25">
      <c r="A62" s="42" t="s">
        <v>172</v>
      </c>
      <c r="B62" s="129">
        <v>67</v>
      </c>
      <c r="C62" s="129">
        <v>51</v>
      </c>
      <c r="D62" s="129">
        <v>63</v>
      </c>
      <c r="E62" s="129">
        <v>91</v>
      </c>
      <c r="F62" s="129">
        <v>119</v>
      </c>
      <c r="G62" s="129">
        <v>100</v>
      </c>
      <c r="H62" s="129">
        <v>108</v>
      </c>
      <c r="I62" s="129">
        <v>69</v>
      </c>
      <c r="J62" s="129">
        <v>95</v>
      </c>
      <c r="K62" s="129">
        <v>137</v>
      </c>
      <c r="L62" s="129">
        <v>133</v>
      </c>
      <c r="M62" s="129">
        <v>137.4</v>
      </c>
      <c r="N62" s="129">
        <v>106</v>
      </c>
      <c r="O62" s="129">
        <v>81</v>
      </c>
      <c r="P62" s="129">
        <v>232.89229266999999</v>
      </c>
      <c r="Q62" s="129">
        <v>104</v>
      </c>
      <c r="R62" s="191"/>
      <c r="S62" s="191"/>
      <c r="T62" s="191"/>
      <c r="U62" s="191"/>
      <c r="V62" s="191"/>
      <c r="W62" s="191"/>
      <c r="X62" s="191"/>
      <c r="Y62" s="155"/>
      <c r="Z62" s="155"/>
      <c r="AA62" s="155"/>
      <c r="AB62" s="155"/>
    </row>
    <row r="63" spans="1:28" s="154" customFormat="1" hidden="1" x14ac:dyDescent="0.25">
      <c r="A63" s="47" t="s">
        <v>173</v>
      </c>
      <c r="B63" s="54">
        <v>3307</v>
      </c>
      <c r="C63" s="54">
        <v>2799</v>
      </c>
      <c r="D63" s="54">
        <v>2666</v>
      </c>
      <c r="E63" s="54">
        <v>2870</v>
      </c>
      <c r="F63" s="54">
        <v>3031</v>
      </c>
      <c r="G63" s="54">
        <v>3597</v>
      </c>
      <c r="H63" s="54">
        <v>2935</v>
      </c>
      <c r="I63" s="54">
        <v>2919</v>
      </c>
      <c r="J63" s="54">
        <v>2383</v>
      </c>
      <c r="K63" s="54">
        <v>2959</v>
      </c>
      <c r="L63" s="149">
        <v>2727</v>
      </c>
      <c r="M63" s="149">
        <v>2377.1</v>
      </c>
      <c r="N63" s="149">
        <v>3344.3</v>
      </c>
      <c r="O63" s="149">
        <v>3425</v>
      </c>
      <c r="P63" s="149">
        <v>2224.3912900599989</v>
      </c>
      <c r="Q63" s="149">
        <v>1453</v>
      </c>
      <c r="R63" s="190"/>
      <c r="S63" s="190"/>
      <c r="T63" s="190"/>
      <c r="U63" s="190"/>
      <c r="V63" s="190"/>
      <c r="W63" s="190"/>
      <c r="X63" s="190"/>
      <c r="Y63" s="155"/>
      <c r="Z63" s="155"/>
      <c r="AA63" s="155"/>
      <c r="AB63" s="155"/>
    </row>
    <row r="64" spans="1:28" s="154" customFormat="1" hidden="1" x14ac:dyDescent="0.25">
      <c r="A64" s="42" t="s">
        <v>174</v>
      </c>
      <c r="B64" s="37">
        <v>33</v>
      </c>
      <c r="C64" s="37">
        <v>31</v>
      </c>
      <c r="D64" s="37">
        <v>34</v>
      </c>
      <c r="E64" s="37">
        <v>35</v>
      </c>
      <c r="F64" s="37">
        <v>33</v>
      </c>
      <c r="G64" s="37">
        <v>41</v>
      </c>
      <c r="H64" s="37">
        <v>37</v>
      </c>
      <c r="I64" s="37">
        <v>34</v>
      </c>
      <c r="J64" s="37">
        <v>33</v>
      </c>
      <c r="K64" s="37">
        <v>31</v>
      </c>
      <c r="L64" s="37">
        <v>25</v>
      </c>
      <c r="M64" s="37">
        <v>27</v>
      </c>
      <c r="N64" s="37">
        <v>37</v>
      </c>
      <c r="O64" s="37">
        <v>39</v>
      </c>
      <c r="P64" s="147">
        <v>32</v>
      </c>
      <c r="Q64" s="147">
        <v>25</v>
      </c>
      <c r="R64" s="191"/>
      <c r="S64" s="191"/>
      <c r="T64" s="191"/>
      <c r="U64" s="191"/>
      <c r="V64" s="191"/>
      <c r="W64" s="191"/>
      <c r="X64" s="191"/>
      <c r="Y64" s="155"/>
      <c r="Z64" s="155"/>
      <c r="AA64" s="155"/>
      <c r="AB64" s="155"/>
    </row>
    <row r="65" spans="1:28" s="154" customFormat="1" hidden="1" x14ac:dyDescent="0.25">
      <c r="A65" s="42" t="s">
        <v>175</v>
      </c>
      <c r="B65" s="37">
        <v>46</v>
      </c>
      <c r="C65" s="37">
        <v>39</v>
      </c>
      <c r="D65" s="37">
        <v>49</v>
      </c>
      <c r="E65" s="37">
        <v>51</v>
      </c>
      <c r="F65" s="37">
        <v>56</v>
      </c>
      <c r="G65" s="37">
        <v>59</v>
      </c>
      <c r="H65" s="37">
        <v>61</v>
      </c>
      <c r="I65" s="37">
        <v>62</v>
      </c>
      <c r="J65" s="37">
        <v>79</v>
      </c>
      <c r="K65" s="37">
        <v>70</v>
      </c>
      <c r="L65" s="37">
        <v>61</v>
      </c>
      <c r="M65" s="37">
        <v>78</v>
      </c>
      <c r="N65" s="37">
        <v>79</v>
      </c>
      <c r="O65" s="37">
        <v>81</v>
      </c>
      <c r="P65" s="147">
        <v>86</v>
      </c>
      <c r="Q65" s="147">
        <v>84</v>
      </c>
      <c r="R65" s="191"/>
      <c r="S65" s="191"/>
      <c r="T65" s="191"/>
      <c r="U65" s="191"/>
      <c r="V65" s="191"/>
      <c r="W65" s="191"/>
      <c r="X65" s="191"/>
      <c r="Y65" s="155"/>
      <c r="Z65" s="155"/>
      <c r="AA65" s="155"/>
      <c r="AB65" s="155"/>
    </row>
    <row r="66" spans="1:28" s="154" customFormat="1" hidden="1" x14ac:dyDescent="0.25">
      <c r="A66" s="42" t="s">
        <v>166</v>
      </c>
      <c r="B66" s="37">
        <v>106</v>
      </c>
      <c r="C66" s="37">
        <v>90</v>
      </c>
      <c r="D66" s="37">
        <v>87</v>
      </c>
      <c r="E66" s="37">
        <v>94</v>
      </c>
      <c r="F66" s="37">
        <v>104</v>
      </c>
      <c r="G66" s="37">
        <v>106</v>
      </c>
      <c r="H66" s="37">
        <v>97</v>
      </c>
      <c r="I66" s="37">
        <v>95</v>
      </c>
      <c r="J66" s="37">
        <v>99</v>
      </c>
      <c r="K66" s="37">
        <v>97</v>
      </c>
      <c r="L66" s="37">
        <v>85</v>
      </c>
      <c r="M66" s="37">
        <v>99</v>
      </c>
      <c r="N66" s="37">
        <v>111</v>
      </c>
      <c r="O66" s="37">
        <v>106</v>
      </c>
      <c r="P66" s="147">
        <v>105</v>
      </c>
      <c r="Q66" s="147">
        <v>92</v>
      </c>
      <c r="R66" s="191"/>
      <c r="S66" s="191"/>
      <c r="T66" s="191"/>
      <c r="U66" s="191"/>
      <c r="V66" s="191"/>
      <c r="W66" s="191"/>
      <c r="X66" s="191"/>
      <c r="Y66" s="155"/>
      <c r="Z66" s="155"/>
      <c r="AA66" s="155"/>
      <c r="AB66" s="155"/>
    </row>
    <row r="67" spans="1:28" s="154" customFormat="1" hidden="1" x14ac:dyDescent="0.25">
      <c r="A67" s="47" t="s">
        <v>176</v>
      </c>
      <c r="B67" s="54">
        <v>93</v>
      </c>
      <c r="C67" s="54">
        <v>82</v>
      </c>
      <c r="D67" s="54">
        <v>72</v>
      </c>
      <c r="E67" s="54">
        <v>78</v>
      </c>
      <c r="F67" s="54">
        <v>81</v>
      </c>
      <c r="G67" s="54">
        <v>88</v>
      </c>
      <c r="H67" s="54">
        <v>73</v>
      </c>
      <c r="I67" s="54">
        <v>67</v>
      </c>
      <c r="J67" s="54">
        <v>53</v>
      </c>
      <c r="K67" s="54">
        <v>58</v>
      </c>
      <c r="L67" s="149">
        <v>49</v>
      </c>
      <c r="M67" s="149">
        <v>48</v>
      </c>
      <c r="N67" s="149">
        <v>69</v>
      </c>
      <c r="O67" s="149">
        <v>64</v>
      </c>
      <c r="P67" s="149">
        <v>51</v>
      </c>
      <c r="Q67" s="149">
        <v>33</v>
      </c>
      <c r="R67" s="190"/>
      <c r="S67" s="190"/>
      <c r="T67" s="190"/>
      <c r="U67" s="190"/>
      <c r="V67" s="190"/>
      <c r="W67" s="190"/>
      <c r="X67" s="190"/>
      <c r="Y67" s="155"/>
      <c r="Z67" s="155"/>
      <c r="AA67" s="155"/>
      <c r="AB67" s="155"/>
    </row>
    <row r="68" spans="1:28" s="154" customFormat="1" x14ac:dyDescent="0.25">
      <c r="A68" s="52"/>
      <c r="B68" s="43"/>
      <c r="C68" s="43"/>
      <c r="D68" s="43"/>
      <c r="E68" s="43"/>
      <c r="F68" s="43"/>
      <c r="G68" s="43"/>
      <c r="H68" s="43"/>
      <c r="I68" s="43"/>
      <c r="J68" s="15"/>
      <c r="K68" s="15"/>
      <c r="L68" s="15"/>
      <c r="M68" s="15"/>
      <c r="N68" s="15"/>
      <c r="O68" s="15"/>
      <c r="P68" s="15"/>
      <c r="Q68" s="40"/>
      <c r="R68" s="40"/>
      <c r="S68" s="40"/>
      <c r="T68" s="40"/>
      <c r="U68" s="40"/>
      <c r="V68" s="40"/>
      <c r="W68" s="40"/>
      <c r="X68" s="40"/>
      <c r="Y68" s="155"/>
      <c r="Z68" s="155"/>
      <c r="AA68" s="155"/>
      <c r="AB68" s="155"/>
    </row>
    <row r="69" spans="1:28" s="154" customFormat="1" x14ac:dyDescent="0.25">
      <c r="A69" s="34" t="s">
        <v>177</v>
      </c>
      <c r="B69" s="35" t="s">
        <v>272</v>
      </c>
      <c r="C69" s="35" t="s">
        <v>273</v>
      </c>
      <c r="D69" s="35" t="s">
        <v>274</v>
      </c>
      <c r="E69" s="35" t="s">
        <v>275</v>
      </c>
      <c r="F69" s="35" t="s">
        <v>276</v>
      </c>
      <c r="G69" s="35" t="s">
        <v>278</v>
      </c>
      <c r="H69" s="35" t="s">
        <v>279</v>
      </c>
      <c r="I69" s="35" t="s">
        <v>280</v>
      </c>
      <c r="J69" s="35" t="s">
        <v>277</v>
      </c>
      <c r="K69" s="35" t="s">
        <v>281</v>
      </c>
      <c r="L69" s="35" t="s">
        <v>282</v>
      </c>
      <c r="M69" s="35" t="s">
        <v>283</v>
      </c>
      <c r="N69" s="35" t="s">
        <v>284</v>
      </c>
      <c r="O69" s="35" t="s">
        <v>285</v>
      </c>
      <c r="P69" s="35" t="s">
        <v>286</v>
      </c>
      <c r="Q69" s="35" t="s">
        <v>287</v>
      </c>
      <c r="R69" s="35" t="s">
        <v>288</v>
      </c>
      <c r="S69" s="35" t="s">
        <v>289</v>
      </c>
      <c r="T69" s="35" t="s">
        <v>290</v>
      </c>
      <c r="U69" s="35" t="s">
        <v>291</v>
      </c>
      <c r="V69" s="35" t="s">
        <v>292</v>
      </c>
      <c r="W69" s="35" t="s">
        <v>292</v>
      </c>
      <c r="X69" s="35" t="s">
        <v>427</v>
      </c>
      <c r="Y69" s="155"/>
      <c r="Z69" s="155"/>
      <c r="AA69" s="155"/>
      <c r="AB69" s="155"/>
    </row>
    <row r="70" spans="1:28" s="154" customFormat="1" x14ac:dyDescent="0.25">
      <c r="A70" s="47" t="s">
        <v>165</v>
      </c>
      <c r="B70" s="146">
        <v>0</v>
      </c>
      <c r="C70" s="146">
        <v>0</v>
      </c>
      <c r="D70" s="146">
        <v>0</v>
      </c>
      <c r="E70" s="146">
        <v>0</v>
      </c>
      <c r="F70" s="54">
        <v>0</v>
      </c>
      <c r="G70" s="54">
        <v>0</v>
      </c>
      <c r="H70" s="54">
        <v>0</v>
      </c>
      <c r="I70" s="54">
        <v>0</v>
      </c>
      <c r="J70" s="54">
        <v>0</v>
      </c>
      <c r="K70" s="54">
        <v>0</v>
      </c>
      <c r="L70" s="54">
        <v>0</v>
      </c>
      <c r="M70" s="54">
        <v>0</v>
      </c>
      <c r="N70" s="146">
        <v>10293</v>
      </c>
      <c r="O70" s="54">
        <v>0</v>
      </c>
      <c r="P70" s="54">
        <v>0</v>
      </c>
      <c r="Q70" s="146">
        <v>8997</v>
      </c>
      <c r="R70" s="146">
        <v>9451</v>
      </c>
      <c r="S70" s="146">
        <v>9766</v>
      </c>
      <c r="T70" s="146">
        <v>10162</v>
      </c>
      <c r="U70" s="146">
        <v>9821.2087876700007</v>
      </c>
      <c r="V70" s="146">
        <v>11586.113284859999</v>
      </c>
      <c r="W70" s="146">
        <v>13600</v>
      </c>
      <c r="X70" s="146">
        <v>15016</v>
      </c>
      <c r="Y70" s="155"/>
      <c r="Z70" s="155"/>
      <c r="AA70" s="155"/>
      <c r="AB70" s="155"/>
    </row>
    <row r="71" spans="1:28" s="154" customFormat="1" x14ac:dyDescent="0.25">
      <c r="A71" s="42" t="s">
        <v>178</v>
      </c>
      <c r="B71" s="144">
        <v>0</v>
      </c>
      <c r="C71" s="144">
        <v>0</v>
      </c>
      <c r="D71" s="144">
        <v>0</v>
      </c>
      <c r="E71" s="144">
        <v>0</v>
      </c>
      <c r="F71" s="140">
        <v>0</v>
      </c>
      <c r="G71" s="140">
        <v>0</v>
      </c>
      <c r="H71" s="140">
        <v>0</v>
      </c>
      <c r="I71" s="140">
        <v>0</v>
      </c>
      <c r="J71" s="140">
        <v>0</v>
      </c>
      <c r="K71" s="140">
        <v>0</v>
      </c>
      <c r="L71" s="140">
        <v>0</v>
      </c>
      <c r="M71" s="140">
        <v>0</v>
      </c>
      <c r="N71" s="148">
        <v>2838</v>
      </c>
      <c r="O71" s="140">
        <v>0</v>
      </c>
      <c r="P71" s="140">
        <v>0</v>
      </c>
      <c r="Q71" s="148">
        <v>2048</v>
      </c>
      <c r="R71" s="148">
        <v>2206</v>
      </c>
      <c r="S71" s="148">
        <v>1812</v>
      </c>
      <c r="T71" s="148">
        <v>2668</v>
      </c>
      <c r="U71" s="148">
        <v>2867.0946183600008</v>
      </c>
      <c r="V71" s="148">
        <v>4218.793698980001</v>
      </c>
      <c r="W71" s="125">
        <v>5308</v>
      </c>
      <c r="X71" s="125">
        <v>3242</v>
      </c>
      <c r="Y71" s="155"/>
      <c r="Z71" s="155"/>
      <c r="AA71" s="155"/>
      <c r="AB71" s="155"/>
    </row>
    <row r="72" spans="1:28" s="154" customFormat="1" x14ac:dyDescent="0.25">
      <c r="A72" s="42" t="s">
        <v>166</v>
      </c>
      <c r="B72" s="144">
        <v>0</v>
      </c>
      <c r="C72" s="144">
        <v>0</v>
      </c>
      <c r="D72" s="144">
        <v>0</v>
      </c>
      <c r="E72" s="144">
        <v>0</v>
      </c>
      <c r="F72" s="140">
        <v>0</v>
      </c>
      <c r="G72" s="140">
        <v>0</v>
      </c>
      <c r="H72" s="140">
        <v>0</v>
      </c>
      <c r="I72" s="140">
        <v>0</v>
      </c>
      <c r="J72" s="140">
        <v>0</v>
      </c>
      <c r="K72" s="140">
        <v>0</v>
      </c>
      <c r="L72" s="140">
        <v>0</v>
      </c>
      <c r="M72" s="140">
        <v>0</v>
      </c>
      <c r="N72" s="148">
        <v>5663</v>
      </c>
      <c r="O72" s="140">
        <v>0</v>
      </c>
      <c r="P72" s="140">
        <v>0</v>
      </c>
      <c r="Q72" s="148">
        <v>5283</v>
      </c>
      <c r="R72" s="148">
        <v>5465</v>
      </c>
      <c r="S72" s="148">
        <v>6065</v>
      </c>
      <c r="T72" s="148">
        <v>5189</v>
      </c>
      <c r="U72" s="148">
        <v>4989.2537544299994</v>
      </c>
      <c r="V72" s="148">
        <v>5736.4644640199986</v>
      </c>
      <c r="W72" s="125">
        <v>7140</v>
      </c>
      <c r="X72" s="125">
        <v>10441</v>
      </c>
      <c r="Y72" s="155"/>
      <c r="Z72" s="155"/>
      <c r="AA72" s="155"/>
      <c r="AB72" s="155"/>
    </row>
    <row r="73" spans="1:28" s="154" customFormat="1" x14ac:dyDescent="0.25">
      <c r="A73" s="42" t="s">
        <v>179</v>
      </c>
      <c r="B73" s="144">
        <v>0</v>
      </c>
      <c r="C73" s="144">
        <v>0</v>
      </c>
      <c r="D73" s="144">
        <v>0</v>
      </c>
      <c r="E73" s="144">
        <v>0</v>
      </c>
      <c r="F73" s="140">
        <v>0</v>
      </c>
      <c r="G73" s="140">
        <v>0</v>
      </c>
      <c r="H73" s="140">
        <v>0</v>
      </c>
      <c r="I73" s="140">
        <v>0</v>
      </c>
      <c r="J73" s="140">
        <v>0</v>
      </c>
      <c r="K73" s="140">
        <v>0</v>
      </c>
      <c r="L73" s="140">
        <v>0</v>
      </c>
      <c r="M73" s="140">
        <v>0</v>
      </c>
      <c r="N73" s="148">
        <v>764</v>
      </c>
      <c r="O73" s="140">
        <v>0</v>
      </c>
      <c r="P73" s="140">
        <v>0</v>
      </c>
      <c r="Q73" s="148">
        <v>828</v>
      </c>
      <c r="R73" s="148">
        <v>889</v>
      </c>
      <c r="S73" s="148">
        <v>1558</v>
      </c>
      <c r="T73" s="148">
        <v>1953</v>
      </c>
      <c r="U73" s="148">
        <v>791.02212278000002</v>
      </c>
      <c r="V73" s="148">
        <v>1199</v>
      </c>
      <c r="W73" s="125">
        <v>828</v>
      </c>
      <c r="X73" s="125">
        <v>865</v>
      </c>
      <c r="Y73" s="155"/>
      <c r="Z73" s="155"/>
      <c r="AA73" s="155"/>
      <c r="AB73" s="155"/>
    </row>
    <row r="74" spans="1:28" s="154" customFormat="1" x14ac:dyDescent="0.25">
      <c r="A74" s="42" t="s">
        <v>180</v>
      </c>
      <c r="B74" s="144">
        <v>0</v>
      </c>
      <c r="C74" s="144">
        <v>0</v>
      </c>
      <c r="D74" s="144">
        <v>0</v>
      </c>
      <c r="E74" s="144">
        <v>0</v>
      </c>
      <c r="F74" s="140">
        <v>0</v>
      </c>
      <c r="G74" s="140">
        <v>0</v>
      </c>
      <c r="H74" s="140">
        <v>0</v>
      </c>
      <c r="I74" s="140">
        <v>0</v>
      </c>
      <c r="J74" s="140">
        <v>0</v>
      </c>
      <c r="K74" s="140">
        <v>0</v>
      </c>
      <c r="L74" s="140">
        <v>0</v>
      </c>
      <c r="M74" s="140">
        <v>0</v>
      </c>
      <c r="N74" s="148">
        <v>194</v>
      </c>
      <c r="O74" s="140">
        <v>0</v>
      </c>
      <c r="P74" s="140">
        <v>0</v>
      </c>
      <c r="Q74" s="148">
        <v>204</v>
      </c>
      <c r="R74" s="148">
        <v>209</v>
      </c>
      <c r="S74" s="148">
        <v>163</v>
      </c>
      <c r="T74" s="148">
        <v>165</v>
      </c>
      <c r="U74" s="148">
        <v>211.02789111999996</v>
      </c>
      <c r="V74" s="148">
        <v>266.82237536000002</v>
      </c>
      <c r="W74" s="125">
        <v>183</v>
      </c>
      <c r="X74" s="228">
        <v>297</v>
      </c>
      <c r="Y74" s="155"/>
      <c r="Z74" s="155"/>
      <c r="AA74" s="155"/>
      <c r="AB74" s="155"/>
    </row>
    <row r="75" spans="1:28" s="154" customFormat="1" x14ac:dyDescent="0.25">
      <c r="A75" s="42" t="s">
        <v>181</v>
      </c>
      <c r="B75" s="144">
        <v>0</v>
      </c>
      <c r="C75" s="144">
        <v>0</v>
      </c>
      <c r="D75" s="144">
        <v>0</v>
      </c>
      <c r="E75" s="144">
        <v>0</v>
      </c>
      <c r="F75" s="140">
        <v>0</v>
      </c>
      <c r="G75" s="140">
        <v>0</v>
      </c>
      <c r="H75" s="140">
        <v>0</v>
      </c>
      <c r="I75" s="140">
        <v>0</v>
      </c>
      <c r="J75" s="140">
        <v>0</v>
      </c>
      <c r="K75" s="140">
        <v>0</v>
      </c>
      <c r="L75" s="140">
        <v>0</v>
      </c>
      <c r="M75" s="140">
        <v>0</v>
      </c>
      <c r="N75" s="148">
        <v>45</v>
      </c>
      <c r="O75" s="140">
        <v>0</v>
      </c>
      <c r="P75" s="140">
        <v>0</v>
      </c>
      <c r="Q75" s="148">
        <v>44</v>
      </c>
      <c r="R75" s="148">
        <v>44</v>
      </c>
      <c r="S75" s="148">
        <v>45</v>
      </c>
      <c r="T75" s="148">
        <v>45</v>
      </c>
      <c r="U75" s="148">
        <v>38.087996639999993</v>
      </c>
      <c r="V75" s="148">
        <v>38.087996639999993</v>
      </c>
      <c r="W75" s="125">
        <v>0</v>
      </c>
      <c r="X75" s="125">
        <v>0</v>
      </c>
      <c r="Y75" s="155"/>
      <c r="Z75" s="155"/>
      <c r="AA75" s="155"/>
      <c r="AB75" s="155"/>
    </row>
    <row r="76" spans="1:28" s="154" customFormat="1" x14ac:dyDescent="0.25">
      <c r="A76" s="42" t="s">
        <v>182</v>
      </c>
      <c r="B76" s="144">
        <v>0</v>
      </c>
      <c r="C76" s="144">
        <v>0</v>
      </c>
      <c r="D76" s="144">
        <v>0</v>
      </c>
      <c r="E76" s="144">
        <v>0</v>
      </c>
      <c r="F76" s="140">
        <v>0</v>
      </c>
      <c r="G76" s="140">
        <v>0</v>
      </c>
      <c r="H76" s="140">
        <v>0</v>
      </c>
      <c r="I76" s="140">
        <v>0</v>
      </c>
      <c r="J76" s="140">
        <v>0</v>
      </c>
      <c r="K76" s="140">
        <v>0</v>
      </c>
      <c r="L76" s="140">
        <v>0</v>
      </c>
      <c r="M76" s="140">
        <v>0</v>
      </c>
      <c r="N76" s="148">
        <v>131</v>
      </c>
      <c r="O76" s="140">
        <v>0</v>
      </c>
      <c r="P76" s="140">
        <v>0</v>
      </c>
      <c r="Q76" s="148">
        <v>137</v>
      </c>
      <c r="R76" s="148">
        <v>139</v>
      </c>
      <c r="S76" s="148">
        <v>123</v>
      </c>
      <c r="T76" s="148">
        <v>142</v>
      </c>
      <c r="U76" s="148">
        <v>110.56440081999999</v>
      </c>
      <c r="V76" s="148">
        <v>127.14836221000003</v>
      </c>
      <c r="W76" s="125">
        <v>140</v>
      </c>
      <c r="X76" s="125">
        <v>171</v>
      </c>
      <c r="Y76" s="155"/>
      <c r="Z76" s="155"/>
      <c r="AA76" s="155"/>
      <c r="AB76" s="155"/>
    </row>
    <row r="77" spans="1:28" s="154" customFormat="1" x14ac:dyDescent="0.25">
      <c r="A77" s="47" t="s">
        <v>168</v>
      </c>
      <c r="B77" s="146">
        <v>0</v>
      </c>
      <c r="C77" s="146">
        <v>0</v>
      </c>
      <c r="D77" s="146">
        <v>0</v>
      </c>
      <c r="E77" s="146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  <c r="N77" s="146">
        <v>5696</v>
      </c>
      <c r="O77" s="54">
        <v>0</v>
      </c>
      <c r="P77" s="54">
        <v>0</v>
      </c>
      <c r="Q77" s="146">
        <v>5359</v>
      </c>
      <c r="R77" s="146">
        <v>5625</v>
      </c>
      <c r="S77" s="146">
        <v>6185</v>
      </c>
      <c r="T77" s="146">
        <v>6845</v>
      </c>
      <c r="U77" s="146">
        <v>6808.6667895599985</v>
      </c>
      <c r="V77" s="146">
        <v>10012</v>
      </c>
      <c r="W77" s="146">
        <v>10885</v>
      </c>
      <c r="X77" s="146">
        <v>14229.356313260001</v>
      </c>
      <c r="Y77" s="155"/>
      <c r="Z77" s="155"/>
      <c r="AA77" s="155"/>
      <c r="AB77" s="155"/>
    </row>
    <row r="78" spans="1:28" s="154" customFormat="1" x14ac:dyDescent="0.25">
      <c r="A78" s="42" t="s">
        <v>183</v>
      </c>
      <c r="B78" s="144">
        <v>0</v>
      </c>
      <c r="C78" s="144">
        <v>0</v>
      </c>
      <c r="D78" s="144">
        <v>0</v>
      </c>
      <c r="E78" s="144">
        <v>0</v>
      </c>
      <c r="F78" s="140">
        <v>0</v>
      </c>
      <c r="G78" s="140">
        <v>0</v>
      </c>
      <c r="H78" s="140">
        <v>0</v>
      </c>
      <c r="I78" s="140">
        <v>0</v>
      </c>
      <c r="J78" s="140">
        <v>0</v>
      </c>
      <c r="K78" s="140">
        <v>0</v>
      </c>
      <c r="L78" s="140">
        <v>0</v>
      </c>
      <c r="M78" s="140">
        <v>0</v>
      </c>
      <c r="N78" s="148">
        <v>3528</v>
      </c>
      <c r="O78" s="140">
        <v>0</v>
      </c>
      <c r="P78" s="140">
        <v>0</v>
      </c>
      <c r="Q78" s="148">
        <v>4134</v>
      </c>
      <c r="R78" s="148">
        <v>4390</v>
      </c>
      <c r="S78" s="148">
        <v>4565</v>
      </c>
      <c r="T78" s="148">
        <v>5166</v>
      </c>
      <c r="U78" s="148">
        <v>5443.4012094399986</v>
      </c>
      <c r="V78" s="125">
        <v>7625.503271739999</v>
      </c>
      <c r="W78" s="125">
        <v>9097</v>
      </c>
      <c r="X78" s="125">
        <v>10193</v>
      </c>
      <c r="Y78" s="155"/>
      <c r="Z78" s="155"/>
      <c r="AA78" s="155"/>
      <c r="AB78" s="155"/>
    </row>
    <row r="79" spans="1:28" s="154" customFormat="1" x14ac:dyDescent="0.25">
      <c r="A79" s="42" t="s">
        <v>170</v>
      </c>
      <c r="B79" s="144">
        <v>0</v>
      </c>
      <c r="C79" s="144">
        <v>0</v>
      </c>
      <c r="D79" s="144">
        <v>0</v>
      </c>
      <c r="E79" s="144">
        <v>0</v>
      </c>
      <c r="F79" s="140">
        <v>0</v>
      </c>
      <c r="G79" s="140">
        <v>0</v>
      </c>
      <c r="H79" s="140">
        <v>0</v>
      </c>
      <c r="I79" s="140">
        <v>0</v>
      </c>
      <c r="J79" s="140">
        <v>0</v>
      </c>
      <c r="K79" s="140">
        <v>0</v>
      </c>
      <c r="L79" s="140">
        <v>0</v>
      </c>
      <c r="M79" s="140">
        <v>0</v>
      </c>
      <c r="N79" s="148">
        <v>415</v>
      </c>
      <c r="O79" s="140">
        <v>0</v>
      </c>
      <c r="P79" s="140">
        <v>0</v>
      </c>
      <c r="Q79" s="148">
        <v>479</v>
      </c>
      <c r="R79" s="148">
        <v>461</v>
      </c>
      <c r="S79" s="148">
        <v>554</v>
      </c>
      <c r="T79" s="148">
        <v>556</v>
      </c>
      <c r="U79" s="148">
        <v>432.97151991999999</v>
      </c>
      <c r="V79" s="125">
        <v>498.30665706000002</v>
      </c>
      <c r="W79" s="125">
        <v>493</v>
      </c>
      <c r="X79" s="125">
        <v>607</v>
      </c>
      <c r="Y79" s="155"/>
      <c r="Z79" s="155"/>
      <c r="AA79" s="155"/>
      <c r="AB79" s="155"/>
    </row>
    <row r="80" spans="1:28" s="154" customFormat="1" x14ac:dyDescent="0.25">
      <c r="A80" s="42" t="s">
        <v>171</v>
      </c>
      <c r="B80" s="144">
        <v>0</v>
      </c>
      <c r="C80" s="144">
        <v>0</v>
      </c>
      <c r="D80" s="144">
        <v>0</v>
      </c>
      <c r="E80" s="144">
        <v>0</v>
      </c>
      <c r="F80" s="140">
        <v>0</v>
      </c>
      <c r="G80" s="140">
        <v>0</v>
      </c>
      <c r="H80" s="140">
        <v>0</v>
      </c>
      <c r="I80" s="140">
        <v>0</v>
      </c>
      <c r="J80" s="140">
        <v>0</v>
      </c>
      <c r="K80" s="140">
        <v>0</v>
      </c>
      <c r="L80" s="140">
        <v>0</v>
      </c>
      <c r="M80" s="140">
        <v>0</v>
      </c>
      <c r="N80" s="148">
        <v>181</v>
      </c>
      <c r="O80" s="140">
        <v>0</v>
      </c>
      <c r="P80" s="140">
        <v>0</v>
      </c>
      <c r="Q80" s="148">
        <v>222</v>
      </c>
      <c r="R80" s="148">
        <v>271</v>
      </c>
      <c r="S80" s="148">
        <v>385</v>
      </c>
      <c r="T80" s="148">
        <v>378</v>
      </c>
      <c r="U80" s="148">
        <v>170.57145279999995</v>
      </c>
      <c r="V80" s="125">
        <v>140</v>
      </c>
      <c r="W80" s="125">
        <v>634</v>
      </c>
      <c r="X80" s="125">
        <v>649</v>
      </c>
      <c r="Y80" s="155"/>
      <c r="Z80" s="155"/>
      <c r="AA80" s="155"/>
      <c r="AB80" s="155"/>
    </row>
    <row r="81" spans="1:28" s="154" customFormat="1" x14ac:dyDescent="0.25">
      <c r="A81" s="42" t="s">
        <v>184</v>
      </c>
      <c r="B81" s="144">
        <v>0</v>
      </c>
      <c r="C81" s="144">
        <v>0</v>
      </c>
      <c r="D81" s="144">
        <v>0</v>
      </c>
      <c r="E81" s="144">
        <v>0</v>
      </c>
      <c r="F81" s="140">
        <v>0</v>
      </c>
      <c r="G81" s="140">
        <v>0</v>
      </c>
      <c r="H81" s="140">
        <v>0</v>
      </c>
      <c r="I81" s="140">
        <v>0</v>
      </c>
      <c r="J81" s="140">
        <v>0</v>
      </c>
      <c r="K81" s="140">
        <v>0</v>
      </c>
      <c r="L81" s="140">
        <v>0</v>
      </c>
      <c r="M81" s="140">
        <v>0</v>
      </c>
      <c r="N81" s="148">
        <v>106</v>
      </c>
      <c r="O81" s="140">
        <v>0</v>
      </c>
      <c r="P81" s="140">
        <v>0</v>
      </c>
      <c r="Q81" s="148">
        <v>104</v>
      </c>
      <c r="R81" s="148">
        <v>110</v>
      </c>
      <c r="S81" s="148">
        <v>155</v>
      </c>
      <c r="T81" s="148">
        <v>269</v>
      </c>
      <c r="U81" s="148">
        <v>310.67511612999999</v>
      </c>
      <c r="V81" s="125">
        <v>291.20881794000002</v>
      </c>
      <c r="W81" s="125">
        <v>255</v>
      </c>
      <c r="X81" s="125">
        <v>1928</v>
      </c>
      <c r="Y81" s="155"/>
      <c r="Z81" s="155"/>
      <c r="AA81" s="155"/>
      <c r="AB81" s="155"/>
    </row>
    <row r="82" spans="1:28" s="154" customFormat="1" x14ac:dyDescent="0.25">
      <c r="A82" s="42" t="s">
        <v>185</v>
      </c>
      <c r="B82" s="144">
        <v>0</v>
      </c>
      <c r="C82" s="144">
        <v>0</v>
      </c>
      <c r="D82" s="144">
        <v>0</v>
      </c>
      <c r="E82" s="144">
        <v>0</v>
      </c>
      <c r="F82" s="140">
        <v>0</v>
      </c>
      <c r="G82" s="140">
        <v>0</v>
      </c>
      <c r="H82" s="140">
        <v>0</v>
      </c>
      <c r="I82" s="140">
        <v>0</v>
      </c>
      <c r="J82" s="140">
        <v>0</v>
      </c>
      <c r="K82" s="140">
        <v>0</v>
      </c>
      <c r="L82" s="140">
        <v>0</v>
      </c>
      <c r="M82" s="140">
        <v>0</v>
      </c>
      <c r="N82" s="148">
        <v>298</v>
      </c>
      <c r="O82" s="140">
        <v>0</v>
      </c>
      <c r="P82" s="140">
        <v>0</v>
      </c>
      <c r="Q82" s="148">
        <v>162</v>
      </c>
      <c r="R82" s="148">
        <v>186</v>
      </c>
      <c r="S82" s="148">
        <v>153</v>
      </c>
      <c r="T82" s="148">
        <v>150</v>
      </c>
      <c r="U82" s="148">
        <v>168.82381615000003</v>
      </c>
      <c r="V82" s="125">
        <v>192.67275166000002</v>
      </c>
      <c r="W82" s="125">
        <v>0</v>
      </c>
      <c r="X82" s="125">
        <v>0</v>
      </c>
      <c r="Y82" s="155"/>
      <c r="Z82" s="155"/>
      <c r="AA82" s="155"/>
      <c r="AB82" s="155"/>
    </row>
    <row r="83" spans="1:28" s="154" customFormat="1" x14ac:dyDescent="0.25">
      <c r="A83" s="42" t="s">
        <v>186</v>
      </c>
      <c r="B83" s="144">
        <v>0</v>
      </c>
      <c r="C83" s="144">
        <v>0</v>
      </c>
      <c r="D83" s="144">
        <v>0</v>
      </c>
      <c r="E83" s="144">
        <v>0</v>
      </c>
      <c r="F83" s="140">
        <v>0</v>
      </c>
      <c r="G83" s="140">
        <v>0</v>
      </c>
      <c r="H83" s="140">
        <v>0</v>
      </c>
      <c r="I83" s="140">
        <v>0</v>
      </c>
      <c r="J83" s="140">
        <v>0</v>
      </c>
      <c r="K83" s="140">
        <v>0</v>
      </c>
      <c r="L83" s="140">
        <v>0</v>
      </c>
      <c r="M83" s="140">
        <v>0</v>
      </c>
      <c r="N83" s="148">
        <v>1168</v>
      </c>
      <c r="O83" s="140">
        <v>0</v>
      </c>
      <c r="P83" s="140">
        <v>0</v>
      </c>
      <c r="Q83" s="148">
        <v>258</v>
      </c>
      <c r="R83" s="148">
        <v>208</v>
      </c>
      <c r="S83" s="148">
        <v>373</v>
      </c>
      <c r="T83" s="148">
        <v>326</v>
      </c>
      <c r="U83" s="148">
        <v>282.22367512000005</v>
      </c>
      <c r="V83" s="125">
        <v>1264.3633638599999</v>
      </c>
      <c r="W83" s="125">
        <v>406</v>
      </c>
      <c r="X83" s="125">
        <v>852</v>
      </c>
      <c r="Y83" s="155"/>
      <c r="Z83" s="155"/>
      <c r="AA83" s="155"/>
      <c r="AB83" s="155"/>
    </row>
    <row r="84" spans="1:28" s="154" customFormat="1" x14ac:dyDescent="0.25">
      <c r="A84" s="150" t="s">
        <v>187</v>
      </c>
      <c r="B84" s="146">
        <v>0</v>
      </c>
      <c r="C84" s="146">
        <v>0</v>
      </c>
      <c r="D84" s="146">
        <v>0</v>
      </c>
      <c r="E84" s="146">
        <v>0</v>
      </c>
      <c r="F84" s="54">
        <v>0</v>
      </c>
      <c r="G84" s="54">
        <v>0</v>
      </c>
      <c r="H84" s="54">
        <v>0</v>
      </c>
      <c r="I84" s="54">
        <v>0</v>
      </c>
      <c r="J84" s="54">
        <v>0</v>
      </c>
      <c r="K84" s="54">
        <v>0</v>
      </c>
      <c r="L84" s="54">
        <v>0</v>
      </c>
      <c r="M84" s="54">
        <v>0</v>
      </c>
      <c r="N84" s="146">
        <v>4596</v>
      </c>
      <c r="O84" s="54">
        <v>0</v>
      </c>
      <c r="P84" s="54">
        <v>0</v>
      </c>
      <c r="Q84" s="146">
        <v>3639</v>
      </c>
      <c r="R84" s="146">
        <v>3826</v>
      </c>
      <c r="S84" s="146">
        <v>3581</v>
      </c>
      <c r="T84" s="146">
        <v>3317</v>
      </c>
      <c r="U84" s="146">
        <v>3012.5419981100022</v>
      </c>
      <c r="V84" s="146">
        <v>1574</v>
      </c>
      <c r="W84" s="146">
        <v>2715</v>
      </c>
      <c r="X84" s="146">
        <v>787</v>
      </c>
      <c r="Y84" s="155"/>
      <c r="Z84" s="155"/>
      <c r="AA84" s="155"/>
      <c r="AB84" s="155"/>
    </row>
    <row r="85" spans="1:28" s="154" customFormat="1" x14ac:dyDescent="0.25">
      <c r="A85" s="42" t="s">
        <v>174</v>
      </c>
      <c r="B85" s="144">
        <v>0</v>
      </c>
      <c r="C85" s="144">
        <v>0</v>
      </c>
      <c r="D85" s="144">
        <v>0</v>
      </c>
      <c r="E85" s="144">
        <v>0</v>
      </c>
      <c r="F85" s="140">
        <v>0</v>
      </c>
      <c r="G85" s="140">
        <v>0</v>
      </c>
      <c r="H85" s="140">
        <v>0</v>
      </c>
      <c r="I85" s="140">
        <v>0</v>
      </c>
      <c r="J85" s="140">
        <v>0</v>
      </c>
      <c r="K85" s="140">
        <v>0</v>
      </c>
      <c r="L85" s="140">
        <v>0</v>
      </c>
      <c r="M85" s="140">
        <v>0</v>
      </c>
      <c r="N85" s="148">
        <v>37</v>
      </c>
      <c r="O85" s="140">
        <v>0</v>
      </c>
      <c r="P85" s="140">
        <v>0</v>
      </c>
      <c r="Q85" s="148">
        <v>25</v>
      </c>
      <c r="R85" s="148">
        <v>32</v>
      </c>
      <c r="S85" s="148">
        <v>23</v>
      </c>
      <c r="T85" s="148">
        <v>24</v>
      </c>
      <c r="U85" s="148">
        <v>23.456804789650345</v>
      </c>
      <c r="V85" s="148">
        <v>28.199874392113429</v>
      </c>
      <c r="W85" s="125">
        <v>27.632864474701112</v>
      </c>
      <c r="X85" s="125">
        <v>24</v>
      </c>
      <c r="Y85" s="155"/>
      <c r="Z85" s="155"/>
      <c r="AA85" s="155"/>
      <c r="AB85" s="155"/>
    </row>
    <row r="86" spans="1:28" s="154" customFormat="1" x14ac:dyDescent="0.25">
      <c r="A86" s="42" t="s">
        <v>175</v>
      </c>
      <c r="B86" s="144">
        <v>0</v>
      </c>
      <c r="C86" s="144">
        <v>0</v>
      </c>
      <c r="D86" s="144">
        <v>0</v>
      </c>
      <c r="E86" s="144">
        <v>0</v>
      </c>
      <c r="F86" s="140">
        <v>0</v>
      </c>
      <c r="G86" s="140">
        <v>0</v>
      </c>
      <c r="H86" s="140">
        <v>0</v>
      </c>
      <c r="I86" s="140">
        <v>0</v>
      </c>
      <c r="J86" s="140">
        <v>0</v>
      </c>
      <c r="K86" s="140">
        <v>0</v>
      </c>
      <c r="L86" s="140">
        <v>0</v>
      </c>
      <c r="M86" s="140">
        <v>0</v>
      </c>
      <c r="N86" s="148">
        <v>76</v>
      </c>
      <c r="O86" s="140">
        <v>0</v>
      </c>
      <c r="P86" s="140">
        <v>0</v>
      </c>
      <c r="Q86" s="148">
        <v>84</v>
      </c>
      <c r="R86" s="148">
        <v>95</v>
      </c>
      <c r="S86" s="148">
        <v>106</v>
      </c>
      <c r="T86" s="148">
        <v>74</v>
      </c>
      <c r="U86" s="148">
        <v>63.955704100794598</v>
      </c>
      <c r="V86" s="148">
        <v>70.339797615914478</v>
      </c>
      <c r="W86" s="125">
        <v>77.18833862789468</v>
      </c>
      <c r="X86" s="125">
        <v>141</v>
      </c>
      <c r="Y86" s="155"/>
      <c r="Z86" s="155"/>
      <c r="AA86" s="155"/>
      <c r="AB86" s="155"/>
    </row>
    <row r="87" spans="1:28" s="154" customFormat="1" x14ac:dyDescent="0.25">
      <c r="A87" s="42" t="s">
        <v>188</v>
      </c>
      <c r="B87" s="144">
        <v>0</v>
      </c>
      <c r="C87" s="144">
        <v>0</v>
      </c>
      <c r="D87" s="144">
        <v>0</v>
      </c>
      <c r="E87" s="144">
        <v>0</v>
      </c>
      <c r="F87" s="140">
        <v>0</v>
      </c>
      <c r="G87" s="140">
        <v>0</v>
      </c>
      <c r="H87" s="140">
        <v>0</v>
      </c>
      <c r="I87" s="140">
        <v>0</v>
      </c>
      <c r="J87" s="140">
        <v>0</v>
      </c>
      <c r="K87" s="140">
        <v>0</v>
      </c>
      <c r="L87" s="140">
        <v>0</v>
      </c>
      <c r="M87" s="140">
        <v>0</v>
      </c>
      <c r="N87" s="148">
        <v>109</v>
      </c>
      <c r="O87" s="140">
        <v>0</v>
      </c>
      <c r="P87" s="140">
        <v>0</v>
      </c>
      <c r="Q87" s="148">
        <v>92</v>
      </c>
      <c r="R87" s="148">
        <v>104</v>
      </c>
      <c r="S87" s="148">
        <v>99</v>
      </c>
      <c r="T87" s="148">
        <v>96</v>
      </c>
      <c r="U87" s="148">
        <v>94.086436390193498</v>
      </c>
      <c r="V87" s="148">
        <v>108.71745737679836</v>
      </c>
      <c r="W87" s="125">
        <v>107.31176170420812</v>
      </c>
      <c r="X87" s="125">
        <v>138</v>
      </c>
      <c r="Y87" s="155"/>
      <c r="Z87" s="155"/>
      <c r="AA87" s="155"/>
      <c r="AB87" s="155"/>
    </row>
    <row r="88" spans="1:28" s="154" customFormat="1" x14ac:dyDescent="0.25">
      <c r="A88" s="47" t="s">
        <v>176</v>
      </c>
      <c r="B88" s="146">
        <v>0</v>
      </c>
      <c r="C88" s="146">
        <v>0</v>
      </c>
      <c r="D88" s="146">
        <v>0</v>
      </c>
      <c r="E88" s="146">
        <v>0</v>
      </c>
      <c r="F88" s="54">
        <v>0</v>
      </c>
      <c r="G88" s="54">
        <v>0</v>
      </c>
      <c r="H88" s="54">
        <v>0</v>
      </c>
      <c r="I88" s="54">
        <v>0</v>
      </c>
      <c r="J88" s="54">
        <v>0</v>
      </c>
      <c r="K88" s="54">
        <v>0</v>
      </c>
      <c r="L88" s="54">
        <v>0</v>
      </c>
      <c r="M88" s="54">
        <v>0</v>
      </c>
      <c r="N88" s="146">
        <v>70</v>
      </c>
      <c r="O88" s="54">
        <v>0</v>
      </c>
      <c r="P88" s="54">
        <v>0</v>
      </c>
      <c r="Q88" s="146">
        <v>33</v>
      </c>
      <c r="R88" s="146">
        <v>41</v>
      </c>
      <c r="S88" s="146">
        <v>30</v>
      </c>
      <c r="T88" s="146">
        <v>2</v>
      </c>
      <c r="U88" s="146">
        <v>-7</v>
      </c>
      <c r="V88" s="146">
        <v>-10.177785368770458</v>
      </c>
      <c r="W88" s="146">
        <v>-2</v>
      </c>
      <c r="X88" s="146">
        <v>27</v>
      </c>
      <c r="Y88" s="155"/>
      <c r="Z88" s="155"/>
      <c r="AA88" s="155"/>
      <c r="AB88" s="155"/>
    </row>
    <row r="89" spans="1:28" s="154" customFormat="1" ht="15" customHeight="1" x14ac:dyDescent="0.25">
      <c r="A89" s="151" t="s">
        <v>189</v>
      </c>
      <c r="B89" s="142"/>
      <c r="C89" s="142"/>
      <c r="D89" s="142"/>
      <c r="E89" s="140"/>
      <c r="F89" s="140"/>
      <c r="G89" s="140"/>
      <c r="H89" s="140"/>
      <c r="I89" s="140"/>
      <c r="J89" s="140"/>
      <c r="K89" s="140"/>
      <c r="L89" s="141"/>
      <c r="M89" s="141"/>
      <c r="N89" s="141"/>
      <c r="O89" s="141"/>
      <c r="P89" s="141"/>
      <c r="Q89" s="141"/>
      <c r="R89" s="140"/>
      <c r="S89" s="140"/>
      <c r="T89" s="140"/>
      <c r="U89" s="140"/>
      <c r="V89" s="140"/>
      <c r="W89" s="114"/>
      <c r="X89" s="114"/>
      <c r="Y89" s="155"/>
      <c r="Z89" s="155"/>
      <c r="AA89" s="155"/>
      <c r="AB89" s="155"/>
    </row>
    <row r="90" spans="1:28" x14ac:dyDescent="0.25">
      <c r="A90" s="152" t="s">
        <v>190</v>
      </c>
      <c r="B90" s="143"/>
      <c r="C90" s="143"/>
      <c r="D90" s="143"/>
      <c r="E90" s="143"/>
      <c r="F90" s="143"/>
      <c r="G90" s="140"/>
      <c r="H90" s="140"/>
      <c r="I90" s="140"/>
      <c r="J90" s="140"/>
      <c r="K90" s="140"/>
      <c r="L90" s="141"/>
      <c r="M90" s="141"/>
      <c r="N90" s="141"/>
      <c r="O90" s="141"/>
      <c r="P90" s="141"/>
      <c r="Q90" s="141"/>
      <c r="R90" s="140"/>
      <c r="S90" s="140"/>
      <c r="T90" s="140"/>
      <c r="U90" s="140"/>
      <c r="V90" s="140"/>
      <c r="W90" s="114"/>
      <c r="X90" s="114"/>
      <c r="Y90" s="40"/>
      <c r="Z90" s="40"/>
      <c r="AA90" s="40"/>
      <c r="AB90" s="40"/>
    </row>
    <row r="91" spans="1:28" x14ac:dyDescent="0.25">
      <c r="A91" s="152" t="s">
        <v>191</v>
      </c>
      <c r="B91" s="145"/>
      <c r="C91" s="145"/>
      <c r="D91" s="145"/>
      <c r="E91" s="145"/>
      <c r="F91" s="143"/>
      <c r="G91" s="140"/>
      <c r="H91" s="140"/>
      <c r="I91" s="140"/>
      <c r="J91" s="140"/>
      <c r="K91" s="140"/>
      <c r="L91" s="141"/>
      <c r="M91" s="141"/>
      <c r="N91" s="141"/>
      <c r="O91" s="141"/>
      <c r="P91" s="141"/>
      <c r="Q91" s="141"/>
      <c r="R91" s="140"/>
      <c r="S91" s="140"/>
      <c r="T91" s="140"/>
      <c r="U91" s="140"/>
      <c r="V91" s="140"/>
      <c r="W91" s="114"/>
      <c r="X91" s="114"/>
      <c r="Y91" s="40"/>
      <c r="Z91" s="40"/>
      <c r="AA91" s="40"/>
      <c r="AB91" s="40"/>
    </row>
    <row r="92" spans="1:28" x14ac:dyDescent="0.25">
      <c r="A92" s="152"/>
      <c r="B92" s="140"/>
      <c r="C92" s="140"/>
      <c r="D92" s="140"/>
      <c r="E92" s="140"/>
      <c r="F92" s="140"/>
      <c r="G92" s="140"/>
      <c r="H92" s="140"/>
      <c r="I92" s="140"/>
      <c r="J92" s="140"/>
      <c r="K92" s="140"/>
      <c r="L92" s="141"/>
      <c r="M92" s="141"/>
      <c r="N92" s="141"/>
      <c r="O92" s="141"/>
      <c r="P92" s="141"/>
      <c r="Q92" s="141"/>
      <c r="R92" s="140"/>
      <c r="S92" s="140"/>
      <c r="T92" s="140"/>
      <c r="U92" s="140"/>
      <c r="V92" s="140"/>
      <c r="W92" s="114"/>
      <c r="X92" s="114"/>
      <c r="Y92" s="40"/>
      <c r="Z92" s="40"/>
      <c r="AA92" s="40"/>
      <c r="AB92" s="40"/>
    </row>
    <row r="93" spans="1:28" x14ac:dyDescent="0.25">
      <c r="A93" s="34" t="s">
        <v>192</v>
      </c>
      <c r="B93" s="35" t="s">
        <v>272</v>
      </c>
      <c r="C93" s="35" t="s">
        <v>273</v>
      </c>
      <c r="D93" s="35" t="s">
        <v>274</v>
      </c>
      <c r="E93" s="35" t="s">
        <v>275</v>
      </c>
      <c r="F93" s="35" t="s">
        <v>276</v>
      </c>
      <c r="G93" s="35" t="s">
        <v>278</v>
      </c>
      <c r="H93" s="35" t="s">
        <v>279</v>
      </c>
      <c r="I93" s="35" t="s">
        <v>280</v>
      </c>
      <c r="J93" s="35" t="s">
        <v>277</v>
      </c>
      <c r="K93" s="35" t="s">
        <v>281</v>
      </c>
      <c r="L93" s="35" t="s">
        <v>282</v>
      </c>
      <c r="M93" s="35" t="s">
        <v>283</v>
      </c>
      <c r="N93" s="35" t="s">
        <v>284</v>
      </c>
      <c r="O93" s="35" t="s">
        <v>285</v>
      </c>
      <c r="P93" s="35" t="s">
        <v>286</v>
      </c>
      <c r="Q93" s="35" t="s">
        <v>287</v>
      </c>
      <c r="R93" s="35" t="s">
        <v>288</v>
      </c>
      <c r="S93" s="35" t="s">
        <v>289</v>
      </c>
      <c r="T93" s="35" t="s">
        <v>290</v>
      </c>
      <c r="U93" s="35" t="s">
        <v>291</v>
      </c>
      <c r="V93" s="35" t="s">
        <v>292</v>
      </c>
      <c r="W93" s="35" t="s">
        <v>293</v>
      </c>
      <c r="X93" s="35" t="s">
        <v>427</v>
      </c>
      <c r="Y93" s="40"/>
      <c r="Z93" s="40"/>
      <c r="AA93" s="40"/>
      <c r="AB93" s="40"/>
    </row>
    <row r="94" spans="1:28" x14ac:dyDescent="0.25">
      <c r="A94" s="38" t="s">
        <v>193</v>
      </c>
      <c r="B94" s="39">
        <v>119</v>
      </c>
      <c r="C94" s="39">
        <v>136</v>
      </c>
      <c r="D94" s="39">
        <v>133</v>
      </c>
      <c r="E94" s="39">
        <v>208</v>
      </c>
      <c r="F94" s="39">
        <v>92</v>
      </c>
      <c r="G94" s="39">
        <v>102</v>
      </c>
      <c r="H94" s="39">
        <v>119</v>
      </c>
      <c r="I94" s="39">
        <v>168</v>
      </c>
      <c r="J94" s="39">
        <v>65</v>
      </c>
      <c r="K94" s="39">
        <v>134</v>
      </c>
      <c r="L94" s="39">
        <v>168</v>
      </c>
      <c r="M94" s="39">
        <v>271.3</v>
      </c>
      <c r="N94" s="39">
        <v>159.9</v>
      </c>
      <c r="O94" s="39">
        <v>212</v>
      </c>
      <c r="P94" s="39">
        <v>405</v>
      </c>
      <c r="Q94" s="39">
        <v>576</v>
      </c>
      <c r="R94" s="39">
        <v>170</v>
      </c>
      <c r="S94" s="39">
        <v>174</v>
      </c>
      <c r="T94" s="39">
        <v>196</v>
      </c>
      <c r="U94" s="39">
        <v>288.30570031679582</v>
      </c>
      <c r="V94" s="39">
        <v>197</v>
      </c>
      <c r="W94" s="39">
        <v>229</v>
      </c>
      <c r="X94" s="39">
        <v>341</v>
      </c>
      <c r="Y94" s="40"/>
      <c r="Z94" s="40"/>
      <c r="AA94" s="40"/>
      <c r="AB94" s="40"/>
    </row>
    <row r="95" spans="1:28" x14ac:dyDescent="0.25">
      <c r="A95" s="38" t="s">
        <v>194</v>
      </c>
      <c r="B95" s="39">
        <v>62</v>
      </c>
      <c r="C95" s="39">
        <v>61</v>
      </c>
      <c r="D95" s="39">
        <v>56</v>
      </c>
      <c r="E95" s="39">
        <v>78</v>
      </c>
      <c r="F95" s="39">
        <v>60</v>
      </c>
      <c r="G95" s="39">
        <v>106</v>
      </c>
      <c r="H95" s="39">
        <v>115</v>
      </c>
      <c r="I95" s="39">
        <v>97</v>
      </c>
      <c r="J95" s="39">
        <v>116</v>
      </c>
      <c r="K95" s="39">
        <v>99</v>
      </c>
      <c r="L95" s="39">
        <v>116</v>
      </c>
      <c r="M95" s="39">
        <v>174.4</v>
      </c>
      <c r="N95" s="39">
        <v>118.3</v>
      </c>
      <c r="O95" s="39">
        <v>190</v>
      </c>
      <c r="P95" s="39">
        <v>165</v>
      </c>
      <c r="Q95" s="39">
        <v>174.4</v>
      </c>
      <c r="R95" s="39">
        <v>132</v>
      </c>
      <c r="S95" s="39">
        <v>171</v>
      </c>
      <c r="T95" s="39">
        <v>219</v>
      </c>
      <c r="U95" s="39">
        <v>189.11482540000009</v>
      </c>
      <c r="V95" s="39">
        <v>175</v>
      </c>
      <c r="W95" s="39">
        <v>494</v>
      </c>
      <c r="X95" s="39">
        <v>358</v>
      </c>
      <c r="Y95" s="40"/>
      <c r="Z95" s="40"/>
      <c r="AA95" s="40"/>
      <c r="AB95" s="40"/>
    </row>
    <row r="96" spans="1:28" x14ac:dyDescent="0.25">
      <c r="A96" s="38" t="s">
        <v>154</v>
      </c>
      <c r="B96" s="39">
        <v>149</v>
      </c>
      <c r="C96" s="39">
        <v>277</v>
      </c>
      <c r="D96" s="39">
        <v>193</v>
      </c>
      <c r="E96" s="39">
        <v>166</v>
      </c>
      <c r="F96" s="39">
        <v>37</v>
      </c>
      <c r="G96" s="39">
        <v>31</v>
      </c>
      <c r="H96" s="39">
        <v>59</v>
      </c>
      <c r="I96" s="39">
        <v>79</v>
      </c>
      <c r="J96" s="39">
        <v>43</v>
      </c>
      <c r="K96" s="39">
        <v>30</v>
      </c>
      <c r="L96" s="39">
        <v>41</v>
      </c>
      <c r="M96" s="39">
        <v>62.9</v>
      </c>
      <c r="N96" s="39">
        <v>35</v>
      </c>
      <c r="O96" s="39">
        <v>44</v>
      </c>
      <c r="P96" s="107">
        <v>40</v>
      </c>
      <c r="Q96" s="107">
        <v>96</v>
      </c>
      <c r="R96" s="107">
        <v>51</v>
      </c>
      <c r="S96" s="107">
        <v>22</v>
      </c>
      <c r="T96" s="107">
        <v>44</v>
      </c>
      <c r="U96" s="107">
        <v>42.074735256624948</v>
      </c>
      <c r="V96" s="107">
        <v>38</v>
      </c>
      <c r="W96" s="107">
        <v>36</v>
      </c>
      <c r="X96" s="107">
        <v>101</v>
      </c>
      <c r="Y96" s="40"/>
      <c r="Z96" s="40"/>
      <c r="AA96" s="40"/>
      <c r="AB96" s="40"/>
    </row>
    <row r="97" spans="1:28" x14ac:dyDescent="0.25">
      <c r="A97" s="47" t="s">
        <v>195</v>
      </c>
      <c r="B97" s="54">
        <v>330</v>
      </c>
      <c r="C97" s="54">
        <v>474</v>
      </c>
      <c r="D97" s="54">
        <v>382</v>
      </c>
      <c r="E97" s="54">
        <v>452</v>
      </c>
      <c r="F97" s="54">
        <v>190</v>
      </c>
      <c r="G97" s="54">
        <v>239</v>
      </c>
      <c r="H97" s="54">
        <v>293</v>
      </c>
      <c r="I97" s="54">
        <v>344</v>
      </c>
      <c r="J97" s="54">
        <v>223</v>
      </c>
      <c r="K97" s="54">
        <v>263</v>
      </c>
      <c r="L97" s="55">
        <v>325</v>
      </c>
      <c r="M97" s="55">
        <v>508.6</v>
      </c>
      <c r="N97" s="55">
        <f>SUM(N94:N96)</f>
        <v>313.2</v>
      </c>
      <c r="O97" s="55">
        <f>SUM(O94:O96)</f>
        <v>446</v>
      </c>
      <c r="P97" s="55">
        <f>SUM(P94:P96)</f>
        <v>610</v>
      </c>
      <c r="Q97" s="55">
        <f>SUM(Q94:Q96)</f>
        <v>846.4</v>
      </c>
      <c r="R97" s="55">
        <v>354</v>
      </c>
      <c r="S97" s="55">
        <v>367</v>
      </c>
      <c r="T97" s="55">
        <v>459</v>
      </c>
      <c r="U97" s="55">
        <v>519.49526097342084</v>
      </c>
      <c r="V97" s="55">
        <v>410</v>
      </c>
      <c r="W97" s="55">
        <v>759</v>
      </c>
      <c r="X97" s="55">
        <v>800</v>
      </c>
      <c r="Y97" s="40"/>
      <c r="Z97" s="40"/>
      <c r="AA97" s="40"/>
      <c r="AB97" s="40"/>
    </row>
    <row r="98" spans="1:28" x14ac:dyDescent="0.25">
      <c r="A98" s="38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</row>
    <row r="99" spans="1:28" x14ac:dyDescent="0.25">
      <c r="A99" s="34" t="s">
        <v>196</v>
      </c>
      <c r="B99" s="35" t="s">
        <v>272</v>
      </c>
      <c r="C99" s="35" t="s">
        <v>273</v>
      </c>
      <c r="D99" s="35" t="s">
        <v>274</v>
      </c>
      <c r="E99" s="35" t="s">
        <v>275</v>
      </c>
      <c r="F99" s="35" t="s">
        <v>276</v>
      </c>
      <c r="G99" s="35" t="s">
        <v>278</v>
      </c>
      <c r="H99" s="35" t="s">
        <v>279</v>
      </c>
      <c r="I99" s="35" t="s">
        <v>280</v>
      </c>
      <c r="J99" s="35" t="s">
        <v>277</v>
      </c>
      <c r="K99" s="35" t="s">
        <v>281</v>
      </c>
      <c r="L99" s="35" t="s">
        <v>282</v>
      </c>
      <c r="M99" s="35" t="s">
        <v>283</v>
      </c>
      <c r="N99" s="35" t="s">
        <v>284</v>
      </c>
      <c r="O99" s="35" t="s">
        <v>285</v>
      </c>
      <c r="P99" s="35" t="s">
        <v>286</v>
      </c>
      <c r="Q99" s="35" t="s">
        <v>287</v>
      </c>
      <c r="R99" s="35" t="s">
        <v>288</v>
      </c>
      <c r="S99" s="35" t="s">
        <v>289</v>
      </c>
      <c r="T99" s="35" t="s">
        <v>290</v>
      </c>
      <c r="U99" s="35" t="s">
        <v>291</v>
      </c>
      <c r="V99" s="35" t="s">
        <v>292</v>
      </c>
      <c r="W99" s="35" t="s">
        <v>293</v>
      </c>
      <c r="X99" s="35" t="s">
        <v>427</v>
      </c>
      <c r="Y99" s="40"/>
      <c r="Z99" s="40"/>
      <c r="AA99" s="40"/>
      <c r="AB99" s="40"/>
    </row>
    <row r="100" spans="1:28" x14ac:dyDescent="0.25">
      <c r="A100" s="38" t="s">
        <v>197</v>
      </c>
      <c r="B100" s="58">
        <v>33.125999999999998</v>
      </c>
      <c r="C100" s="58">
        <v>31.550999999999998</v>
      </c>
      <c r="D100" s="58">
        <v>31.504000000000001</v>
      </c>
      <c r="E100" s="58">
        <v>31.593</v>
      </c>
      <c r="F100" s="58">
        <v>30.623000000000001</v>
      </c>
      <c r="G100" s="58">
        <v>31.298999999999999</v>
      </c>
      <c r="H100" s="58">
        <v>30.074999999999999</v>
      </c>
      <c r="I100" s="58">
        <v>30.597000000000001</v>
      </c>
      <c r="J100" s="58">
        <v>29.577000000000002</v>
      </c>
      <c r="K100" s="46">
        <v>31.481999999999999</v>
      </c>
      <c r="L100" s="46">
        <v>31.14</v>
      </c>
      <c r="M100" s="46">
        <v>29.890099999999997</v>
      </c>
      <c r="N100" s="46">
        <v>29.373099999999997</v>
      </c>
      <c r="O100" s="46">
        <v>29.818000000000001</v>
      </c>
      <c r="P100" s="46">
        <v>30.55845970375</v>
      </c>
      <c r="Q100" s="46">
        <v>29.216999999999999</v>
      </c>
      <c r="R100" s="46">
        <v>36.932000000000002</v>
      </c>
      <c r="S100" s="46">
        <v>38.29722644804</v>
      </c>
      <c r="T100" s="46">
        <v>37.477188000000005</v>
      </c>
      <c r="U100" s="46">
        <v>36.49179265771</v>
      </c>
      <c r="V100" s="46">
        <v>35.269164473080004</v>
      </c>
      <c r="W100" s="46">
        <v>35.744969347389997</v>
      </c>
      <c r="X100" s="46">
        <v>31</v>
      </c>
      <c r="Y100" s="40"/>
      <c r="Z100" s="40"/>
      <c r="AA100" s="40"/>
      <c r="AB100" s="40"/>
    </row>
    <row r="101" spans="1:28" x14ac:dyDescent="0.25">
      <c r="A101" s="38" t="s">
        <v>198</v>
      </c>
      <c r="B101" s="58">
        <v>6.4720000000000004</v>
      </c>
      <c r="C101" s="58">
        <v>5.6779999999999999</v>
      </c>
      <c r="D101" s="58">
        <v>5.6630000000000003</v>
      </c>
      <c r="E101" s="58">
        <v>5.7619999999999996</v>
      </c>
      <c r="F101" s="58">
        <v>5.1459999999999999</v>
      </c>
      <c r="G101" s="58">
        <v>4.5449999999999999</v>
      </c>
      <c r="H101" s="58">
        <v>4.3579999999999997</v>
      </c>
      <c r="I101" s="58">
        <v>4.3280000000000003</v>
      </c>
      <c r="J101" s="58">
        <v>3.07</v>
      </c>
      <c r="K101" s="46">
        <v>4.3570000000000002</v>
      </c>
      <c r="L101" s="46">
        <v>4.0830000000000002</v>
      </c>
      <c r="M101" s="46">
        <v>3.2736999999999998</v>
      </c>
      <c r="N101" s="46">
        <v>3.6006999999999998</v>
      </c>
      <c r="O101" s="46">
        <v>3.177</v>
      </c>
      <c r="P101" s="46">
        <v>2.9814073487499999</v>
      </c>
      <c r="Q101" s="46">
        <v>1.857</v>
      </c>
      <c r="R101" s="46">
        <v>4.1280000000000001</v>
      </c>
      <c r="S101" s="46">
        <v>5.1772296938899967</v>
      </c>
      <c r="T101" s="46">
        <v>6.8737525709999998</v>
      </c>
      <c r="U101" s="46">
        <v>10.872484</v>
      </c>
      <c r="V101" s="46">
        <v>14.72727990475</v>
      </c>
      <c r="W101" s="46">
        <v>22.52</v>
      </c>
      <c r="X101" s="46">
        <v>17</v>
      </c>
      <c r="Y101" s="40"/>
      <c r="Z101" s="40"/>
      <c r="AA101" s="40"/>
      <c r="AB101" s="40"/>
    </row>
    <row r="102" spans="1:28" x14ac:dyDescent="0.25">
      <c r="A102" s="47" t="s">
        <v>199</v>
      </c>
      <c r="B102" s="54">
        <v>26.654</v>
      </c>
      <c r="C102" s="54">
        <v>25.873000000000001</v>
      </c>
      <c r="D102" s="54">
        <v>25.841999999999999</v>
      </c>
      <c r="E102" s="54">
        <v>25.831</v>
      </c>
      <c r="F102" s="54">
        <v>25.477</v>
      </c>
      <c r="G102" s="54">
        <v>26.754000000000001</v>
      </c>
      <c r="H102" s="54">
        <v>25.716999999999999</v>
      </c>
      <c r="I102" s="54">
        <v>26.268000000000001</v>
      </c>
      <c r="J102" s="54">
        <v>26.507999999999999</v>
      </c>
      <c r="K102" s="54">
        <v>27.125</v>
      </c>
      <c r="L102" s="55">
        <v>27.056999999999999</v>
      </c>
      <c r="M102" s="55">
        <v>26.616400000000002</v>
      </c>
      <c r="N102" s="55">
        <v>25.772400000000001</v>
      </c>
      <c r="O102" s="55">
        <v>26.640999999999998</v>
      </c>
      <c r="P102" s="55">
        <v>27.577052354999999</v>
      </c>
      <c r="Q102" s="55">
        <v>27.36</v>
      </c>
      <c r="R102" s="55">
        <v>32.804000000000002</v>
      </c>
      <c r="S102" s="55">
        <v>33.119996754150002</v>
      </c>
      <c r="T102" s="55">
        <v>30.603435429000001</v>
      </c>
      <c r="U102" s="55">
        <v>25.61930865771</v>
      </c>
      <c r="V102" s="55">
        <v>20.541884568330001</v>
      </c>
      <c r="W102" s="55">
        <v>13.23</v>
      </c>
      <c r="X102" s="55">
        <v>14.69</v>
      </c>
      <c r="Y102" s="40"/>
      <c r="Z102" s="40"/>
      <c r="AA102" s="40"/>
      <c r="AB102" s="40"/>
    </row>
    <row r="103" spans="1:28" x14ac:dyDescent="0.25">
      <c r="A103" s="38" t="s">
        <v>200</v>
      </c>
      <c r="B103" s="58">
        <v>3073</v>
      </c>
      <c r="C103" s="58">
        <v>3127</v>
      </c>
      <c r="D103" s="58">
        <v>3512</v>
      </c>
      <c r="E103" s="58">
        <v>4075</v>
      </c>
      <c r="F103" s="58">
        <v>4675</v>
      </c>
      <c r="G103" s="58">
        <v>4716</v>
      </c>
      <c r="H103" s="58">
        <v>4690</v>
      </c>
      <c r="I103" s="58">
        <v>4645</v>
      </c>
      <c r="J103" s="58">
        <v>4554</v>
      </c>
      <c r="K103" s="46">
        <v>5078</v>
      </c>
      <c r="L103" s="46">
        <v>5492</v>
      </c>
      <c r="M103" s="46">
        <v>5848.7</v>
      </c>
      <c r="N103" s="46">
        <v>6330.9</v>
      </c>
      <c r="O103" s="46">
        <v>7298.9041095890416</v>
      </c>
      <c r="P103" s="46">
        <v>7231</v>
      </c>
      <c r="Q103" s="46">
        <v>7251</v>
      </c>
      <c r="R103" s="46">
        <v>6858</v>
      </c>
      <c r="S103" s="46">
        <v>6406.1889273017414</v>
      </c>
      <c r="T103" s="46">
        <v>8342.6656767299864</v>
      </c>
      <c r="U103" s="46">
        <v>11229</v>
      </c>
      <c r="V103" s="46">
        <v>15975</v>
      </c>
      <c r="W103" s="46">
        <f>W102/W104*1000</f>
        <v>22050</v>
      </c>
      <c r="X103" s="46">
        <f>X102/X104*1000</f>
        <v>22953.125</v>
      </c>
      <c r="Y103" s="40"/>
      <c r="Z103" s="40"/>
      <c r="AA103" s="40"/>
      <c r="AB103" s="40"/>
    </row>
    <row r="104" spans="1:28" x14ac:dyDescent="0.25">
      <c r="A104" s="47" t="s">
        <v>201</v>
      </c>
      <c r="B104" s="56">
        <v>8.67</v>
      </c>
      <c r="C104" s="56">
        <v>8.2799999999999994</v>
      </c>
      <c r="D104" s="56">
        <v>7.36</v>
      </c>
      <c r="E104" s="56">
        <v>6.34</v>
      </c>
      <c r="F104" s="56">
        <v>5.45</v>
      </c>
      <c r="G104" s="56">
        <v>5.67</v>
      </c>
      <c r="H104" s="56">
        <v>5.48</v>
      </c>
      <c r="I104" s="56">
        <v>5.66</v>
      </c>
      <c r="J104" s="56">
        <v>5.82</v>
      </c>
      <c r="K104" s="56">
        <v>5.34</v>
      </c>
      <c r="L104" s="57">
        <v>4.93</v>
      </c>
      <c r="M104" s="57">
        <v>4.55</v>
      </c>
      <c r="N104" s="57">
        <v>4.07</v>
      </c>
      <c r="O104" s="57">
        <v>3.65</v>
      </c>
      <c r="P104" s="57">
        <v>3.8134120293653169</v>
      </c>
      <c r="Q104" s="57">
        <f>Q102/Q103</f>
        <v>3.7732726520479931E-3</v>
      </c>
      <c r="R104" s="57">
        <f>R102/R103</f>
        <v>4.7833187518226891E-3</v>
      </c>
      <c r="S104" s="57">
        <v>5.17</v>
      </c>
      <c r="T104" s="57">
        <v>3.6683041865577195</v>
      </c>
      <c r="U104" s="57">
        <v>2.2815268847127306</v>
      </c>
      <c r="V104" s="57">
        <v>1.2858434650754902</v>
      </c>
      <c r="W104" s="57">
        <v>0.6</v>
      </c>
      <c r="X104" s="57">
        <v>0.64</v>
      </c>
      <c r="Y104" s="45"/>
      <c r="Z104" s="45"/>
      <c r="AA104" s="45"/>
      <c r="AB104" s="45"/>
    </row>
    <row r="105" spans="1:28" x14ac:dyDescent="0.25"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</row>
    <row r="106" spans="1:28" x14ac:dyDescent="0.25"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40"/>
    </row>
    <row r="107" spans="1:28" x14ac:dyDescent="0.25"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40"/>
    </row>
    <row r="108" spans="1:28" x14ac:dyDescent="0.25"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40"/>
    </row>
    <row r="109" spans="1:28" x14ac:dyDescent="0.25"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65"/>
      <c r="U109" s="40"/>
    </row>
    <row r="110" spans="1:28" x14ac:dyDescent="0.25">
      <c r="Q110" s="40"/>
      <c r="R110" s="40"/>
    </row>
    <row r="111" spans="1:28" x14ac:dyDescent="0.25">
      <c r="Q111" s="40"/>
      <c r="R111" s="40"/>
    </row>
    <row r="112" spans="1:28" x14ac:dyDescent="0.25">
      <c r="Q112" s="40"/>
      <c r="R112" s="40"/>
    </row>
    <row r="113" spans="17:18" x14ac:dyDescent="0.25">
      <c r="Q113" s="40"/>
      <c r="R113" s="40"/>
    </row>
    <row r="114" spans="17:18" x14ac:dyDescent="0.25">
      <c r="Q114" s="40"/>
      <c r="R114" s="40"/>
    </row>
    <row r="115" spans="17:18" x14ac:dyDescent="0.25">
      <c r="Q115" s="40"/>
      <c r="R115" s="40"/>
    </row>
    <row r="116" spans="17:18" x14ac:dyDescent="0.25">
      <c r="Q116" s="40"/>
      <c r="R116" s="40"/>
    </row>
    <row r="117" spans="17:18" x14ac:dyDescent="0.25">
      <c r="Q117" s="40"/>
      <c r="R117" s="40"/>
    </row>
  </sheetData>
  <phoneticPr fontId="42" type="noConversion"/>
  <pageMargins left="0.511811024" right="0.511811024" top="0.78740157499999996" bottom="0.78740157499999996" header="0.31496062000000002" footer="0.31496062000000002"/>
  <pageSetup paperSize="9" orientation="portrait" r:id="rId1"/>
  <customProperties>
    <customPr name="EpmWorksheetKeyString_GUID" r:id="rId2"/>
  </customProperties>
  <ignoredErrors>
    <ignoredError sqref="S41:T4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</sheetPr>
  <dimension ref="A1:J30"/>
  <sheetViews>
    <sheetView zoomScaleNormal="100" workbookViewId="0">
      <pane xSplit="1" topLeftCell="B1" activePane="topRight" state="frozen"/>
      <selection activeCell="R51" sqref="R51"/>
      <selection pane="topRight" activeCell="K6" sqref="K6"/>
    </sheetView>
  </sheetViews>
  <sheetFormatPr defaultRowHeight="15" x14ac:dyDescent="0.25"/>
  <cols>
    <col min="1" max="1" width="49" style="15" customWidth="1"/>
    <col min="2" max="8" width="11.7109375" style="15" customWidth="1"/>
    <col min="9" max="249" width="9.140625" style="15"/>
    <col min="250" max="250" width="49" style="15" customWidth="1"/>
    <col min="251" max="260" width="8.28515625" style="15" customWidth="1"/>
    <col min="261" max="505" width="9.140625" style="15"/>
    <col min="506" max="506" width="49" style="15" customWidth="1"/>
    <col min="507" max="516" width="8.28515625" style="15" customWidth="1"/>
    <col min="517" max="761" width="9.140625" style="15"/>
    <col min="762" max="762" width="49" style="15" customWidth="1"/>
    <col min="763" max="772" width="8.28515625" style="15" customWidth="1"/>
    <col min="773" max="1017" width="9.140625" style="15"/>
    <col min="1018" max="1018" width="49" style="15" customWidth="1"/>
    <col min="1019" max="1028" width="8.28515625" style="15" customWidth="1"/>
    <col min="1029" max="1273" width="9.140625" style="15"/>
    <col min="1274" max="1274" width="49" style="15" customWidth="1"/>
    <col min="1275" max="1284" width="8.28515625" style="15" customWidth="1"/>
    <col min="1285" max="1529" width="9.140625" style="15"/>
    <col min="1530" max="1530" width="49" style="15" customWidth="1"/>
    <col min="1531" max="1540" width="8.28515625" style="15" customWidth="1"/>
    <col min="1541" max="1785" width="9.140625" style="15"/>
    <col min="1786" max="1786" width="49" style="15" customWidth="1"/>
    <col min="1787" max="1796" width="8.28515625" style="15" customWidth="1"/>
    <col min="1797" max="2041" width="9.140625" style="15"/>
    <col min="2042" max="2042" width="49" style="15" customWidth="1"/>
    <col min="2043" max="2052" width="8.28515625" style="15" customWidth="1"/>
    <col min="2053" max="2297" width="9.140625" style="15"/>
    <col min="2298" max="2298" width="49" style="15" customWidth="1"/>
    <col min="2299" max="2308" width="8.28515625" style="15" customWidth="1"/>
    <col min="2309" max="2553" width="9.140625" style="15"/>
    <col min="2554" max="2554" width="49" style="15" customWidth="1"/>
    <col min="2555" max="2564" width="8.28515625" style="15" customWidth="1"/>
    <col min="2565" max="2809" width="9.140625" style="15"/>
    <col min="2810" max="2810" width="49" style="15" customWidth="1"/>
    <col min="2811" max="2820" width="8.28515625" style="15" customWidth="1"/>
    <col min="2821" max="3065" width="9.140625" style="15"/>
    <col min="3066" max="3066" width="49" style="15" customWidth="1"/>
    <col min="3067" max="3076" width="8.28515625" style="15" customWidth="1"/>
    <col min="3077" max="3321" width="9.140625" style="15"/>
    <col min="3322" max="3322" width="49" style="15" customWidth="1"/>
    <col min="3323" max="3332" width="8.28515625" style="15" customWidth="1"/>
    <col min="3333" max="3577" width="9.140625" style="15"/>
    <col min="3578" max="3578" width="49" style="15" customWidth="1"/>
    <col min="3579" max="3588" width="8.28515625" style="15" customWidth="1"/>
    <col min="3589" max="3833" width="9.140625" style="15"/>
    <col min="3834" max="3834" width="49" style="15" customWidth="1"/>
    <col min="3835" max="3844" width="8.28515625" style="15" customWidth="1"/>
    <col min="3845" max="4089" width="9.140625" style="15"/>
    <col min="4090" max="4090" width="49" style="15" customWidth="1"/>
    <col min="4091" max="4100" width="8.28515625" style="15" customWidth="1"/>
    <col min="4101" max="4345" width="9.140625" style="15"/>
    <col min="4346" max="4346" width="49" style="15" customWidth="1"/>
    <col min="4347" max="4356" width="8.28515625" style="15" customWidth="1"/>
    <col min="4357" max="4601" width="9.140625" style="15"/>
    <col min="4602" max="4602" width="49" style="15" customWidth="1"/>
    <col min="4603" max="4612" width="8.28515625" style="15" customWidth="1"/>
    <col min="4613" max="4857" width="9.140625" style="15"/>
    <col min="4858" max="4858" width="49" style="15" customWidth="1"/>
    <col min="4859" max="4868" width="8.28515625" style="15" customWidth="1"/>
    <col min="4869" max="5113" width="9.140625" style="15"/>
    <col min="5114" max="5114" width="49" style="15" customWidth="1"/>
    <col min="5115" max="5124" width="8.28515625" style="15" customWidth="1"/>
    <col min="5125" max="5369" width="9.140625" style="15"/>
    <col min="5370" max="5370" width="49" style="15" customWidth="1"/>
    <col min="5371" max="5380" width="8.28515625" style="15" customWidth="1"/>
    <col min="5381" max="5625" width="9.140625" style="15"/>
    <col min="5626" max="5626" width="49" style="15" customWidth="1"/>
    <col min="5627" max="5636" width="8.28515625" style="15" customWidth="1"/>
    <col min="5637" max="5881" width="9.140625" style="15"/>
    <col min="5882" max="5882" width="49" style="15" customWidth="1"/>
    <col min="5883" max="5892" width="8.28515625" style="15" customWidth="1"/>
    <col min="5893" max="6137" width="9.140625" style="15"/>
    <col min="6138" max="6138" width="49" style="15" customWidth="1"/>
    <col min="6139" max="6148" width="8.28515625" style="15" customWidth="1"/>
    <col min="6149" max="6393" width="9.140625" style="15"/>
    <col min="6394" max="6394" width="49" style="15" customWidth="1"/>
    <col min="6395" max="6404" width="8.28515625" style="15" customWidth="1"/>
    <col min="6405" max="6649" width="9.140625" style="15"/>
    <col min="6650" max="6650" width="49" style="15" customWidth="1"/>
    <col min="6651" max="6660" width="8.28515625" style="15" customWidth="1"/>
    <col min="6661" max="6905" width="9.140625" style="15"/>
    <col min="6906" max="6906" width="49" style="15" customWidth="1"/>
    <col min="6907" max="6916" width="8.28515625" style="15" customWidth="1"/>
    <col min="6917" max="7161" width="9.140625" style="15"/>
    <col min="7162" max="7162" width="49" style="15" customWidth="1"/>
    <col min="7163" max="7172" width="8.28515625" style="15" customWidth="1"/>
    <col min="7173" max="7417" width="9.140625" style="15"/>
    <col min="7418" max="7418" width="49" style="15" customWidth="1"/>
    <col min="7419" max="7428" width="8.28515625" style="15" customWidth="1"/>
    <col min="7429" max="7673" width="9.140625" style="15"/>
    <col min="7674" max="7674" width="49" style="15" customWidth="1"/>
    <col min="7675" max="7684" width="8.28515625" style="15" customWidth="1"/>
    <col min="7685" max="7929" width="9.140625" style="15"/>
    <col min="7930" max="7930" width="49" style="15" customWidth="1"/>
    <col min="7931" max="7940" width="8.28515625" style="15" customWidth="1"/>
    <col min="7941" max="8185" width="9.140625" style="15"/>
    <col min="8186" max="8186" width="49" style="15" customWidth="1"/>
    <col min="8187" max="8196" width="8.28515625" style="15" customWidth="1"/>
    <col min="8197" max="8441" width="9.140625" style="15"/>
    <col min="8442" max="8442" width="49" style="15" customWidth="1"/>
    <col min="8443" max="8452" width="8.28515625" style="15" customWidth="1"/>
    <col min="8453" max="8697" width="9.140625" style="15"/>
    <col min="8698" max="8698" width="49" style="15" customWidth="1"/>
    <col min="8699" max="8708" width="8.28515625" style="15" customWidth="1"/>
    <col min="8709" max="8953" width="9.140625" style="15"/>
    <col min="8954" max="8954" width="49" style="15" customWidth="1"/>
    <col min="8955" max="8964" width="8.28515625" style="15" customWidth="1"/>
    <col min="8965" max="9209" width="9.140625" style="15"/>
    <col min="9210" max="9210" width="49" style="15" customWidth="1"/>
    <col min="9211" max="9220" width="8.28515625" style="15" customWidth="1"/>
    <col min="9221" max="9465" width="9.140625" style="15"/>
    <col min="9466" max="9466" width="49" style="15" customWidth="1"/>
    <col min="9467" max="9476" width="8.28515625" style="15" customWidth="1"/>
    <col min="9477" max="9721" width="9.140625" style="15"/>
    <col min="9722" max="9722" width="49" style="15" customWidth="1"/>
    <col min="9723" max="9732" width="8.28515625" style="15" customWidth="1"/>
    <col min="9733" max="9977" width="9.140625" style="15"/>
    <col min="9978" max="9978" width="49" style="15" customWidth="1"/>
    <col min="9979" max="9988" width="8.28515625" style="15" customWidth="1"/>
    <col min="9989" max="10233" width="9.140625" style="15"/>
    <col min="10234" max="10234" width="49" style="15" customWidth="1"/>
    <col min="10235" max="10244" width="8.28515625" style="15" customWidth="1"/>
    <col min="10245" max="10489" width="9.140625" style="15"/>
    <col min="10490" max="10490" width="49" style="15" customWidth="1"/>
    <col min="10491" max="10500" width="8.28515625" style="15" customWidth="1"/>
    <col min="10501" max="10745" width="9.140625" style="15"/>
    <col min="10746" max="10746" width="49" style="15" customWidth="1"/>
    <col min="10747" max="10756" width="8.28515625" style="15" customWidth="1"/>
    <col min="10757" max="11001" width="9.140625" style="15"/>
    <col min="11002" max="11002" width="49" style="15" customWidth="1"/>
    <col min="11003" max="11012" width="8.28515625" style="15" customWidth="1"/>
    <col min="11013" max="11257" width="9.140625" style="15"/>
    <col min="11258" max="11258" width="49" style="15" customWidth="1"/>
    <col min="11259" max="11268" width="8.28515625" style="15" customWidth="1"/>
    <col min="11269" max="11513" width="9.140625" style="15"/>
    <col min="11514" max="11514" width="49" style="15" customWidth="1"/>
    <col min="11515" max="11524" width="8.28515625" style="15" customWidth="1"/>
    <col min="11525" max="11769" width="9.140625" style="15"/>
    <col min="11770" max="11770" width="49" style="15" customWidth="1"/>
    <col min="11771" max="11780" width="8.28515625" style="15" customWidth="1"/>
    <col min="11781" max="12025" width="9.140625" style="15"/>
    <col min="12026" max="12026" width="49" style="15" customWidth="1"/>
    <col min="12027" max="12036" width="8.28515625" style="15" customWidth="1"/>
    <col min="12037" max="12281" width="9.140625" style="15"/>
    <col min="12282" max="12282" width="49" style="15" customWidth="1"/>
    <col min="12283" max="12292" width="8.28515625" style="15" customWidth="1"/>
    <col min="12293" max="12537" width="9.140625" style="15"/>
    <col min="12538" max="12538" width="49" style="15" customWidth="1"/>
    <col min="12539" max="12548" width="8.28515625" style="15" customWidth="1"/>
    <col min="12549" max="12793" width="9.140625" style="15"/>
    <col min="12794" max="12794" width="49" style="15" customWidth="1"/>
    <col min="12795" max="12804" width="8.28515625" style="15" customWidth="1"/>
    <col min="12805" max="13049" width="9.140625" style="15"/>
    <col min="13050" max="13050" width="49" style="15" customWidth="1"/>
    <col min="13051" max="13060" width="8.28515625" style="15" customWidth="1"/>
    <col min="13061" max="13305" width="9.140625" style="15"/>
    <col min="13306" max="13306" width="49" style="15" customWidth="1"/>
    <col min="13307" max="13316" width="8.28515625" style="15" customWidth="1"/>
    <col min="13317" max="13561" width="9.140625" style="15"/>
    <col min="13562" max="13562" width="49" style="15" customWidth="1"/>
    <col min="13563" max="13572" width="8.28515625" style="15" customWidth="1"/>
    <col min="13573" max="13817" width="9.140625" style="15"/>
    <col min="13818" max="13818" width="49" style="15" customWidth="1"/>
    <col min="13819" max="13828" width="8.28515625" style="15" customWidth="1"/>
    <col min="13829" max="14073" width="9.140625" style="15"/>
    <col min="14074" max="14074" width="49" style="15" customWidth="1"/>
    <col min="14075" max="14084" width="8.28515625" style="15" customWidth="1"/>
    <col min="14085" max="14329" width="9.140625" style="15"/>
    <col min="14330" max="14330" width="49" style="15" customWidth="1"/>
    <col min="14331" max="14340" width="8.28515625" style="15" customWidth="1"/>
    <col min="14341" max="14585" width="9.140625" style="15"/>
    <col min="14586" max="14586" width="49" style="15" customWidth="1"/>
    <col min="14587" max="14596" width="8.28515625" style="15" customWidth="1"/>
    <col min="14597" max="14841" width="9.140625" style="15"/>
    <col min="14842" max="14842" width="49" style="15" customWidth="1"/>
    <col min="14843" max="14852" width="8.28515625" style="15" customWidth="1"/>
    <col min="14853" max="15097" width="9.140625" style="15"/>
    <col min="15098" max="15098" width="49" style="15" customWidth="1"/>
    <col min="15099" max="15108" width="8.28515625" style="15" customWidth="1"/>
    <col min="15109" max="15353" width="9.140625" style="15"/>
    <col min="15354" max="15354" width="49" style="15" customWidth="1"/>
    <col min="15355" max="15364" width="8.28515625" style="15" customWidth="1"/>
    <col min="15365" max="15609" width="9.140625" style="15"/>
    <col min="15610" max="15610" width="49" style="15" customWidth="1"/>
    <col min="15611" max="15620" width="8.28515625" style="15" customWidth="1"/>
    <col min="15621" max="15865" width="9.140625" style="15"/>
    <col min="15866" max="15866" width="49" style="15" customWidth="1"/>
    <col min="15867" max="15876" width="8.28515625" style="15" customWidth="1"/>
    <col min="15877" max="16121" width="9.140625" style="15"/>
    <col min="16122" max="16122" width="49" style="15" customWidth="1"/>
    <col min="16123" max="16132" width="8.28515625" style="15" customWidth="1"/>
    <col min="16133" max="16384" width="9.140625" style="15"/>
  </cols>
  <sheetData>
    <row r="1" spans="1:10" ht="15" customHeigh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25">
      <c r="A2" s="13" t="s">
        <v>79</v>
      </c>
      <c r="B2" s="14"/>
      <c r="C2" s="14"/>
      <c r="D2" s="14"/>
      <c r="E2" s="14"/>
      <c r="F2" s="14"/>
      <c r="G2" s="14"/>
      <c r="H2" s="14"/>
    </row>
    <row r="3" spans="1:10" x14ac:dyDescent="0.25">
      <c r="B3" s="37"/>
      <c r="C3" s="37"/>
      <c r="D3" s="37"/>
      <c r="E3" s="37"/>
      <c r="F3" s="37"/>
      <c r="G3" s="37"/>
      <c r="H3" s="37"/>
    </row>
    <row r="4" spans="1:10" x14ac:dyDescent="0.25">
      <c r="A4" s="34" t="s">
        <v>202</v>
      </c>
      <c r="B4" s="160">
        <v>2017</v>
      </c>
      <c r="C4" s="160">
        <v>2018</v>
      </c>
      <c r="D4" s="160" t="s">
        <v>95</v>
      </c>
      <c r="E4" s="160" t="s">
        <v>89</v>
      </c>
      <c r="F4" s="160">
        <v>2019</v>
      </c>
      <c r="G4" s="160">
        <v>2020</v>
      </c>
      <c r="H4" s="160" t="s">
        <v>74</v>
      </c>
    </row>
    <row r="5" spans="1:10" x14ac:dyDescent="0.25">
      <c r="A5" s="206" t="s">
        <v>203</v>
      </c>
      <c r="B5" s="158" t="s">
        <v>76</v>
      </c>
      <c r="C5" s="158" t="s">
        <v>75</v>
      </c>
      <c r="D5" s="158" t="s">
        <v>77</v>
      </c>
      <c r="E5" s="159" t="s">
        <v>75</v>
      </c>
      <c r="F5" s="158" t="s">
        <v>84</v>
      </c>
      <c r="G5" s="158" t="s">
        <v>447</v>
      </c>
      <c r="H5" s="158" t="s">
        <v>104</v>
      </c>
    </row>
    <row r="6" spans="1:10" x14ac:dyDescent="0.25">
      <c r="A6" s="206" t="s">
        <v>204</v>
      </c>
      <c r="B6" s="158" t="s">
        <v>78</v>
      </c>
      <c r="C6" s="158" t="s">
        <v>85</v>
      </c>
      <c r="D6" s="158" t="s">
        <v>86</v>
      </c>
      <c r="E6" s="159" t="s">
        <v>75</v>
      </c>
      <c r="F6" s="158" t="s">
        <v>96</v>
      </c>
      <c r="G6" s="158" t="s">
        <v>101</v>
      </c>
      <c r="H6" s="158" t="s">
        <v>75</v>
      </c>
    </row>
    <row r="7" spans="1:10" x14ac:dyDescent="0.25">
      <c r="A7" s="206" t="s">
        <v>205</v>
      </c>
      <c r="B7" s="158" t="s">
        <v>97</v>
      </c>
      <c r="C7" s="158" t="s">
        <v>75</v>
      </c>
      <c r="D7" s="158" t="s">
        <v>87</v>
      </c>
      <c r="E7" s="158" t="s">
        <v>40</v>
      </c>
      <c r="F7" s="158" t="s">
        <v>98</v>
      </c>
      <c r="G7" s="158" t="s">
        <v>105</v>
      </c>
      <c r="H7" s="158" t="s">
        <v>75</v>
      </c>
    </row>
    <row r="8" spans="1:10" x14ac:dyDescent="0.25">
      <c r="A8" s="34" t="s">
        <v>206</v>
      </c>
      <c r="B8" s="169">
        <v>2017</v>
      </c>
      <c r="C8" s="169">
        <v>2018</v>
      </c>
      <c r="D8" s="169" t="s">
        <v>95</v>
      </c>
      <c r="E8" s="169" t="s">
        <v>89</v>
      </c>
      <c r="F8" s="169">
        <v>2019</v>
      </c>
      <c r="G8" s="210">
        <v>2020</v>
      </c>
      <c r="H8" s="169" t="s">
        <v>74</v>
      </c>
    </row>
    <row r="9" spans="1:10" x14ac:dyDescent="0.25">
      <c r="A9" s="206" t="s">
        <v>203</v>
      </c>
      <c r="B9" s="158" t="s">
        <v>75</v>
      </c>
      <c r="C9" s="158" t="s">
        <v>75</v>
      </c>
      <c r="D9" s="158" t="s">
        <v>75</v>
      </c>
      <c r="E9" s="159" t="s">
        <v>75</v>
      </c>
      <c r="F9" s="158" t="s">
        <v>75</v>
      </c>
      <c r="G9" s="159">
        <v>11200</v>
      </c>
      <c r="H9" s="159" t="s">
        <v>75</v>
      </c>
    </row>
    <row r="10" spans="1:10" x14ac:dyDescent="0.25">
      <c r="A10" s="206" t="s">
        <v>204</v>
      </c>
      <c r="B10" s="158" t="s">
        <v>75</v>
      </c>
      <c r="C10" s="158" t="s">
        <v>75</v>
      </c>
      <c r="D10" s="158" t="s">
        <v>75</v>
      </c>
      <c r="E10" s="159" t="s">
        <v>75</v>
      </c>
      <c r="F10" s="158" t="s">
        <v>75</v>
      </c>
      <c r="G10" s="193">
        <v>11473</v>
      </c>
      <c r="H10" s="158" t="s">
        <v>75</v>
      </c>
    </row>
    <row r="11" spans="1:10" x14ac:dyDescent="0.25">
      <c r="A11" s="206" t="s">
        <v>205</v>
      </c>
      <c r="B11" s="158" t="s">
        <v>75</v>
      </c>
      <c r="C11" s="158" t="s">
        <v>75</v>
      </c>
      <c r="D11" s="158" t="s">
        <v>75</v>
      </c>
      <c r="E11" s="158" t="s">
        <v>40</v>
      </c>
      <c r="F11" s="158" t="s">
        <v>75</v>
      </c>
      <c r="G11" s="193">
        <f>G10-G9</f>
        <v>273</v>
      </c>
      <c r="H11" s="158" t="s">
        <v>40</v>
      </c>
    </row>
    <row r="12" spans="1:10" x14ac:dyDescent="0.25">
      <c r="A12" s="218" t="s">
        <v>421</v>
      </c>
      <c r="B12" s="210">
        <v>2017</v>
      </c>
      <c r="C12" s="210">
        <v>2018</v>
      </c>
      <c r="D12" s="210" t="s">
        <v>95</v>
      </c>
      <c r="E12" s="210" t="s">
        <v>89</v>
      </c>
      <c r="F12" s="210">
        <v>2019</v>
      </c>
      <c r="G12" s="210">
        <v>2020</v>
      </c>
      <c r="H12" s="210" t="s">
        <v>74</v>
      </c>
    </row>
    <row r="13" spans="1:10" x14ac:dyDescent="0.25">
      <c r="A13" s="206" t="s">
        <v>203</v>
      </c>
      <c r="B13" s="158" t="s">
        <v>75</v>
      </c>
      <c r="C13" s="158" t="s">
        <v>75</v>
      </c>
      <c r="D13" s="158" t="s">
        <v>75</v>
      </c>
      <c r="E13" s="159" t="s">
        <v>75</v>
      </c>
      <c r="F13" s="158" t="s">
        <v>75</v>
      </c>
      <c r="G13" s="158">
        <v>4756</v>
      </c>
      <c r="H13" s="219">
        <v>5158</v>
      </c>
    </row>
    <row r="14" spans="1:10" x14ac:dyDescent="0.25">
      <c r="A14" s="206" t="s">
        <v>204</v>
      </c>
      <c r="B14" s="158" t="s">
        <v>75</v>
      </c>
      <c r="C14" s="158" t="s">
        <v>75</v>
      </c>
      <c r="D14" s="158" t="s">
        <v>75</v>
      </c>
      <c r="E14" s="159" t="s">
        <v>75</v>
      </c>
      <c r="F14" s="158" t="s">
        <v>75</v>
      </c>
      <c r="G14" s="158">
        <v>4651</v>
      </c>
      <c r="H14" s="158" t="s">
        <v>75</v>
      </c>
    </row>
    <row r="15" spans="1:10" x14ac:dyDescent="0.25">
      <c r="A15" s="206" t="s">
        <v>205</v>
      </c>
      <c r="B15" s="158" t="s">
        <v>75</v>
      </c>
      <c r="C15" s="158" t="s">
        <v>75</v>
      </c>
      <c r="D15" s="158" t="s">
        <v>75</v>
      </c>
      <c r="E15" s="158" t="s">
        <v>40</v>
      </c>
      <c r="F15" s="158" t="s">
        <v>75</v>
      </c>
      <c r="G15" s="220">
        <f>G14-G13</f>
        <v>-105</v>
      </c>
      <c r="H15" s="158" t="s">
        <v>75</v>
      </c>
    </row>
    <row r="16" spans="1:10" x14ac:dyDescent="0.25">
      <c r="A16" s="34" t="s">
        <v>207</v>
      </c>
      <c r="B16" s="160">
        <v>2017</v>
      </c>
      <c r="C16" s="160">
        <v>2018</v>
      </c>
      <c r="D16" s="160" t="s">
        <v>95</v>
      </c>
      <c r="E16" s="160" t="s">
        <v>89</v>
      </c>
      <c r="F16" s="160">
        <v>2019</v>
      </c>
      <c r="G16" s="210">
        <v>2020</v>
      </c>
      <c r="H16" s="160" t="s">
        <v>74</v>
      </c>
    </row>
    <row r="17" spans="1:8" x14ac:dyDescent="0.25">
      <c r="A17" s="206" t="s">
        <v>203</v>
      </c>
      <c r="B17" s="158" t="s">
        <v>75</v>
      </c>
      <c r="C17" s="158" t="s">
        <v>75</v>
      </c>
      <c r="D17" s="158" t="s">
        <v>75</v>
      </c>
      <c r="E17" s="159" t="s">
        <v>75</v>
      </c>
      <c r="F17" s="158" t="s">
        <v>75</v>
      </c>
      <c r="G17" s="159" t="s">
        <v>75</v>
      </c>
      <c r="H17" s="159">
        <v>15000</v>
      </c>
    </row>
    <row r="18" spans="1:8" x14ac:dyDescent="0.25">
      <c r="A18" s="206" t="s">
        <v>204</v>
      </c>
      <c r="B18" s="158" t="s">
        <v>75</v>
      </c>
      <c r="C18" s="158" t="s">
        <v>75</v>
      </c>
      <c r="D18" s="158" t="s">
        <v>75</v>
      </c>
      <c r="E18" s="159" t="s">
        <v>75</v>
      </c>
      <c r="F18" s="158" t="s">
        <v>75</v>
      </c>
      <c r="G18" s="194">
        <v>25619</v>
      </c>
      <c r="H18" s="158" t="s">
        <v>75</v>
      </c>
    </row>
    <row r="19" spans="1:8" x14ac:dyDescent="0.25">
      <c r="A19" s="206" t="s">
        <v>205</v>
      </c>
      <c r="B19" s="158" t="s">
        <v>75</v>
      </c>
      <c r="C19" s="158" t="s">
        <v>75</v>
      </c>
      <c r="D19" s="158" t="s">
        <v>75</v>
      </c>
      <c r="E19" s="158" t="s">
        <v>40</v>
      </c>
      <c r="F19" s="158" t="s">
        <v>75</v>
      </c>
      <c r="G19" s="158" t="s">
        <v>75</v>
      </c>
      <c r="H19" s="158" t="s">
        <v>40</v>
      </c>
    </row>
    <row r="20" spans="1:8" x14ac:dyDescent="0.25">
      <c r="A20" s="207" t="s">
        <v>208</v>
      </c>
      <c r="B20" s="210">
        <v>2017</v>
      </c>
      <c r="C20" s="210">
        <v>2018</v>
      </c>
      <c r="D20" s="210" t="s">
        <v>95</v>
      </c>
      <c r="E20" s="210" t="s">
        <v>89</v>
      </c>
      <c r="F20" s="210">
        <v>2019</v>
      </c>
      <c r="G20" s="210">
        <v>2020</v>
      </c>
      <c r="H20" s="210" t="s">
        <v>74</v>
      </c>
    </row>
    <row r="21" spans="1:8" x14ac:dyDescent="0.25">
      <c r="A21" s="206" t="s">
        <v>203</v>
      </c>
      <c r="B21" s="165" t="s">
        <v>75</v>
      </c>
      <c r="C21" s="165" t="s">
        <v>75</v>
      </c>
      <c r="D21" s="165" t="s">
        <v>75</v>
      </c>
      <c r="E21" s="166" t="s">
        <v>75</v>
      </c>
      <c r="F21" s="165" t="s">
        <v>75</v>
      </c>
      <c r="G21" s="167">
        <v>1600</v>
      </c>
      <c r="H21" s="167">
        <v>2800</v>
      </c>
    </row>
    <row r="22" spans="1:8" x14ac:dyDescent="0.25">
      <c r="A22" s="206" t="s">
        <v>204</v>
      </c>
      <c r="B22" s="165" t="s">
        <v>75</v>
      </c>
      <c r="C22" s="165" t="s">
        <v>75</v>
      </c>
      <c r="D22" s="165" t="s">
        <v>75</v>
      </c>
      <c r="E22" s="166" t="s">
        <v>75</v>
      </c>
      <c r="F22" s="165" t="s">
        <v>75</v>
      </c>
      <c r="G22" s="195">
        <v>1698</v>
      </c>
      <c r="H22" s="168" t="s">
        <v>75</v>
      </c>
    </row>
    <row r="23" spans="1:8" x14ac:dyDescent="0.25">
      <c r="A23" s="206" t="s">
        <v>205</v>
      </c>
      <c r="B23" s="165" t="s">
        <v>40</v>
      </c>
      <c r="C23" s="165" t="s">
        <v>40</v>
      </c>
      <c r="D23" s="165" t="s">
        <v>40</v>
      </c>
      <c r="E23" s="165" t="s">
        <v>40</v>
      </c>
      <c r="F23" s="165" t="s">
        <v>40</v>
      </c>
      <c r="G23" s="196">
        <f>(G22/G21)-1</f>
        <v>6.1250000000000027E-2</v>
      </c>
      <c r="H23" s="165" t="s">
        <v>40</v>
      </c>
    </row>
    <row r="24" spans="1:8" x14ac:dyDescent="0.25">
      <c r="A24" s="207" t="s">
        <v>209</v>
      </c>
      <c r="B24" s="210">
        <v>2017</v>
      </c>
      <c r="C24" s="210">
        <v>2018</v>
      </c>
      <c r="D24" s="210" t="s">
        <v>95</v>
      </c>
      <c r="E24" s="210" t="s">
        <v>89</v>
      </c>
      <c r="F24" s="210">
        <v>2019</v>
      </c>
      <c r="G24" s="210">
        <v>2020</v>
      </c>
      <c r="H24" s="210" t="s">
        <v>74</v>
      </c>
    </row>
    <row r="25" spans="1:8" x14ac:dyDescent="0.25">
      <c r="A25" s="207" t="s">
        <v>210</v>
      </c>
      <c r="B25" s="210"/>
      <c r="C25" s="210"/>
      <c r="D25" s="210"/>
      <c r="E25" s="210"/>
      <c r="F25" s="210"/>
      <c r="G25" s="210"/>
      <c r="H25" s="210"/>
    </row>
    <row r="26" spans="1:8" ht="25.5" x14ac:dyDescent="0.25">
      <c r="A26" s="206" t="s">
        <v>203</v>
      </c>
      <c r="B26" s="158" t="s">
        <v>75</v>
      </c>
      <c r="C26" s="158" t="s">
        <v>75</v>
      </c>
      <c r="D26" s="158" t="s">
        <v>75</v>
      </c>
      <c r="E26" s="159" t="s">
        <v>75</v>
      </c>
      <c r="F26" s="158" t="s">
        <v>75</v>
      </c>
      <c r="G26" s="158" t="s">
        <v>93</v>
      </c>
      <c r="H26" s="158" t="s">
        <v>446</v>
      </c>
    </row>
    <row r="27" spans="1:8" x14ac:dyDescent="0.25">
      <c r="A27" s="206" t="s">
        <v>204</v>
      </c>
      <c r="B27" s="158" t="s">
        <v>75</v>
      </c>
      <c r="C27" s="158" t="s">
        <v>75</v>
      </c>
      <c r="D27" s="158" t="s">
        <v>75</v>
      </c>
      <c r="E27" s="159" t="s">
        <v>75</v>
      </c>
      <c r="F27" s="158" t="s">
        <v>75</v>
      </c>
      <c r="G27" s="194">
        <v>30666</v>
      </c>
      <c r="H27" s="158" t="s">
        <v>75</v>
      </c>
    </row>
    <row r="28" spans="1:8" ht="15.75" thickBot="1" x14ac:dyDescent="0.3">
      <c r="A28" s="208" t="s">
        <v>205</v>
      </c>
      <c r="B28" s="161" t="s">
        <v>40</v>
      </c>
      <c r="C28" s="161" t="s">
        <v>40</v>
      </c>
      <c r="D28" s="161" t="s">
        <v>40</v>
      </c>
      <c r="E28" s="161" t="s">
        <v>40</v>
      </c>
      <c r="F28" s="161" t="s">
        <v>40</v>
      </c>
      <c r="G28" s="197">
        <f>(30666/33000)-1</f>
        <v>-7.072727272727275E-2</v>
      </c>
      <c r="H28" s="161" t="s">
        <v>40</v>
      </c>
    </row>
    <row r="29" spans="1:8" ht="15.75" thickTop="1" x14ac:dyDescent="0.25">
      <c r="A29" s="206" t="s">
        <v>211</v>
      </c>
    </row>
    <row r="30" spans="1:8" x14ac:dyDescent="0.25">
      <c r="A30" s="206" t="s">
        <v>212</v>
      </c>
    </row>
  </sheetData>
  <pageMargins left="0.511811024" right="0.511811024" top="0.78740157499999996" bottom="0.78740157499999996" header="0.31496062000000002" footer="0.31496062000000002"/>
  <pageSetup paperSize="9" orientation="portrait" r:id="rId1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</sheetPr>
  <dimension ref="A1:AD95"/>
  <sheetViews>
    <sheetView zoomScale="85" zoomScaleNormal="85" workbookViewId="0">
      <pane xSplit="1" topLeftCell="E1" activePane="topRight" state="frozen"/>
      <selection activeCell="R51" sqref="R51"/>
      <selection pane="topRight" activeCell="Y16" sqref="Y16"/>
    </sheetView>
  </sheetViews>
  <sheetFormatPr defaultRowHeight="15" x14ac:dyDescent="0.25"/>
  <cols>
    <col min="1" max="1" width="44" style="15" bestFit="1" customWidth="1"/>
    <col min="2" max="18" width="9.140625" style="15"/>
    <col min="19" max="20" width="10.28515625" style="15" bestFit="1" customWidth="1"/>
    <col min="21" max="21" width="8.85546875" style="15"/>
    <col min="22" max="261" width="9.140625" style="15"/>
    <col min="262" max="262" width="44" style="15" bestFit="1" customWidth="1"/>
    <col min="263" max="517" width="9.140625" style="15"/>
    <col min="518" max="518" width="44" style="15" bestFit="1" customWidth="1"/>
    <col min="519" max="773" width="9.140625" style="15"/>
    <col min="774" max="774" width="44" style="15" bestFit="1" customWidth="1"/>
    <col min="775" max="1029" width="9.140625" style="15"/>
    <col min="1030" max="1030" width="44" style="15" bestFit="1" customWidth="1"/>
    <col min="1031" max="1285" width="9.140625" style="15"/>
    <col min="1286" max="1286" width="44" style="15" bestFit="1" customWidth="1"/>
    <col min="1287" max="1541" width="9.140625" style="15"/>
    <col min="1542" max="1542" width="44" style="15" bestFit="1" customWidth="1"/>
    <col min="1543" max="1797" width="9.140625" style="15"/>
    <col min="1798" max="1798" width="44" style="15" bestFit="1" customWidth="1"/>
    <col min="1799" max="2053" width="9.140625" style="15"/>
    <col min="2054" max="2054" width="44" style="15" bestFit="1" customWidth="1"/>
    <col min="2055" max="2309" width="9.140625" style="15"/>
    <col min="2310" max="2310" width="44" style="15" bestFit="1" customWidth="1"/>
    <col min="2311" max="2565" width="9.140625" style="15"/>
    <col min="2566" max="2566" width="44" style="15" bestFit="1" customWidth="1"/>
    <col min="2567" max="2821" width="9.140625" style="15"/>
    <col min="2822" max="2822" width="44" style="15" bestFit="1" customWidth="1"/>
    <col min="2823" max="3077" width="9.140625" style="15"/>
    <col min="3078" max="3078" width="44" style="15" bestFit="1" customWidth="1"/>
    <col min="3079" max="3333" width="9.140625" style="15"/>
    <col min="3334" max="3334" width="44" style="15" bestFit="1" customWidth="1"/>
    <col min="3335" max="3589" width="9.140625" style="15"/>
    <col min="3590" max="3590" width="44" style="15" bestFit="1" customWidth="1"/>
    <col min="3591" max="3845" width="9.140625" style="15"/>
    <col min="3846" max="3846" width="44" style="15" bestFit="1" customWidth="1"/>
    <col min="3847" max="4101" width="9.140625" style="15"/>
    <col min="4102" max="4102" width="44" style="15" bestFit="1" customWidth="1"/>
    <col min="4103" max="4357" width="9.140625" style="15"/>
    <col min="4358" max="4358" width="44" style="15" bestFit="1" customWidth="1"/>
    <col min="4359" max="4613" width="9.140625" style="15"/>
    <col min="4614" max="4614" width="44" style="15" bestFit="1" customWidth="1"/>
    <col min="4615" max="4869" width="9.140625" style="15"/>
    <col min="4870" max="4870" width="44" style="15" bestFit="1" customWidth="1"/>
    <col min="4871" max="5125" width="9.140625" style="15"/>
    <col min="5126" max="5126" width="44" style="15" bestFit="1" customWidth="1"/>
    <col min="5127" max="5381" width="9.140625" style="15"/>
    <col min="5382" max="5382" width="44" style="15" bestFit="1" customWidth="1"/>
    <col min="5383" max="5637" width="9.140625" style="15"/>
    <col min="5638" max="5638" width="44" style="15" bestFit="1" customWidth="1"/>
    <col min="5639" max="5893" width="9.140625" style="15"/>
    <col min="5894" max="5894" width="44" style="15" bestFit="1" customWidth="1"/>
    <col min="5895" max="6149" width="9.140625" style="15"/>
    <col min="6150" max="6150" width="44" style="15" bestFit="1" customWidth="1"/>
    <col min="6151" max="6405" width="9.140625" style="15"/>
    <col min="6406" max="6406" width="44" style="15" bestFit="1" customWidth="1"/>
    <col min="6407" max="6661" width="9.140625" style="15"/>
    <col min="6662" max="6662" width="44" style="15" bestFit="1" customWidth="1"/>
    <col min="6663" max="6917" width="9.140625" style="15"/>
    <col min="6918" max="6918" width="44" style="15" bestFit="1" customWidth="1"/>
    <col min="6919" max="7173" width="9.140625" style="15"/>
    <col min="7174" max="7174" width="44" style="15" bestFit="1" customWidth="1"/>
    <col min="7175" max="7429" width="9.140625" style="15"/>
    <col min="7430" max="7430" width="44" style="15" bestFit="1" customWidth="1"/>
    <col min="7431" max="7685" width="9.140625" style="15"/>
    <col min="7686" max="7686" width="44" style="15" bestFit="1" customWidth="1"/>
    <col min="7687" max="7941" width="9.140625" style="15"/>
    <col min="7942" max="7942" width="44" style="15" bestFit="1" customWidth="1"/>
    <col min="7943" max="8197" width="9.140625" style="15"/>
    <col min="8198" max="8198" width="44" style="15" bestFit="1" customWidth="1"/>
    <col min="8199" max="8453" width="9.140625" style="15"/>
    <col min="8454" max="8454" width="44" style="15" bestFit="1" customWidth="1"/>
    <col min="8455" max="8709" width="9.140625" style="15"/>
    <col min="8710" max="8710" width="44" style="15" bestFit="1" customWidth="1"/>
    <col min="8711" max="8965" width="9.140625" style="15"/>
    <col min="8966" max="8966" width="44" style="15" bestFit="1" customWidth="1"/>
    <col min="8967" max="9221" width="9.140625" style="15"/>
    <col min="9222" max="9222" width="44" style="15" bestFit="1" customWidth="1"/>
    <col min="9223" max="9477" width="9.140625" style="15"/>
    <col min="9478" max="9478" width="44" style="15" bestFit="1" customWidth="1"/>
    <col min="9479" max="9733" width="9.140625" style="15"/>
    <col min="9734" max="9734" width="44" style="15" bestFit="1" customWidth="1"/>
    <col min="9735" max="9989" width="9.140625" style="15"/>
    <col min="9990" max="9990" width="44" style="15" bestFit="1" customWidth="1"/>
    <col min="9991" max="10245" width="9.140625" style="15"/>
    <col min="10246" max="10246" width="44" style="15" bestFit="1" customWidth="1"/>
    <col min="10247" max="10501" width="9.140625" style="15"/>
    <col min="10502" max="10502" width="44" style="15" bestFit="1" customWidth="1"/>
    <col min="10503" max="10757" width="9.140625" style="15"/>
    <col min="10758" max="10758" width="44" style="15" bestFit="1" customWidth="1"/>
    <col min="10759" max="11013" width="9.140625" style="15"/>
    <col min="11014" max="11014" width="44" style="15" bestFit="1" customWidth="1"/>
    <col min="11015" max="11269" width="9.140625" style="15"/>
    <col min="11270" max="11270" width="44" style="15" bestFit="1" customWidth="1"/>
    <col min="11271" max="11525" width="9.140625" style="15"/>
    <col min="11526" max="11526" width="44" style="15" bestFit="1" customWidth="1"/>
    <col min="11527" max="11781" width="9.140625" style="15"/>
    <col min="11782" max="11782" width="44" style="15" bestFit="1" customWidth="1"/>
    <col min="11783" max="12037" width="9.140625" style="15"/>
    <col min="12038" max="12038" width="44" style="15" bestFit="1" customWidth="1"/>
    <col min="12039" max="12293" width="9.140625" style="15"/>
    <col min="12294" max="12294" width="44" style="15" bestFit="1" customWidth="1"/>
    <col min="12295" max="12549" width="9.140625" style="15"/>
    <col min="12550" max="12550" width="44" style="15" bestFit="1" customWidth="1"/>
    <col min="12551" max="12805" width="9.140625" style="15"/>
    <col min="12806" max="12806" width="44" style="15" bestFit="1" customWidth="1"/>
    <col min="12807" max="13061" width="9.140625" style="15"/>
    <col min="13062" max="13062" width="44" style="15" bestFit="1" customWidth="1"/>
    <col min="13063" max="13317" width="9.140625" style="15"/>
    <col min="13318" max="13318" width="44" style="15" bestFit="1" customWidth="1"/>
    <col min="13319" max="13573" width="9.140625" style="15"/>
    <col min="13574" max="13574" width="44" style="15" bestFit="1" customWidth="1"/>
    <col min="13575" max="13829" width="9.140625" style="15"/>
    <col min="13830" max="13830" width="44" style="15" bestFit="1" customWidth="1"/>
    <col min="13831" max="14085" width="9.140625" style="15"/>
    <col min="14086" max="14086" width="44" style="15" bestFit="1" customWidth="1"/>
    <col min="14087" max="14341" width="9.140625" style="15"/>
    <col min="14342" max="14342" width="44" style="15" bestFit="1" customWidth="1"/>
    <col min="14343" max="14597" width="9.140625" style="15"/>
    <col min="14598" max="14598" width="44" style="15" bestFit="1" customWidth="1"/>
    <col min="14599" max="14853" width="9.140625" style="15"/>
    <col min="14854" max="14854" width="44" style="15" bestFit="1" customWidth="1"/>
    <col min="14855" max="15109" width="9.140625" style="15"/>
    <col min="15110" max="15110" width="44" style="15" bestFit="1" customWidth="1"/>
    <col min="15111" max="15365" width="9.140625" style="15"/>
    <col min="15366" max="15366" width="44" style="15" bestFit="1" customWidth="1"/>
    <col min="15367" max="15621" width="9.140625" style="15"/>
    <col min="15622" max="15622" width="44" style="15" bestFit="1" customWidth="1"/>
    <col min="15623" max="15877" width="9.140625" style="15"/>
    <col min="15878" max="15878" width="44" style="15" bestFit="1" customWidth="1"/>
    <col min="15879" max="16133" width="9.140625" style="15"/>
    <col min="16134" max="16134" width="44" style="15" bestFit="1" customWidth="1"/>
    <col min="16135" max="16384" width="9.140625" style="15"/>
  </cols>
  <sheetData>
    <row r="1" spans="1:30" x14ac:dyDescent="0.25">
      <c r="A1" s="36" t="s">
        <v>106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30" x14ac:dyDescent="0.25">
      <c r="A2" s="13" t="s">
        <v>213</v>
      </c>
      <c r="B2" s="14" t="s">
        <v>272</v>
      </c>
      <c r="C2" s="14" t="s">
        <v>273</v>
      </c>
      <c r="D2" s="14" t="s">
        <v>274</v>
      </c>
      <c r="E2" s="14" t="s">
        <v>275</v>
      </c>
      <c r="F2" s="14" t="s">
        <v>276</v>
      </c>
      <c r="G2" s="14" t="s">
        <v>278</v>
      </c>
      <c r="H2" s="14" t="s">
        <v>279</v>
      </c>
      <c r="I2" s="14" t="s">
        <v>280</v>
      </c>
      <c r="J2" s="14" t="s">
        <v>277</v>
      </c>
      <c r="K2" s="14" t="s">
        <v>281</v>
      </c>
      <c r="L2" s="14" t="s">
        <v>282</v>
      </c>
      <c r="M2" s="14" t="s">
        <v>283</v>
      </c>
      <c r="N2" s="14" t="s">
        <v>284</v>
      </c>
      <c r="O2" s="14" t="s">
        <v>285</v>
      </c>
      <c r="P2" s="14" t="s">
        <v>286</v>
      </c>
      <c r="Q2" s="14" t="s">
        <v>287</v>
      </c>
      <c r="R2" s="14" t="s">
        <v>288</v>
      </c>
      <c r="S2" s="14" t="s">
        <v>289</v>
      </c>
      <c r="T2" s="14" t="s">
        <v>290</v>
      </c>
      <c r="U2" s="14" t="s">
        <v>291</v>
      </c>
      <c r="V2" s="14" t="s">
        <v>292</v>
      </c>
      <c r="W2" s="14" t="s">
        <v>293</v>
      </c>
      <c r="X2" s="14" t="s">
        <v>427</v>
      </c>
    </row>
    <row r="4" spans="1:30" x14ac:dyDescent="0.25">
      <c r="A4" s="59" t="s">
        <v>214</v>
      </c>
      <c r="B4" s="60" t="s">
        <v>40</v>
      </c>
      <c r="C4" s="60" t="s">
        <v>40</v>
      </c>
      <c r="D4" s="60" t="s">
        <v>40</v>
      </c>
      <c r="E4" s="60" t="s">
        <v>40</v>
      </c>
      <c r="F4" s="60" t="s">
        <v>40</v>
      </c>
      <c r="G4" s="60" t="s">
        <v>40</v>
      </c>
      <c r="H4" s="60" t="s">
        <v>40</v>
      </c>
      <c r="I4" s="60" t="s">
        <v>40</v>
      </c>
      <c r="J4" s="60" t="s">
        <v>40</v>
      </c>
      <c r="K4" s="60" t="s">
        <v>40</v>
      </c>
      <c r="L4" s="60" t="s">
        <v>40</v>
      </c>
      <c r="M4" s="60" t="s">
        <v>40</v>
      </c>
      <c r="N4" s="60" t="s">
        <v>40</v>
      </c>
      <c r="O4" s="60" t="s">
        <v>40</v>
      </c>
      <c r="P4" s="60" t="s">
        <v>40</v>
      </c>
      <c r="Q4" s="60" t="s">
        <v>40</v>
      </c>
      <c r="R4" s="60" t="s">
        <v>40</v>
      </c>
      <c r="S4" s="60" t="s">
        <v>40</v>
      </c>
      <c r="T4" s="60" t="s">
        <v>40</v>
      </c>
      <c r="U4" s="60" t="s">
        <v>40</v>
      </c>
      <c r="V4" s="60" t="s">
        <v>40</v>
      </c>
      <c r="W4" s="60" t="s">
        <v>40</v>
      </c>
      <c r="X4" s="60" t="s">
        <v>40</v>
      </c>
    </row>
    <row r="6" spans="1:30" x14ac:dyDescent="0.25">
      <c r="A6" s="61" t="s">
        <v>215</v>
      </c>
      <c r="B6" s="62" t="s">
        <v>40</v>
      </c>
      <c r="C6" s="62" t="s">
        <v>40</v>
      </c>
      <c r="D6" s="62" t="s">
        <v>40</v>
      </c>
      <c r="E6" s="62" t="s">
        <v>40</v>
      </c>
      <c r="F6" s="62" t="s">
        <v>40</v>
      </c>
      <c r="G6" s="62" t="s">
        <v>40</v>
      </c>
      <c r="H6" s="62" t="s">
        <v>40</v>
      </c>
      <c r="I6" s="62" t="s">
        <v>40</v>
      </c>
      <c r="J6" s="62" t="s">
        <v>40</v>
      </c>
      <c r="K6" s="62" t="s">
        <v>40</v>
      </c>
      <c r="L6" s="62" t="s">
        <v>40</v>
      </c>
      <c r="M6" s="62" t="s">
        <v>40</v>
      </c>
      <c r="N6" s="62" t="s">
        <v>40</v>
      </c>
      <c r="O6" s="62" t="s">
        <v>40</v>
      </c>
      <c r="P6" s="62" t="s">
        <v>40</v>
      </c>
      <c r="Q6" s="62" t="s">
        <v>40</v>
      </c>
      <c r="R6" s="62" t="s">
        <v>40</v>
      </c>
      <c r="S6" s="62" t="s">
        <v>40</v>
      </c>
      <c r="T6" s="62" t="s">
        <v>40</v>
      </c>
      <c r="U6" s="62" t="s">
        <v>40</v>
      </c>
      <c r="V6" s="62" t="s">
        <v>40</v>
      </c>
      <c r="W6" s="62" t="s">
        <v>40</v>
      </c>
      <c r="X6" s="62" t="s">
        <v>40</v>
      </c>
    </row>
    <row r="7" spans="1:30" x14ac:dyDescent="0.25">
      <c r="A7" s="222" t="s">
        <v>216</v>
      </c>
      <c r="B7" s="105">
        <v>836</v>
      </c>
      <c r="C7" s="105">
        <v>510</v>
      </c>
      <c r="D7" s="105">
        <v>857</v>
      </c>
      <c r="E7" s="105">
        <v>1058</v>
      </c>
      <c r="F7" s="105">
        <v>999</v>
      </c>
      <c r="G7" s="105">
        <v>1108</v>
      </c>
      <c r="H7" s="105">
        <v>1069</v>
      </c>
      <c r="I7" s="105">
        <v>1099</v>
      </c>
      <c r="J7" s="105">
        <v>1050</v>
      </c>
      <c r="K7" s="105">
        <v>997</v>
      </c>
      <c r="L7" s="105">
        <v>938</v>
      </c>
      <c r="M7" s="105">
        <v>1020.8</v>
      </c>
      <c r="N7" s="105">
        <v>1040</v>
      </c>
      <c r="O7" s="105">
        <v>928</v>
      </c>
      <c r="P7" s="105">
        <v>595</v>
      </c>
      <c r="Q7" s="105">
        <v>934</v>
      </c>
      <c r="R7" s="105">
        <v>943</v>
      </c>
      <c r="S7" s="105">
        <v>916</v>
      </c>
      <c r="T7" s="105">
        <v>786</v>
      </c>
      <c r="U7" s="188">
        <v>907.78979500000003</v>
      </c>
      <c r="V7" s="188">
        <v>1007.418305</v>
      </c>
      <c r="W7" s="188">
        <v>971.077944</v>
      </c>
      <c r="X7" s="188">
        <v>1105</v>
      </c>
      <c r="Y7" s="89"/>
      <c r="Z7" s="89"/>
      <c r="AA7" s="89"/>
      <c r="AB7" s="89"/>
      <c r="AC7" s="89"/>
      <c r="AD7" s="89"/>
    </row>
    <row r="8" spans="1:30" x14ac:dyDescent="0.25">
      <c r="A8" s="49" t="s">
        <v>217</v>
      </c>
      <c r="B8" s="66">
        <v>835</v>
      </c>
      <c r="C8" s="66">
        <v>500</v>
      </c>
      <c r="D8" s="66">
        <v>738</v>
      </c>
      <c r="E8" s="66">
        <v>942</v>
      </c>
      <c r="F8" s="66">
        <v>982</v>
      </c>
      <c r="G8" s="66">
        <v>1070</v>
      </c>
      <c r="H8" s="66">
        <v>1065</v>
      </c>
      <c r="I8" s="66">
        <v>1099</v>
      </c>
      <c r="J8" s="66">
        <v>1050</v>
      </c>
      <c r="K8" s="66">
        <v>996</v>
      </c>
      <c r="L8" s="66">
        <v>937</v>
      </c>
      <c r="M8" s="66">
        <v>1012.6</v>
      </c>
      <c r="N8" s="66">
        <v>830.2</v>
      </c>
      <c r="O8" s="66">
        <v>855.75</v>
      </c>
      <c r="P8" s="66">
        <v>357.95799999999997</v>
      </c>
      <c r="Q8" s="66">
        <v>775</v>
      </c>
      <c r="R8" s="66">
        <v>884</v>
      </c>
      <c r="S8" s="66">
        <v>913</v>
      </c>
      <c r="T8" s="66">
        <v>781</v>
      </c>
      <c r="U8" s="89">
        <v>897.85300000000007</v>
      </c>
      <c r="V8" s="89">
        <v>1007.418305</v>
      </c>
      <c r="W8" s="89">
        <v>946.63499999999999</v>
      </c>
      <c r="X8" s="89">
        <v>1105</v>
      </c>
      <c r="Y8" s="89"/>
      <c r="Z8" s="89"/>
      <c r="AA8" s="89"/>
      <c r="AB8" s="89"/>
      <c r="AC8" s="89"/>
      <c r="AD8" s="89"/>
    </row>
    <row r="9" spans="1:30" x14ac:dyDescent="0.25">
      <c r="A9" s="49" t="s">
        <v>218</v>
      </c>
      <c r="B9" s="44">
        <v>1</v>
      </c>
      <c r="C9" s="44">
        <v>10</v>
      </c>
      <c r="D9" s="44">
        <v>119</v>
      </c>
      <c r="E9" s="58">
        <v>116</v>
      </c>
      <c r="F9" s="58">
        <v>18</v>
      </c>
      <c r="G9" s="58">
        <v>38</v>
      </c>
      <c r="H9" s="58">
        <v>4</v>
      </c>
      <c r="I9" s="58">
        <v>0</v>
      </c>
      <c r="J9" s="58">
        <v>0</v>
      </c>
      <c r="K9" s="58">
        <v>0</v>
      </c>
      <c r="L9" s="58">
        <v>1</v>
      </c>
      <c r="M9" s="58">
        <v>8.1999999999999993</v>
      </c>
      <c r="N9" s="58">
        <v>210</v>
      </c>
      <c r="O9" s="58">
        <v>71.8</v>
      </c>
      <c r="P9" s="58">
        <v>237</v>
      </c>
      <c r="Q9" s="58">
        <v>159.5</v>
      </c>
      <c r="R9" s="58">
        <v>58</v>
      </c>
      <c r="S9" s="58">
        <v>2</v>
      </c>
      <c r="T9" s="58">
        <v>5</v>
      </c>
      <c r="U9" s="89">
        <v>9.936795</v>
      </c>
      <c r="V9" s="89">
        <v>0</v>
      </c>
      <c r="W9" s="89">
        <v>24.442944000000001</v>
      </c>
      <c r="X9" s="89">
        <v>0</v>
      </c>
      <c r="Y9" s="89"/>
      <c r="Z9" s="89"/>
      <c r="AA9" s="89"/>
      <c r="AB9" s="89"/>
      <c r="AC9" s="89"/>
      <c r="AD9" s="89"/>
    </row>
    <row r="10" spans="1:30" x14ac:dyDescent="0.25">
      <c r="A10" s="222" t="s">
        <v>219</v>
      </c>
      <c r="B10" s="105">
        <v>746</v>
      </c>
      <c r="C10" s="105">
        <v>668</v>
      </c>
      <c r="D10" s="105">
        <v>835</v>
      </c>
      <c r="E10" s="105">
        <v>952</v>
      </c>
      <c r="F10" s="105">
        <v>874</v>
      </c>
      <c r="G10" s="105">
        <v>943</v>
      </c>
      <c r="H10" s="105">
        <v>903</v>
      </c>
      <c r="I10" s="105">
        <v>959</v>
      </c>
      <c r="J10" s="105">
        <v>978</v>
      </c>
      <c r="K10" s="105">
        <v>981</v>
      </c>
      <c r="L10" s="105">
        <v>899</v>
      </c>
      <c r="M10" s="105">
        <v>927.1</v>
      </c>
      <c r="N10" s="105">
        <v>926.9</v>
      </c>
      <c r="O10" s="105">
        <v>838.59</v>
      </c>
      <c r="P10" s="105">
        <v>764.733338</v>
      </c>
      <c r="Q10" s="105">
        <v>845</v>
      </c>
      <c r="R10" s="105">
        <v>928</v>
      </c>
      <c r="S10" s="105">
        <v>749</v>
      </c>
      <c r="T10" s="105">
        <v>822</v>
      </c>
      <c r="U10" s="188">
        <v>879.23503400000004</v>
      </c>
      <c r="V10" s="188">
        <v>929.61175300000002</v>
      </c>
      <c r="W10" s="188">
        <v>977.61884899999995</v>
      </c>
      <c r="X10" s="188">
        <v>1023</v>
      </c>
      <c r="Y10" s="89"/>
      <c r="Z10" s="89"/>
      <c r="AA10" s="89"/>
      <c r="AB10" s="89"/>
      <c r="AC10" s="89"/>
      <c r="AD10" s="89"/>
    </row>
    <row r="11" spans="1:30" x14ac:dyDescent="0.25">
      <c r="A11" s="222" t="s">
        <v>220</v>
      </c>
      <c r="B11" s="105">
        <v>38</v>
      </c>
      <c r="C11" s="105">
        <v>51</v>
      </c>
      <c r="D11" s="105">
        <v>90</v>
      </c>
      <c r="E11" s="105">
        <v>54</v>
      </c>
      <c r="F11" s="105">
        <v>53</v>
      </c>
      <c r="G11" s="105">
        <v>56</v>
      </c>
      <c r="H11" s="105">
        <v>50</v>
      </c>
      <c r="I11" s="105">
        <v>45</v>
      </c>
      <c r="J11" s="105">
        <v>40</v>
      </c>
      <c r="K11" s="105">
        <v>53</v>
      </c>
      <c r="L11" s="105">
        <v>51</v>
      </c>
      <c r="M11" s="105">
        <v>52.6</v>
      </c>
      <c r="N11" s="105">
        <v>51</v>
      </c>
      <c r="O11" s="105">
        <v>55.99</v>
      </c>
      <c r="P11" s="105">
        <v>54.237383000000307</v>
      </c>
      <c r="Q11" s="105">
        <v>61</v>
      </c>
      <c r="R11" s="105">
        <v>51</v>
      </c>
      <c r="S11" s="105">
        <v>54</v>
      </c>
      <c r="T11" s="105">
        <v>56</v>
      </c>
      <c r="U11" s="188">
        <v>55.039520000000337</v>
      </c>
      <c r="V11" s="188">
        <v>52.745668000000109</v>
      </c>
      <c r="W11" s="188">
        <v>63.004860000000633</v>
      </c>
      <c r="X11" s="188">
        <v>60</v>
      </c>
      <c r="Y11" s="89"/>
      <c r="Z11" s="89"/>
      <c r="AA11" s="89"/>
      <c r="AB11" s="89"/>
      <c r="AC11" s="89"/>
      <c r="AD11" s="89"/>
    </row>
    <row r="12" spans="1:30" x14ac:dyDescent="0.25">
      <c r="A12" s="42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89"/>
      <c r="V12" s="89"/>
      <c r="W12" s="89"/>
      <c r="X12" s="89"/>
      <c r="Y12" s="89"/>
      <c r="Z12" s="89"/>
      <c r="AA12" s="89"/>
      <c r="AB12" s="89"/>
      <c r="AC12" s="89"/>
    </row>
    <row r="13" spans="1:30" x14ac:dyDescent="0.25">
      <c r="A13" s="61" t="s">
        <v>221</v>
      </c>
      <c r="B13" s="63">
        <v>1246</v>
      </c>
      <c r="C13" s="63">
        <v>1253</v>
      </c>
      <c r="D13" s="63">
        <v>1172</v>
      </c>
      <c r="E13" s="63">
        <v>1187</v>
      </c>
      <c r="F13" s="63">
        <v>1194</v>
      </c>
      <c r="G13" s="63">
        <v>1174</v>
      </c>
      <c r="H13" s="63">
        <v>1301</v>
      </c>
      <c r="I13" s="63">
        <v>1253</v>
      </c>
      <c r="J13" s="63">
        <v>1277</v>
      </c>
      <c r="K13" s="63">
        <v>1321</v>
      </c>
      <c r="L13" s="63">
        <v>1290</v>
      </c>
      <c r="M13" s="63">
        <v>1180.5</v>
      </c>
      <c r="N13" s="63">
        <v>1175</v>
      </c>
      <c r="O13" s="63">
        <v>1160.08</v>
      </c>
      <c r="P13" s="63">
        <v>1072</v>
      </c>
      <c r="Q13" s="63">
        <v>1117</v>
      </c>
      <c r="R13" s="63">
        <v>1140</v>
      </c>
      <c r="S13" s="63">
        <v>1003</v>
      </c>
      <c r="T13" s="63">
        <v>1279</v>
      </c>
      <c r="U13" s="63">
        <v>1229.3016330539999</v>
      </c>
      <c r="V13" s="63">
        <v>1316.9577811911736</v>
      </c>
      <c r="W13" s="63">
        <v>1280</v>
      </c>
      <c r="X13" s="63">
        <v>981</v>
      </c>
      <c r="Y13" s="89"/>
      <c r="Z13" s="89"/>
      <c r="AA13" s="89"/>
      <c r="AB13" s="89"/>
      <c r="AC13" s="89"/>
    </row>
    <row r="14" spans="1:30" x14ac:dyDescent="0.25">
      <c r="A14" s="222" t="s">
        <v>222</v>
      </c>
      <c r="B14" s="105">
        <v>992</v>
      </c>
      <c r="C14" s="105">
        <v>991</v>
      </c>
      <c r="D14" s="105">
        <v>964</v>
      </c>
      <c r="E14" s="68">
        <v>959</v>
      </c>
      <c r="F14" s="68">
        <v>915</v>
      </c>
      <c r="G14" s="68">
        <v>908</v>
      </c>
      <c r="H14" s="68">
        <v>1051</v>
      </c>
      <c r="I14" s="68">
        <v>1005</v>
      </c>
      <c r="J14" s="68">
        <v>1017</v>
      </c>
      <c r="K14" s="68">
        <v>1059</v>
      </c>
      <c r="L14" s="68">
        <v>1052</v>
      </c>
      <c r="M14" s="68">
        <v>942.7</v>
      </c>
      <c r="N14" s="68">
        <v>897.4</v>
      </c>
      <c r="O14" s="68">
        <v>906.08</v>
      </c>
      <c r="P14" s="68">
        <v>836.24047097841333</v>
      </c>
      <c r="Q14" s="68">
        <v>867</v>
      </c>
      <c r="R14" s="68">
        <v>864</v>
      </c>
      <c r="S14" s="68">
        <v>752.48476417911661</v>
      </c>
      <c r="T14" s="68">
        <v>1052.3976088274119</v>
      </c>
      <c r="U14" s="188">
        <v>989.92121235399986</v>
      </c>
      <c r="V14" s="221">
        <f t="shared" ref="V14" si="0">SUM(V15:V19)</f>
        <v>1055.5631168051736</v>
      </c>
      <c r="W14" s="221">
        <v>1025.1323435448217</v>
      </c>
      <c r="X14" s="221">
        <v>777</v>
      </c>
      <c r="Y14" s="89"/>
      <c r="Z14" s="89"/>
      <c r="AA14" s="89"/>
      <c r="AB14" s="89"/>
      <c r="AC14" s="89"/>
    </row>
    <row r="15" spans="1:30" x14ac:dyDescent="0.25">
      <c r="A15" s="49" t="s">
        <v>223</v>
      </c>
      <c r="B15" s="44">
        <v>0</v>
      </c>
      <c r="C15" s="44">
        <v>0</v>
      </c>
      <c r="D15" s="44">
        <v>0</v>
      </c>
      <c r="E15" s="58">
        <v>0</v>
      </c>
      <c r="F15" s="58">
        <v>0</v>
      </c>
      <c r="G15" s="58">
        <v>0</v>
      </c>
      <c r="H15" s="58">
        <v>1</v>
      </c>
      <c r="I15" s="58">
        <v>1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1.52</v>
      </c>
      <c r="P15" s="58">
        <v>9.7470000000000001E-2</v>
      </c>
      <c r="Q15" s="58">
        <v>0</v>
      </c>
      <c r="R15" s="58">
        <v>8</v>
      </c>
      <c r="S15" s="58">
        <v>34.628735689104495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89"/>
      <c r="Z15" s="89"/>
      <c r="AA15" s="89"/>
      <c r="AB15" s="89"/>
      <c r="AC15" s="89"/>
    </row>
    <row r="16" spans="1:30" x14ac:dyDescent="0.25">
      <c r="A16" s="49" t="s">
        <v>224</v>
      </c>
      <c r="B16" s="44">
        <v>280</v>
      </c>
      <c r="C16" s="44">
        <v>254</v>
      </c>
      <c r="D16" s="44">
        <v>249</v>
      </c>
      <c r="E16" s="58">
        <v>252</v>
      </c>
      <c r="F16" s="58">
        <v>235</v>
      </c>
      <c r="G16" s="58">
        <v>230</v>
      </c>
      <c r="H16" s="58">
        <v>283</v>
      </c>
      <c r="I16" s="58">
        <v>298</v>
      </c>
      <c r="J16" s="58">
        <v>306</v>
      </c>
      <c r="K16" s="58">
        <v>301</v>
      </c>
      <c r="L16" s="58">
        <v>370</v>
      </c>
      <c r="M16" s="58">
        <v>295.2</v>
      </c>
      <c r="N16" s="58">
        <v>303.10000000000002</v>
      </c>
      <c r="O16" s="58">
        <v>295.27</v>
      </c>
      <c r="P16" s="58">
        <v>246.53705022801589</v>
      </c>
      <c r="Q16" s="58">
        <v>306.5</v>
      </c>
      <c r="R16" s="58">
        <v>276</v>
      </c>
      <c r="S16" s="58">
        <v>194.34992399999999</v>
      </c>
      <c r="T16" s="58">
        <v>317.77504562283275</v>
      </c>
      <c r="U16" s="89">
        <v>344.54907020899998</v>
      </c>
      <c r="V16" s="89">
        <v>421.0272587812363</v>
      </c>
      <c r="W16" s="89">
        <v>408.82069767239409</v>
      </c>
      <c r="X16" s="89">
        <v>295.795532578821</v>
      </c>
      <c r="Y16" s="89"/>
      <c r="Z16" s="89"/>
      <c r="AA16" s="89"/>
      <c r="AB16" s="89"/>
      <c r="AC16" s="89"/>
    </row>
    <row r="17" spans="1:29" x14ac:dyDescent="0.25">
      <c r="A17" s="49" t="s">
        <v>225</v>
      </c>
      <c r="B17" s="44">
        <v>135</v>
      </c>
      <c r="C17" s="44">
        <v>142</v>
      </c>
      <c r="D17" s="44">
        <v>148</v>
      </c>
      <c r="E17" s="58">
        <v>155</v>
      </c>
      <c r="F17" s="58">
        <v>141</v>
      </c>
      <c r="G17" s="58">
        <v>141</v>
      </c>
      <c r="H17" s="58">
        <v>177</v>
      </c>
      <c r="I17" s="58">
        <v>137</v>
      </c>
      <c r="J17" s="58">
        <v>174</v>
      </c>
      <c r="K17" s="58">
        <v>168</v>
      </c>
      <c r="L17" s="58">
        <v>179</v>
      </c>
      <c r="M17" s="58">
        <v>166.3</v>
      </c>
      <c r="N17" s="58">
        <v>160.5</v>
      </c>
      <c r="O17" s="58">
        <v>144.31</v>
      </c>
      <c r="P17" s="58">
        <v>149.10468598599999</v>
      </c>
      <c r="Q17" s="58">
        <v>133</v>
      </c>
      <c r="R17" s="58">
        <v>153</v>
      </c>
      <c r="S17" s="58">
        <v>122.698438892</v>
      </c>
      <c r="T17" s="58">
        <v>173.56871147199999</v>
      </c>
      <c r="U17" s="89">
        <v>170.32226419399998</v>
      </c>
      <c r="V17" s="89">
        <v>146.48073277999998</v>
      </c>
      <c r="W17" s="89">
        <v>135.42444045599999</v>
      </c>
      <c r="X17" s="89">
        <v>99.231315646000013</v>
      </c>
      <c r="Y17" s="89"/>
      <c r="Z17" s="89"/>
      <c r="AA17" s="89"/>
      <c r="AB17" s="89"/>
      <c r="AC17" s="89"/>
    </row>
    <row r="18" spans="1:29" x14ac:dyDescent="0.25">
      <c r="A18" s="49" t="s">
        <v>226</v>
      </c>
      <c r="B18" s="44">
        <v>462</v>
      </c>
      <c r="C18" s="44">
        <v>462</v>
      </c>
      <c r="D18" s="44">
        <v>431</v>
      </c>
      <c r="E18" s="58">
        <v>408</v>
      </c>
      <c r="F18" s="58">
        <v>415</v>
      </c>
      <c r="G18" s="58">
        <v>423</v>
      </c>
      <c r="H18" s="58">
        <v>466</v>
      </c>
      <c r="I18" s="58">
        <v>438</v>
      </c>
      <c r="J18" s="58">
        <v>433</v>
      </c>
      <c r="K18" s="58">
        <v>463</v>
      </c>
      <c r="L18" s="58">
        <v>376</v>
      </c>
      <c r="M18" s="58">
        <v>368.1</v>
      </c>
      <c r="N18" s="58">
        <v>340.1</v>
      </c>
      <c r="O18" s="58">
        <v>364.7</v>
      </c>
      <c r="P18" s="58">
        <v>347.15985810122999</v>
      </c>
      <c r="Q18" s="58">
        <v>334</v>
      </c>
      <c r="R18" s="58">
        <v>345</v>
      </c>
      <c r="S18" s="58">
        <v>303.919448067953</v>
      </c>
      <c r="T18" s="58">
        <v>459.53386496212704</v>
      </c>
      <c r="U18" s="89">
        <v>370.56989299999987</v>
      </c>
      <c r="V18" s="89">
        <v>374.94401143488801</v>
      </c>
      <c r="W18" s="89">
        <v>381.78528193848399</v>
      </c>
      <c r="X18" s="89">
        <v>286.12545387316197</v>
      </c>
      <c r="Y18" s="89"/>
      <c r="Z18" s="89"/>
      <c r="AA18" s="89"/>
      <c r="AB18" s="89"/>
      <c r="AC18" s="89"/>
    </row>
    <row r="19" spans="1:29" x14ac:dyDescent="0.25">
      <c r="A19" s="49" t="s">
        <v>227</v>
      </c>
      <c r="B19" s="44">
        <v>115</v>
      </c>
      <c r="C19" s="44">
        <v>133</v>
      </c>
      <c r="D19" s="44">
        <v>136</v>
      </c>
      <c r="E19" s="58">
        <v>144</v>
      </c>
      <c r="F19" s="58">
        <v>124</v>
      </c>
      <c r="G19" s="58">
        <v>115</v>
      </c>
      <c r="H19" s="58">
        <v>124</v>
      </c>
      <c r="I19" s="58">
        <v>130</v>
      </c>
      <c r="J19" s="58">
        <v>104</v>
      </c>
      <c r="K19" s="58">
        <v>126</v>
      </c>
      <c r="L19" s="58">
        <v>126</v>
      </c>
      <c r="M19" s="58">
        <v>113</v>
      </c>
      <c r="N19" s="58">
        <v>93.7</v>
      </c>
      <c r="O19" s="58">
        <v>100.28</v>
      </c>
      <c r="P19" s="58">
        <v>93.341406663167504</v>
      </c>
      <c r="Q19" s="58">
        <v>94</v>
      </c>
      <c r="R19" s="58">
        <v>82</v>
      </c>
      <c r="S19" s="58">
        <v>96.888217530059109</v>
      </c>
      <c r="T19" s="58">
        <v>101.51998677045199</v>
      </c>
      <c r="U19" s="89">
        <v>104.47998495100001</v>
      </c>
      <c r="V19" s="89">
        <v>113.1111138090493</v>
      </c>
      <c r="W19" s="89">
        <v>99.101923477943501</v>
      </c>
      <c r="X19" s="89">
        <v>96.0297387608408</v>
      </c>
      <c r="Y19" s="89"/>
      <c r="Z19" s="89"/>
      <c r="AA19" s="89"/>
      <c r="AB19" s="89"/>
      <c r="AC19" s="89"/>
    </row>
    <row r="20" spans="1:29" x14ac:dyDescent="0.25">
      <c r="A20" s="222" t="s">
        <v>228</v>
      </c>
      <c r="B20" s="104">
        <v>254</v>
      </c>
      <c r="C20" s="104">
        <v>262</v>
      </c>
      <c r="D20" s="104">
        <v>208</v>
      </c>
      <c r="E20" s="68">
        <v>228</v>
      </c>
      <c r="F20" s="68">
        <v>279</v>
      </c>
      <c r="G20" s="68">
        <v>265</v>
      </c>
      <c r="H20" s="68">
        <v>250</v>
      </c>
      <c r="I20" s="68">
        <v>248</v>
      </c>
      <c r="J20" s="68">
        <v>260</v>
      </c>
      <c r="K20" s="68">
        <v>262</v>
      </c>
      <c r="L20" s="68">
        <v>238</v>
      </c>
      <c r="M20" s="68">
        <v>237.8</v>
      </c>
      <c r="N20" s="68">
        <v>277.60000000000002</v>
      </c>
      <c r="O20" s="68">
        <v>254</v>
      </c>
      <c r="P20" s="68">
        <v>235.96951575100002</v>
      </c>
      <c r="Q20" s="68">
        <v>250</v>
      </c>
      <c r="R20" s="68">
        <v>276</v>
      </c>
      <c r="S20" s="68">
        <v>250</v>
      </c>
      <c r="T20" s="68">
        <v>225</v>
      </c>
      <c r="U20" s="188">
        <f>U28+U36</f>
        <v>239.38042070000003</v>
      </c>
      <c r="V20" s="188">
        <f>V28+V36</f>
        <v>261.39466438599999</v>
      </c>
      <c r="W20" s="188">
        <v>199.97167100000001</v>
      </c>
      <c r="X20" s="188">
        <v>165.78514999999999</v>
      </c>
      <c r="Y20" s="89"/>
      <c r="Z20" s="89"/>
      <c r="AA20" s="89"/>
      <c r="AB20" s="89"/>
      <c r="AC20" s="89"/>
    </row>
    <row r="21" spans="1:29" x14ac:dyDescent="0.25">
      <c r="A21" s="61" t="s">
        <v>229</v>
      </c>
      <c r="B21" s="63">
        <v>649</v>
      </c>
      <c r="C21" s="63">
        <v>669</v>
      </c>
      <c r="D21" s="63">
        <v>731</v>
      </c>
      <c r="E21" s="64">
        <v>736</v>
      </c>
      <c r="F21" s="64">
        <v>617</v>
      </c>
      <c r="G21" s="64">
        <v>652</v>
      </c>
      <c r="H21" s="64">
        <v>802</v>
      </c>
      <c r="I21" s="64">
        <v>770</v>
      </c>
      <c r="J21" s="64">
        <v>782</v>
      </c>
      <c r="K21" s="64">
        <v>798</v>
      </c>
      <c r="L21" s="64">
        <v>912</v>
      </c>
      <c r="M21" s="64">
        <v>835.1</v>
      </c>
      <c r="N21" s="64">
        <v>811.1</v>
      </c>
      <c r="O21" s="64">
        <v>771</v>
      </c>
      <c r="P21" s="64">
        <v>750</v>
      </c>
      <c r="Q21" s="64">
        <v>819</v>
      </c>
      <c r="R21" s="64">
        <v>775</v>
      </c>
      <c r="S21" s="64">
        <v>614.23470545799989</v>
      </c>
      <c r="T21" s="64">
        <v>922.8448866069989</v>
      </c>
      <c r="U21" s="64">
        <v>890.59983575199988</v>
      </c>
      <c r="V21" s="64">
        <v>911.1333776219999</v>
      </c>
      <c r="W21" s="64">
        <v>895.69165163900004</v>
      </c>
      <c r="X21" s="64">
        <v>679</v>
      </c>
      <c r="Y21" s="89"/>
      <c r="Z21" s="89"/>
      <c r="AA21" s="89"/>
      <c r="AB21" s="89"/>
      <c r="AC21" s="89"/>
    </row>
    <row r="22" spans="1:29" x14ac:dyDescent="0.25">
      <c r="A22" s="222" t="s">
        <v>222</v>
      </c>
      <c r="B22" s="105">
        <v>611</v>
      </c>
      <c r="C22" s="105">
        <v>626</v>
      </c>
      <c r="D22" s="105">
        <v>682</v>
      </c>
      <c r="E22" s="68">
        <v>689</v>
      </c>
      <c r="F22" s="68">
        <v>566</v>
      </c>
      <c r="G22" s="68">
        <v>592</v>
      </c>
      <c r="H22" s="68">
        <v>730</v>
      </c>
      <c r="I22" s="68">
        <v>720</v>
      </c>
      <c r="J22" s="68">
        <v>737</v>
      </c>
      <c r="K22" s="68">
        <v>748</v>
      </c>
      <c r="L22" s="68">
        <v>859</v>
      </c>
      <c r="M22" s="68">
        <v>790.6</v>
      </c>
      <c r="N22" s="68">
        <v>759.9</v>
      </c>
      <c r="O22" s="68">
        <v>719</v>
      </c>
      <c r="P22" s="68">
        <v>697.53166033199886</v>
      </c>
      <c r="Q22" s="68">
        <v>748</v>
      </c>
      <c r="R22" s="68">
        <v>720</v>
      </c>
      <c r="S22" s="68">
        <v>555.19299684399994</v>
      </c>
      <c r="T22" s="68">
        <v>868.87109614099893</v>
      </c>
      <c r="U22" s="188">
        <v>833.10183505199984</v>
      </c>
      <c r="V22" s="188">
        <v>858.9915332359999</v>
      </c>
      <c r="W22" s="188">
        <v>839.75878312899999</v>
      </c>
      <c r="X22" s="188">
        <v>640.28317080700003</v>
      </c>
      <c r="Y22" s="89"/>
      <c r="Z22" s="89"/>
      <c r="AA22" s="89"/>
      <c r="AB22" s="89"/>
      <c r="AC22" s="89"/>
    </row>
    <row r="23" spans="1:29" x14ac:dyDescent="0.25">
      <c r="A23" s="49" t="s">
        <v>223</v>
      </c>
      <c r="B23" s="44">
        <v>0</v>
      </c>
      <c r="C23" s="44">
        <v>0</v>
      </c>
      <c r="D23" s="44">
        <v>0</v>
      </c>
      <c r="E23" s="58">
        <v>0</v>
      </c>
      <c r="F23" s="58">
        <v>0</v>
      </c>
      <c r="G23" s="58">
        <v>0</v>
      </c>
      <c r="H23" s="58">
        <v>1</v>
      </c>
      <c r="I23" s="58">
        <v>1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106" t="s">
        <v>40</v>
      </c>
      <c r="Q23" s="106">
        <v>0</v>
      </c>
      <c r="R23" s="106">
        <v>0</v>
      </c>
      <c r="S23" s="106">
        <v>0</v>
      </c>
      <c r="T23" s="106">
        <v>0</v>
      </c>
      <c r="U23" s="89"/>
      <c r="V23" s="89">
        <v>0</v>
      </c>
      <c r="W23" s="89">
        <v>0</v>
      </c>
      <c r="X23" s="106">
        <v>0</v>
      </c>
      <c r="Y23" s="89"/>
      <c r="Z23" s="89"/>
      <c r="AA23" s="89"/>
      <c r="AB23" s="89"/>
      <c r="AC23" s="89"/>
    </row>
    <row r="24" spans="1:29" x14ac:dyDescent="0.25">
      <c r="A24" s="49" t="s">
        <v>224</v>
      </c>
      <c r="B24" s="44">
        <v>220</v>
      </c>
      <c r="C24" s="44">
        <v>225</v>
      </c>
      <c r="D24" s="44">
        <v>233</v>
      </c>
      <c r="E24" s="58">
        <v>243</v>
      </c>
      <c r="F24" s="58">
        <v>215</v>
      </c>
      <c r="G24" s="58">
        <v>216</v>
      </c>
      <c r="H24" s="58">
        <v>267</v>
      </c>
      <c r="I24" s="58">
        <v>275</v>
      </c>
      <c r="J24" s="58">
        <v>271</v>
      </c>
      <c r="K24" s="58">
        <v>278</v>
      </c>
      <c r="L24" s="58">
        <v>300</v>
      </c>
      <c r="M24" s="58">
        <v>283.7</v>
      </c>
      <c r="N24" s="58">
        <v>293.3</v>
      </c>
      <c r="O24" s="58">
        <v>270</v>
      </c>
      <c r="P24" s="58">
        <v>235.70153799999898</v>
      </c>
      <c r="Q24" s="58">
        <v>298</v>
      </c>
      <c r="R24" s="58">
        <v>262</v>
      </c>
      <c r="S24" s="58">
        <v>183.50806299999999</v>
      </c>
      <c r="T24" s="58">
        <v>305.75749849999897</v>
      </c>
      <c r="U24" s="89">
        <v>326.53355599999998</v>
      </c>
      <c r="V24" s="89">
        <v>383.418241416</v>
      </c>
      <c r="W24" s="89">
        <v>383.35545100000002</v>
      </c>
      <c r="X24" s="89">
        <v>283.47351096799997</v>
      </c>
      <c r="Y24" s="89"/>
      <c r="Z24" s="89"/>
      <c r="AA24" s="89"/>
      <c r="AB24" s="89"/>
      <c r="AC24" s="89"/>
    </row>
    <row r="25" spans="1:29" x14ac:dyDescent="0.25">
      <c r="A25" s="49" t="s">
        <v>225</v>
      </c>
      <c r="B25" s="44">
        <v>108</v>
      </c>
      <c r="C25" s="44">
        <v>117</v>
      </c>
      <c r="D25" s="44">
        <v>129</v>
      </c>
      <c r="E25" s="58">
        <v>137</v>
      </c>
      <c r="F25" s="58">
        <v>118</v>
      </c>
      <c r="G25" s="58">
        <v>117</v>
      </c>
      <c r="H25" s="58">
        <v>155</v>
      </c>
      <c r="I25" s="58">
        <v>129</v>
      </c>
      <c r="J25" s="58">
        <v>157</v>
      </c>
      <c r="K25" s="58">
        <v>142</v>
      </c>
      <c r="L25" s="58">
        <v>172</v>
      </c>
      <c r="M25" s="58">
        <v>159.30000000000001</v>
      </c>
      <c r="N25" s="58">
        <v>155</v>
      </c>
      <c r="O25" s="58">
        <v>138</v>
      </c>
      <c r="P25" s="58">
        <v>142.46846298599999</v>
      </c>
      <c r="Q25" s="58">
        <v>126</v>
      </c>
      <c r="R25" s="58">
        <v>146</v>
      </c>
      <c r="S25" s="58">
        <v>115.304964892</v>
      </c>
      <c r="T25" s="58">
        <v>166.811266472</v>
      </c>
      <c r="U25" s="89">
        <v>161.45384819399999</v>
      </c>
      <c r="V25" s="89">
        <v>137.49815177999997</v>
      </c>
      <c r="W25" s="89">
        <v>126.407538456</v>
      </c>
      <c r="X25" s="89">
        <v>93.501091646000006</v>
      </c>
      <c r="Y25" s="89"/>
      <c r="Z25" s="89"/>
      <c r="AA25" s="89"/>
      <c r="AB25" s="89"/>
      <c r="AC25" s="89"/>
    </row>
    <row r="26" spans="1:29" x14ac:dyDescent="0.25">
      <c r="A26" s="49" t="s">
        <v>226</v>
      </c>
      <c r="B26" s="44">
        <v>197</v>
      </c>
      <c r="C26" s="44">
        <v>203</v>
      </c>
      <c r="D26" s="44">
        <v>218</v>
      </c>
      <c r="E26" s="58">
        <v>207</v>
      </c>
      <c r="F26" s="58">
        <v>157</v>
      </c>
      <c r="G26" s="58">
        <v>191</v>
      </c>
      <c r="H26" s="58">
        <v>234</v>
      </c>
      <c r="I26" s="58">
        <v>236</v>
      </c>
      <c r="J26" s="58">
        <v>242</v>
      </c>
      <c r="K26" s="58">
        <v>263</v>
      </c>
      <c r="L26" s="58">
        <v>307</v>
      </c>
      <c r="M26" s="58">
        <v>278.8</v>
      </c>
      <c r="N26" s="58">
        <v>243.8</v>
      </c>
      <c r="O26" s="58">
        <v>234</v>
      </c>
      <c r="P26" s="58">
        <v>241.34868899399999</v>
      </c>
      <c r="Q26" s="58">
        <v>244</v>
      </c>
      <c r="R26" s="58">
        <v>239</v>
      </c>
      <c r="S26" s="58">
        <v>191.82748169799999</v>
      </c>
      <c r="T26" s="58">
        <v>311.78004187499999</v>
      </c>
      <c r="U26" s="89">
        <v>253.47394859999989</v>
      </c>
      <c r="V26" s="89">
        <v>246.42647699</v>
      </c>
      <c r="W26" s="89">
        <v>244.01865014499998</v>
      </c>
      <c r="X26" s="89">
        <v>186.293577408</v>
      </c>
      <c r="Y26" s="89"/>
      <c r="Z26" s="89"/>
      <c r="AA26" s="89"/>
      <c r="AB26" s="89"/>
      <c r="AC26" s="89"/>
    </row>
    <row r="27" spans="1:29" x14ac:dyDescent="0.25">
      <c r="A27" s="49" t="s">
        <v>227</v>
      </c>
      <c r="B27" s="44">
        <v>85</v>
      </c>
      <c r="C27" s="44">
        <v>81</v>
      </c>
      <c r="D27" s="44">
        <v>102</v>
      </c>
      <c r="E27" s="58">
        <v>102</v>
      </c>
      <c r="F27" s="58">
        <v>77</v>
      </c>
      <c r="G27" s="58">
        <v>68</v>
      </c>
      <c r="H27" s="58">
        <v>73</v>
      </c>
      <c r="I27" s="58">
        <v>78</v>
      </c>
      <c r="J27" s="58">
        <v>67</v>
      </c>
      <c r="K27" s="58">
        <v>66</v>
      </c>
      <c r="L27" s="58">
        <v>79</v>
      </c>
      <c r="M27" s="58">
        <v>68.8</v>
      </c>
      <c r="N27" s="58">
        <v>67.900000000000006</v>
      </c>
      <c r="O27" s="58">
        <v>77</v>
      </c>
      <c r="P27" s="58">
        <v>77.915500352000009</v>
      </c>
      <c r="Q27" s="58">
        <v>81</v>
      </c>
      <c r="R27" s="58">
        <v>73</v>
      </c>
      <c r="S27" s="58">
        <v>64.552487253999999</v>
      </c>
      <c r="T27" s="58">
        <v>84.522289294000004</v>
      </c>
      <c r="U27" s="89">
        <v>91.640482258000006</v>
      </c>
      <c r="V27" s="89">
        <v>91.648663049999996</v>
      </c>
      <c r="W27" s="89">
        <v>85.977143527999999</v>
      </c>
      <c r="X27" s="89">
        <v>77.014990784999995</v>
      </c>
      <c r="Y27" s="89"/>
      <c r="Z27" s="89"/>
      <c r="AA27" s="89"/>
      <c r="AB27" s="89"/>
      <c r="AC27" s="89"/>
    </row>
    <row r="28" spans="1:29" x14ac:dyDescent="0.25">
      <c r="A28" s="222" t="s">
        <v>228</v>
      </c>
      <c r="B28" s="104">
        <v>38</v>
      </c>
      <c r="C28" s="104">
        <v>43</v>
      </c>
      <c r="D28" s="104">
        <v>49</v>
      </c>
      <c r="E28" s="68">
        <v>47</v>
      </c>
      <c r="F28" s="68">
        <v>51</v>
      </c>
      <c r="G28" s="68">
        <v>60</v>
      </c>
      <c r="H28" s="68">
        <v>72</v>
      </c>
      <c r="I28" s="68">
        <v>50</v>
      </c>
      <c r="J28" s="68">
        <v>45</v>
      </c>
      <c r="K28" s="68">
        <v>50</v>
      </c>
      <c r="L28" s="68">
        <v>53</v>
      </c>
      <c r="M28" s="68">
        <v>44.5</v>
      </c>
      <c r="N28" s="68">
        <v>51.1</v>
      </c>
      <c r="O28" s="68">
        <v>52</v>
      </c>
      <c r="P28" s="68">
        <v>52.701515751000002</v>
      </c>
      <c r="Q28" s="68">
        <v>71</v>
      </c>
      <c r="R28" s="68">
        <v>55</v>
      </c>
      <c r="S28" s="68">
        <v>59.041708614000001</v>
      </c>
      <c r="T28" s="68">
        <v>53.973790466000004</v>
      </c>
      <c r="U28" s="188">
        <v>57.498000700000006</v>
      </c>
      <c r="V28" s="188">
        <v>52.141844385999995</v>
      </c>
      <c r="W28" s="188">
        <v>55.932868509999999</v>
      </c>
      <c r="X28" s="188">
        <v>38.581667200999995</v>
      </c>
      <c r="Y28" s="89"/>
      <c r="Z28" s="89"/>
      <c r="AA28" s="89"/>
      <c r="AB28" s="89"/>
      <c r="AC28" s="89"/>
    </row>
    <row r="29" spans="1:29" x14ac:dyDescent="0.25">
      <c r="A29" s="61" t="s">
        <v>230</v>
      </c>
      <c r="B29" s="62">
        <v>597</v>
      </c>
      <c r="C29" s="62">
        <v>584</v>
      </c>
      <c r="D29" s="62">
        <v>441</v>
      </c>
      <c r="E29" s="64">
        <v>451</v>
      </c>
      <c r="F29" s="64">
        <v>577</v>
      </c>
      <c r="G29" s="64">
        <v>521</v>
      </c>
      <c r="H29" s="64">
        <v>499</v>
      </c>
      <c r="I29" s="64">
        <v>484</v>
      </c>
      <c r="J29" s="64">
        <v>496</v>
      </c>
      <c r="K29" s="64">
        <v>523</v>
      </c>
      <c r="L29" s="64">
        <v>378</v>
      </c>
      <c r="M29" s="64">
        <v>345.5</v>
      </c>
      <c r="N29" s="64">
        <v>363.9</v>
      </c>
      <c r="O29" s="64">
        <v>390</v>
      </c>
      <c r="P29" s="64">
        <v>322</v>
      </c>
      <c r="Q29" s="64">
        <v>298</v>
      </c>
      <c r="R29" s="64">
        <v>365</v>
      </c>
      <c r="S29" s="64">
        <v>388.49184133511665</v>
      </c>
      <c r="T29" s="64">
        <v>355.00351268641282</v>
      </c>
      <c r="U29" s="64">
        <v>338.70179730199999</v>
      </c>
      <c r="V29" s="64">
        <v>405.82440356917363</v>
      </c>
      <c r="W29" s="64">
        <v>385.34523141582162</v>
      </c>
      <c r="X29" s="64">
        <v>303</v>
      </c>
      <c r="Y29" s="89"/>
      <c r="Z29" s="89"/>
      <c r="AA29" s="89"/>
      <c r="AB29" s="89"/>
      <c r="AC29" s="89"/>
    </row>
    <row r="30" spans="1:29" x14ac:dyDescent="0.25">
      <c r="A30" s="222" t="s">
        <v>222</v>
      </c>
      <c r="B30" s="104">
        <v>381</v>
      </c>
      <c r="C30" s="104">
        <v>365</v>
      </c>
      <c r="D30" s="104">
        <v>282</v>
      </c>
      <c r="E30" s="68">
        <v>270</v>
      </c>
      <c r="F30" s="68">
        <v>349</v>
      </c>
      <c r="G30" s="68">
        <v>316</v>
      </c>
      <c r="H30" s="68">
        <v>321</v>
      </c>
      <c r="I30" s="68">
        <v>285</v>
      </c>
      <c r="J30" s="68">
        <v>280</v>
      </c>
      <c r="K30" s="68">
        <v>310</v>
      </c>
      <c r="L30" s="68">
        <v>193</v>
      </c>
      <c r="M30" s="68">
        <v>152.1</v>
      </c>
      <c r="N30" s="68">
        <v>137.5</v>
      </c>
      <c r="O30" s="68">
        <v>187</v>
      </c>
      <c r="P30" s="68">
        <v>138.70881064641441</v>
      </c>
      <c r="Q30" s="68">
        <v>119</v>
      </c>
      <c r="R30" s="68">
        <v>144</v>
      </c>
      <c r="S30" s="68">
        <v>197.29176733511662</v>
      </c>
      <c r="T30" s="68">
        <v>183.52651268641281</v>
      </c>
      <c r="U30" s="188">
        <v>156.81937730199996</v>
      </c>
      <c r="V30" s="188">
        <v>196.57158356917361</v>
      </c>
      <c r="W30" s="188">
        <v>185.3735604158216</v>
      </c>
      <c r="X30" s="188">
        <v>137</v>
      </c>
      <c r="Y30" s="89"/>
      <c r="Z30" s="89"/>
      <c r="AA30" s="89"/>
      <c r="AB30" s="89"/>
      <c r="AC30" s="89"/>
    </row>
    <row r="31" spans="1:29" x14ac:dyDescent="0.25">
      <c r="A31" s="49" t="s">
        <v>223</v>
      </c>
      <c r="B31" s="44" t="s">
        <v>40</v>
      </c>
      <c r="C31" s="44" t="s">
        <v>40</v>
      </c>
      <c r="D31" s="44" t="s">
        <v>40</v>
      </c>
      <c r="E31" s="44" t="s">
        <v>40</v>
      </c>
      <c r="F31" s="44" t="s">
        <v>40</v>
      </c>
      <c r="G31" s="44" t="s">
        <v>40</v>
      </c>
      <c r="H31" s="44" t="s">
        <v>40</v>
      </c>
      <c r="I31" s="44" t="s">
        <v>40</v>
      </c>
      <c r="J31" s="44" t="s">
        <v>40</v>
      </c>
      <c r="K31" s="44" t="s">
        <v>40</v>
      </c>
      <c r="L31" s="44" t="s">
        <v>40</v>
      </c>
      <c r="M31" s="44" t="s">
        <v>40</v>
      </c>
      <c r="N31" s="44" t="s">
        <v>40</v>
      </c>
      <c r="O31" s="58">
        <v>2</v>
      </c>
      <c r="P31" s="58">
        <v>0</v>
      </c>
      <c r="Q31" s="58">
        <v>0</v>
      </c>
      <c r="R31" s="58">
        <v>8</v>
      </c>
      <c r="S31" s="58">
        <v>34.628735689104495</v>
      </c>
      <c r="T31" s="58">
        <v>0</v>
      </c>
      <c r="U31" s="89">
        <v>0</v>
      </c>
      <c r="V31" s="89">
        <v>0</v>
      </c>
      <c r="W31" s="89">
        <v>0</v>
      </c>
      <c r="X31" s="58">
        <v>0</v>
      </c>
      <c r="Y31" s="89"/>
      <c r="Z31" s="89"/>
      <c r="AA31" s="89"/>
      <c r="AB31" s="89"/>
      <c r="AC31" s="89"/>
    </row>
    <row r="32" spans="1:29" x14ac:dyDescent="0.25">
      <c r="A32" s="49" t="s">
        <v>224</v>
      </c>
      <c r="B32" s="44">
        <v>59</v>
      </c>
      <c r="C32" s="44">
        <v>29</v>
      </c>
      <c r="D32" s="44">
        <v>16</v>
      </c>
      <c r="E32" s="58">
        <v>9</v>
      </c>
      <c r="F32" s="58">
        <v>20</v>
      </c>
      <c r="G32" s="58">
        <v>14</v>
      </c>
      <c r="H32" s="58">
        <v>16</v>
      </c>
      <c r="I32" s="58">
        <v>24</v>
      </c>
      <c r="J32" s="58">
        <v>35</v>
      </c>
      <c r="K32" s="58">
        <v>24</v>
      </c>
      <c r="L32" s="58">
        <v>70</v>
      </c>
      <c r="M32" s="58">
        <v>11.6</v>
      </c>
      <c r="N32" s="58">
        <v>9.8000000000000007</v>
      </c>
      <c r="O32" s="58">
        <v>25</v>
      </c>
      <c r="P32" s="58">
        <v>10.835512228016899</v>
      </c>
      <c r="Q32" s="58">
        <v>10</v>
      </c>
      <c r="R32" s="58">
        <v>13</v>
      </c>
      <c r="S32" s="58">
        <v>10.841861000000002</v>
      </c>
      <c r="T32" s="58">
        <v>12.017547122833799</v>
      </c>
      <c r="U32" s="89">
        <v>18.015514208999999</v>
      </c>
      <c r="V32" s="89">
        <v>37.609017365236298</v>
      </c>
      <c r="W32" s="89">
        <v>25.465246672394098</v>
      </c>
      <c r="X32" s="89">
        <v>12.322021610821</v>
      </c>
      <c r="Y32" s="89"/>
      <c r="Z32" s="89"/>
      <c r="AA32" s="89"/>
      <c r="AB32" s="89"/>
      <c r="AC32" s="89"/>
    </row>
    <row r="33" spans="1:29" x14ac:dyDescent="0.25">
      <c r="A33" s="49" t="s">
        <v>225</v>
      </c>
      <c r="B33" s="44">
        <v>27</v>
      </c>
      <c r="C33" s="44">
        <v>25</v>
      </c>
      <c r="D33" s="44">
        <v>19</v>
      </c>
      <c r="E33" s="58">
        <v>18</v>
      </c>
      <c r="F33" s="58">
        <v>24</v>
      </c>
      <c r="G33" s="58">
        <v>24</v>
      </c>
      <c r="H33" s="58">
        <v>22</v>
      </c>
      <c r="I33" s="58">
        <v>8</v>
      </c>
      <c r="J33" s="58">
        <v>17</v>
      </c>
      <c r="K33" s="58">
        <v>26</v>
      </c>
      <c r="L33" s="58">
        <v>7</v>
      </c>
      <c r="M33" s="58">
        <v>7.1</v>
      </c>
      <c r="N33" s="58">
        <v>5.6</v>
      </c>
      <c r="O33" s="58">
        <v>6</v>
      </c>
      <c r="P33" s="58">
        <v>6.6362230000000002</v>
      </c>
      <c r="Q33" s="58">
        <v>7</v>
      </c>
      <c r="R33" s="58">
        <v>7</v>
      </c>
      <c r="S33" s="58">
        <v>7.3934740000000003</v>
      </c>
      <c r="T33" s="58">
        <v>6.7574449999999899</v>
      </c>
      <c r="U33" s="89">
        <v>8.8684159999999999</v>
      </c>
      <c r="V33" s="89">
        <v>8.9825809999999997</v>
      </c>
      <c r="W33" s="89">
        <v>9.016902</v>
      </c>
      <c r="X33" s="89">
        <v>5.7302239999999998</v>
      </c>
      <c r="Y33" s="89"/>
      <c r="Z33" s="89"/>
      <c r="AA33" s="89"/>
      <c r="AB33" s="89"/>
      <c r="AC33" s="89"/>
    </row>
    <row r="34" spans="1:29" x14ac:dyDescent="0.25">
      <c r="A34" s="49" t="s">
        <v>226</v>
      </c>
      <c r="B34" s="44">
        <v>265</v>
      </c>
      <c r="C34" s="44">
        <v>259</v>
      </c>
      <c r="D34" s="44">
        <v>212</v>
      </c>
      <c r="E34" s="58">
        <v>202</v>
      </c>
      <c r="F34" s="58">
        <v>258</v>
      </c>
      <c r="G34" s="58">
        <v>232</v>
      </c>
      <c r="H34" s="58">
        <v>233</v>
      </c>
      <c r="I34" s="58">
        <v>202</v>
      </c>
      <c r="J34" s="58">
        <v>191</v>
      </c>
      <c r="K34" s="58">
        <v>200</v>
      </c>
      <c r="L34" s="58">
        <v>69</v>
      </c>
      <c r="M34" s="58">
        <v>89.2</v>
      </c>
      <c r="N34" s="58">
        <v>96.3</v>
      </c>
      <c r="O34" s="58">
        <v>131</v>
      </c>
      <c r="P34" s="58">
        <v>105.81116910723</v>
      </c>
      <c r="Q34" s="58">
        <v>90</v>
      </c>
      <c r="R34" s="58">
        <v>106</v>
      </c>
      <c r="S34" s="58">
        <v>112.09196636995301</v>
      </c>
      <c r="T34" s="58">
        <v>147.75382308712702</v>
      </c>
      <c r="U34" s="89">
        <v>117.09594439999999</v>
      </c>
      <c r="V34" s="89">
        <v>128.51753444488801</v>
      </c>
      <c r="W34" s="89">
        <v>137.76663179348401</v>
      </c>
      <c r="X34" s="89">
        <v>99.831876465161997</v>
      </c>
      <c r="Y34" s="89"/>
      <c r="Z34" s="89"/>
      <c r="AA34" s="89"/>
      <c r="AB34" s="89"/>
      <c r="AC34" s="89"/>
    </row>
    <row r="35" spans="1:29" x14ac:dyDescent="0.25">
      <c r="A35" s="49" t="s">
        <v>227</v>
      </c>
      <c r="B35" s="44">
        <v>30</v>
      </c>
      <c r="C35" s="44">
        <v>52</v>
      </c>
      <c r="D35" s="44">
        <v>35</v>
      </c>
      <c r="E35" s="58">
        <v>41</v>
      </c>
      <c r="F35" s="58">
        <v>48</v>
      </c>
      <c r="G35" s="58">
        <v>46</v>
      </c>
      <c r="H35" s="58">
        <v>51</v>
      </c>
      <c r="I35" s="58">
        <v>52</v>
      </c>
      <c r="J35" s="58">
        <v>37</v>
      </c>
      <c r="K35" s="58">
        <v>61</v>
      </c>
      <c r="L35" s="58">
        <v>47</v>
      </c>
      <c r="M35" s="58">
        <v>44.2</v>
      </c>
      <c r="N35" s="58">
        <v>25.8</v>
      </c>
      <c r="O35" s="58">
        <v>23</v>
      </c>
      <c r="P35" s="58">
        <v>15.4259063111675</v>
      </c>
      <c r="Q35" s="58">
        <v>13</v>
      </c>
      <c r="R35" s="58">
        <v>9</v>
      </c>
      <c r="S35" s="58">
        <v>32.335730276059103</v>
      </c>
      <c r="T35" s="58">
        <v>16.997697476451997</v>
      </c>
      <c r="U35" s="89">
        <v>12.839502693</v>
      </c>
      <c r="V35" s="89">
        <v>21.4624507590493</v>
      </c>
      <c r="W35" s="89">
        <v>13.1247799499435</v>
      </c>
      <c r="X35" s="89">
        <v>19.014747975840802</v>
      </c>
      <c r="Y35" s="89"/>
      <c r="Z35" s="89"/>
      <c r="AA35" s="89"/>
      <c r="AB35" s="89"/>
      <c r="AC35" s="89"/>
    </row>
    <row r="36" spans="1:29" x14ac:dyDescent="0.25">
      <c r="A36" s="222" t="s">
        <v>228</v>
      </c>
      <c r="B36" s="104">
        <v>216</v>
      </c>
      <c r="C36" s="104">
        <v>219</v>
      </c>
      <c r="D36" s="104">
        <v>159</v>
      </c>
      <c r="E36" s="68">
        <v>181</v>
      </c>
      <c r="F36" s="68">
        <v>228</v>
      </c>
      <c r="G36" s="68">
        <v>205</v>
      </c>
      <c r="H36" s="68">
        <v>177</v>
      </c>
      <c r="I36" s="68">
        <v>198</v>
      </c>
      <c r="J36" s="68">
        <v>216</v>
      </c>
      <c r="K36" s="68">
        <v>212</v>
      </c>
      <c r="L36" s="68">
        <v>185</v>
      </c>
      <c r="M36" s="68">
        <v>193.4</v>
      </c>
      <c r="N36" s="68">
        <v>226.4</v>
      </c>
      <c r="O36" s="68">
        <v>203</v>
      </c>
      <c r="P36" s="68">
        <v>183.268</v>
      </c>
      <c r="Q36" s="68">
        <v>178</v>
      </c>
      <c r="R36" s="68">
        <v>221</v>
      </c>
      <c r="S36" s="68">
        <v>191.200074</v>
      </c>
      <c r="T36" s="68">
        <v>171.477</v>
      </c>
      <c r="U36" s="188">
        <v>181.88242000000002</v>
      </c>
      <c r="V36" s="188">
        <v>209.25282000000001</v>
      </c>
      <c r="W36" s="188">
        <v>199.97167100000001</v>
      </c>
      <c r="X36" s="188">
        <v>165.78514999999999</v>
      </c>
      <c r="Y36" s="89"/>
      <c r="Z36" s="89"/>
      <c r="AA36" s="89"/>
      <c r="AB36" s="89"/>
      <c r="AC36" s="89"/>
    </row>
    <row r="37" spans="1:29" x14ac:dyDescent="0.25">
      <c r="A37" s="42"/>
      <c r="B37" s="44"/>
      <c r="C37" s="44"/>
      <c r="D37" s="44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89"/>
      <c r="V37" s="89"/>
      <c r="W37" s="89"/>
      <c r="X37" s="89"/>
      <c r="Y37" s="89"/>
      <c r="Z37" s="89"/>
      <c r="AA37" s="89"/>
      <c r="AB37" s="89"/>
      <c r="AC37" s="89"/>
    </row>
    <row r="38" spans="1:29" x14ac:dyDescent="0.25">
      <c r="A38" s="61" t="s">
        <v>231</v>
      </c>
      <c r="B38" s="63">
        <v>1246</v>
      </c>
      <c r="C38" s="63">
        <v>1253</v>
      </c>
      <c r="D38" s="63">
        <v>1172</v>
      </c>
      <c r="E38" s="64">
        <v>1187</v>
      </c>
      <c r="F38" s="64">
        <v>1194</v>
      </c>
      <c r="G38" s="64">
        <v>1173</v>
      </c>
      <c r="H38" s="64">
        <v>1301</v>
      </c>
      <c r="I38" s="64">
        <v>1254</v>
      </c>
      <c r="J38" s="64">
        <v>1278</v>
      </c>
      <c r="K38" s="64">
        <v>1321</v>
      </c>
      <c r="L38" s="64">
        <v>1290</v>
      </c>
      <c r="M38" s="64">
        <v>1180.5</v>
      </c>
      <c r="N38" s="64">
        <v>1175</v>
      </c>
      <c r="O38" s="64">
        <v>1161</v>
      </c>
      <c r="P38" s="64">
        <v>1072</v>
      </c>
      <c r="Q38" s="64">
        <v>1117</v>
      </c>
      <c r="R38" s="64">
        <v>1140</v>
      </c>
      <c r="S38" s="64">
        <v>1003</v>
      </c>
      <c r="T38" s="64">
        <v>1278</v>
      </c>
      <c r="U38" s="64">
        <f>U29+U21</f>
        <v>1229.3016330539999</v>
      </c>
      <c r="V38" s="64">
        <f>V29+V21</f>
        <v>1316.9577811911736</v>
      </c>
      <c r="W38" s="64">
        <f>W29+W21</f>
        <v>1281.0368830548216</v>
      </c>
      <c r="X38" s="63">
        <v>981.54885805982371</v>
      </c>
      <c r="Y38" s="89"/>
      <c r="Z38" s="89"/>
      <c r="AA38" s="89"/>
      <c r="AB38" s="89"/>
      <c r="AC38" s="89"/>
    </row>
    <row r="39" spans="1:29" x14ac:dyDescent="0.25">
      <c r="A39" s="42" t="s">
        <v>232</v>
      </c>
      <c r="B39" s="41">
        <v>0.52</v>
      </c>
      <c r="C39" s="41">
        <v>0.53</v>
      </c>
      <c r="D39" s="41">
        <v>0.62</v>
      </c>
      <c r="E39" s="41">
        <v>0.62</v>
      </c>
      <c r="F39" s="41">
        <v>0.52</v>
      </c>
      <c r="G39" s="41">
        <v>0.56000000000000005</v>
      </c>
      <c r="H39" s="41">
        <v>0.62</v>
      </c>
      <c r="I39" s="41">
        <v>0.38</v>
      </c>
      <c r="J39" s="41">
        <v>0.61</v>
      </c>
      <c r="K39" s="41">
        <v>0.6</v>
      </c>
      <c r="L39" s="41">
        <v>0.71</v>
      </c>
      <c r="M39" s="41">
        <v>0.7073683134633123</v>
      </c>
      <c r="N39" s="41">
        <v>0.69027719748744576</v>
      </c>
      <c r="O39" s="41">
        <v>0.66</v>
      </c>
      <c r="P39" s="41">
        <v>0.7</v>
      </c>
      <c r="Q39" s="41">
        <v>0.73</v>
      </c>
      <c r="R39" s="41">
        <v>0.68</v>
      </c>
      <c r="S39" s="41">
        <v>0.61299999999999999</v>
      </c>
      <c r="T39" s="41">
        <v>0.72199999999999998</v>
      </c>
      <c r="U39" s="41">
        <v>0.70275285103657026</v>
      </c>
      <c r="V39" s="41">
        <f>(V45+V50)/V38</f>
        <v>0.6918695019834753</v>
      </c>
      <c r="W39" s="41">
        <v>0.69899999999999995</v>
      </c>
      <c r="X39" s="41">
        <v>0.69</v>
      </c>
      <c r="Y39" s="91"/>
      <c r="Z39" s="91"/>
      <c r="AA39" s="91"/>
      <c r="AB39" s="91"/>
      <c r="AC39" s="91"/>
    </row>
    <row r="40" spans="1:29" x14ac:dyDescent="0.25">
      <c r="A40" s="42" t="s">
        <v>233</v>
      </c>
      <c r="B40" s="41">
        <v>0.42</v>
      </c>
      <c r="C40" s="41">
        <v>0.4</v>
      </c>
      <c r="D40" s="41">
        <v>0.34</v>
      </c>
      <c r="E40" s="41">
        <v>0.34</v>
      </c>
      <c r="F40" s="41">
        <v>0.41</v>
      </c>
      <c r="G40" s="41">
        <v>0.39</v>
      </c>
      <c r="H40" s="41">
        <v>0.33</v>
      </c>
      <c r="I40" s="41">
        <v>0.57999999999999996</v>
      </c>
      <c r="J40" s="41">
        <v>0.34</v>
      </c>
      <c r="K40" s="41">
        <v>0.34</v>
      </c>
      <c r="L40" s="41">
        <v>0.26</v>
      </c>
      <c r="M40" s="41">
        <v>0.25362179089636722</v>
      </c>
      <c r="N40" s="41">
        <v>0.28953570973660114</v>
      </c>
      <c r="O40" s="41">
        <v>0.32</v>
      </c>
      <c r="P40" s="41">
        <v>0.28999999999999998</v>
      </c>
      <c r="Q40" s="41">
        <v>0.26</v>
      </c>
      <c r="R40" s="41">
        <v>0.312</v>
      </c>
      <c r="S40" s="41">
        <v>0.33400000000000002</v>
      </c>
      <c r="T40" s="41">
        <v>0.22</v>
      </c>
      <c r="U40" s="41">
        <v>0.26726218010607411</v>
      </c>
      <c r="V40" s="41">
        <f>(V48+V51+V47)/V38</f>
        <v>0.27890044906143818</v>
      </c>
      <c r="W40" s="41">
        <v>0.28100000000000003</v>
      </c>
      <c r="X40" s="41">
        <v>0.28999999999999998</v>
      </c>
      <c r="Y40" s="91"/>
      <c r="Z40" s="91"/>
      <c r="AA40" s="91"/>
      <c r="AB40" s="91"/>
      <c r="AC40" s="91"/>
    </row>
    <row r="41" spans="1:29" x14ac:dyDescent="0.25">
      <c r="A41" s="42" t="s">
        <v>234</v>
      </c>
      <c r="B41" s="41">
        <v>0.06</v>
      </c>
      <c r="C41" s="41">
        <v>7.0000000000000007E-2</v>
      </c>
      <c r="D41" s="41">
        <v>0.04</v>
      </c>
      <c r="E41" s="41">
        <v>0.04</v>
      </c>
      <c r="F41" s="41">
        <v>0.08</v>
      </c>
      <c r="G41" s="41">
        <v>0.05</v>
      </c>
      <c r="H41" s="41">
        <v>0.06</v>
      </c>
      <c r="I41" s="41">
        <v>0.04</v>
      </c>
      <c r="J41" s="41">
        <v>0.05</v>
      </c>
      <c r="K41" s="41">
        <v>0.06</v>
      </c>
      <c r="L41" s="41">
        <v>0.04</v>
      </c>
      <c r="M41" s="41">
        <v>3.9009895640320501E-2</v>
      </c>
      <c r="N41" s="41">
        <v>2.0187092775953108E-2</v>
      </c>
      <c r="O41" s="41">
        <v>0.02</v>
      </c>
      <c r="P41" s="41">
        <v>0.01</v>
      </c>
      <c r="Q41" s="41">
        <v>0.01</v>
      </c>
      <c r="R41" s="41">
        <v>7.0000000000000001E-3</v>
      </c>
      <c r="S41" s="41">
        <v>5.2999999999999999E-2</v>
      </c>
      <c r="T41" s="41">
        <v>0.06</v>
      </c>
      <c r="U41" s="41">
        <v>2.9984968857355535E-2</v>
      </c>
      <c r="V41" s="41">
        <f>1-V39-V40</f>
        <v>2.9230048955086518E-2</v>
      </c>
      <c r="W41" s="41">
        <v>0.02</v>
      </c>
      <c r="X41" s="41">
        <v>0.02</v>
      </c>
      <c r="Y41" s="91"/>
      <c r="Z41" s="91"/>
      <c r="AA41" s="91"/>
      <c r="AB41" s="91"/>
      <c r="AC41" s="91"/>
    </row>
    <row r="42" spans="1:29" x14ac:dyDescent="0.25">
      <c r="A42" s="42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89"/>
      <c r="Z42" s="89"/>
      <c r="AA42" s="89"/>
      <c r="AB42" s="89"/>
      <c r="AC42" s="89"/>
    </row>
    <row r="43" spans="1:29" x14ac:dyDescent="0.25">
      <c r="A43" s="61" t="s">
        <v>235</v>
      </c>
      <c r="B43" s="62" t="s">
        <v>40</v>
      </c>
      <c r="C43" s="62" t="s">
        <v>40</v>
      </c>
      <c r="D43" s="62" t="s">
        <v>40</v>
      </c>
      <c r="E43" s="62" t="s">
        <v>40</v>
      </c>
      <c r="F43" s="62" t="s">
        <v>40</v>
      </c>
      <c r="G43" s="62" t="s">
        <v>40</v>
      </c>
      <c r="H43" s="62" t="s">
        <v>40</v>
      </c>
      <c r="I43" s="62" t="s">
        <v>40</v>
      </c>
      <c r="J43" s="62" t="s">
        <v>40</v>
      </c>
      <c r="K43" s="62" t="s">
        <v>40</v>
      </c>
      <c r="L43" s="62" t="s">
        <v>40</v>
      </c>
      <c r="M43" s="62" t="s">
        <v>40</v>
      </c>
      <c r="N43" s="62" t="s">
        <v>40</v>
      </c>
      <c r="O43" s="62" t="s">
        <v>40</v>
      </c>
      <c r="P43" s="62" t="s">
        <v>40</v>
      </c>
      <c r="Q43" s="62" t="s">
        <v>40</v>
      </c>
      <c r="R43" s="62"/>
      <c r="S43" s="62"/>
      <c r="T43" s="62"/>
      <c r="U43" s="62"/>
      <c r="V43" s="62"/>
      <c r="W43" s="62"/>
      <c r="X43" s="62"/>
      <c r="Y43" s="89"/>
      <c r="Z43" s="89"/>
      <c r="AA43" s="89"/>
      <c r="AB43" s="89"/>
      <c r="AC43" s="89"/>
    </row>
    <row r="44" spans="1:29" x14ac:dyDescent="0.25">
      <c r="A44" s="222" t="s">
        <v>222</v>
      </c>
      <c r="B44" s="105">
        <v>993</v>
      </c>
      <c r="C44" s="105">
        <v>992</v>
      </c>
      <c r="D44" s="105">
        <v>965</v>
      </c>
      <c r="E44" s="68">
        <v>959</v>
      </c>
      <c r="F44" s="68">
        <v>915</v>
      </c>
      <c r="G44" s="68">
        <v>908</v>
      </c>
      <c r="H44" s="68">
        <v>1051</v>
      </c>
      <c r="I44" s="68">
        <v>1762</v>
      </c>
      <c r="J44" s="68">
        <v>1017</v>
      </c>
      <c r="K44" s="68">
        <v>1058</v>
      </c>
      <c r="L44" s="68">
        <v>1052</v>
      </c>
      <c r="M44" s="68">
        <v>942.7</v>
      </c>
      <c r="N44" s="68">
        <v>897.4</v>
      </c>
      <c r="O44" s="68">
        <v>906.08</v>
      </c>
      <c r="P44" s="68">
        <v>836</v>
      </c>
      <c r="Q44" s="68">
        <v>867</v>
      </c>
      <c r="R44" s="68">
        <v>863</v>
      </c>
      <c r="S44" s="68">
        <v>753</v>
      </c>
      <c r="T44" s="68">
        <v>1054</v>
      </c>
      <c r="U44" s="188">
        <v>989.92121239099993</v>
      </c>
      <c r="V44" s="188">
        <f>SUM(V45:V48)</f>
        <v>1055.564645389175</v>
      </c>
      <c r="W44" s="188">
        <v>1025</v>
      </c>
      <c r="X44" s="188">
        <v>776.48204085882355</v>
      </c>
      <c r="Y44" s="89"/>
      <c r="Z44" s="89"/>
      <c r="AA44" s="89"/>
      <c r="AB44" s="89"/>
      <c r="AC44" s="89"/>
    </row>
    <row r="45" spans="1:29" x14ac:dyDescent="0.25">
      <c r="A45" s="49" t="s">
        <v>236</v>
      </c>
      <c r="B45" s="66">
        <v>611</v>
      </c>
      <c r="C45" s="66">
        <v>626</v>
      </c>
      <c r="D45" s="66">
        <v>682</v>
      </c>
      <c r="E45" s="58">
        <v>689</v>
      </c>
      <c r="F45" s="58">
        <v>566</v>
      </c>
      <c r="G45" s="58">
        <v>592</v>
      </c>
      <c r="H45" s="58">
        <v>730</v>
      </c>
      <c r="I45" s="58">
        <v>720</v>
      </c>
      <c r="J45" s="58">
        <v>737</v>
      </c>
      <c r="K45" s="58">
        <v>748</v>
      </c>
      <c r="L45" s="58">
        <v>859</v>
      </c>
      <c r="M45" s="58">
        <v>790.6</v>
      </c>
      <c r="N45" s="58">
        <v>759.9</v>
      </c>
      <c r="O45" s="58">
        <v>719</v>
      </c>
      <c r="P45" s="58">
        <v>698</v>
      </c>
      <c r="Q45" s="58">
        <v>748</v>
      </c>
      <c r="R45" s="58">
        <v>720</v>
      </c>
      <c r="S45" s="58">
        <v>556</v>
      </c>
      <c r="T45" s="58">
        <v>924</v>
      </c>
      <c r="U45" s="89">
        <v>833.10183508899991</v>
      </c>
      <c r="V45" s="89">
        <v>858.99306181999987</v>
      </c>
      <c r="W45" s="89">
        <v>839</v>
      </c>
      <c r="X45" s="89">
        <v>640</v>
      </c>
      <c r="Y45" s="89"/>
      <c r="Z45" s="89"/>
      <c r="AA45" s="89"/>
      <c r="AB45" s="89"/>
      <c r="AC45" s="89"/>
    </row>
    <row r="46" spans="1:29" x14ac:dyDescent="0.25">
      <c r="A46" s="49" t="s">
        <v>237</v>
      </c>
      <c r="B46" s="44">
        <v>78</v>
      </c>
      <c r="C46" s="44">
        <v>85</v>
      </c>
      <c r="D46" s="44">
        <v>44</v>
      </c>
      <c r="E46" s="58">
        <v>52</v>
      </c>
      <c r="F46" s="58">
        <v>92</v>
      </c>
      <c r="G46" s="58">
        <v>64</v>
      </c>
      <c r="H46" s="58">
        <v>74</v>
      </c>
      <c r="I46" s="58">
        <v>82</v>
      </c>
      <c r="J46" s="58">
        <v>60</v>
      </c>
      <c r="K46" s="58">
        <v>74</v>
      </c>
      <c r="L46" s="58">
        <v>48</v>
      </c>
      <c r="M46" s="58">
        <v>46.1</v>
      </c>
      <c r="N46" s="58">
        <v>23.7</v>
      </c>
      <c r="O46" s="58">
        <v>21.05</v>
      </c>
      <c r="P46" s="58">
        <v>15</v>
      </c>
      <c r="Q46" s="58">
        <v>14.428479000002701</v>
      </c>
      <c r="R46" s="58">
        <v>8</v>
      </c>
      <c r="S46" s="58">
        <v>53</v>
      </c>
      <c r="T46" s="58">
        <v>26</v>
      </c>
      <c r="U46" s="89">
        <v>37.83419599999997</v>
      </c>
      <c r="V46" s="89">
        <v>38.496269000001497</v>
      </c>
      <c r="W46" s="89">
        <f>W44-W45-W47-W48</f>
        <v>26</v>
      </c>
      <c r="X46" s="89">
        <v>20</v>
      </c>
      <c r="Y46" s="89"/>
      <c r="Z46" s="89"/>
      <c r="AA46" s="89"/>
      <c r="AB46" s="89"/>
      <c r="AC46" s="89"/>
    </row>
    <row r="47" spans="1:29" x14ac:dyDescent="0.25">
      <c r="A47" s="49" t="s">
        <v>57</v>
      </c>
      <c r="B47" s="44">
        <v>204</v>
      </c>
      <c r="C47" s="44">
        <v>178</v>
      </c>
      <c r="D47" s="44">
        <v>159</v>
      </c>
      <c r="E47" s="58">
        <v>149</v>
      </c>
      <c r="F47" s="58">
        <v>157</v>
      </c>
      <c r="G47" s="58">
        <v>157</v>
      </c>
      <c r="H47" s="58">
        <v>155</v>
      </c>
      <c r="I47" s="58">
        <v>596</v>
      </c>
      <c r="J47" s="58">
        <v>118</v>
      </c>
      <c r="K47" s="58">
        <v>142</v>
      </c>
      <c r="L47" s="58">
        <v>65</v>
      </c>
      <c r="M47" s="58">
        <v>30.6</v>
      </c>
      <c r="N47" s="58">
        <v>30.2</v>
      </c>
      <c r="O47" s="58">
        <v>73.06</v>
      </c>
      <c r="P47" s="58">
        <v>53</v>
      </c>
      <c r="Q47" s="58">
        <v>32.500335661797699</v>
      </c>
      <c r="R47" s="58">
        <v>45</v>
      </c>
      <c r="S47" s="58">
        <v>76</v>
      </c>
      <c r="T47" s="58">
        <v>63</v>
      </c>
      <c r="U47" s="89">
        <v>31.643726301999997</v>
      </c>
      <c r="V47" s="89">
        <v>62.436162569173597</v>
      </c>
      <c r="W47" s="89">
        <v>64</v>
      </c>
      <c r="X47" s="89">
        <v>54</v>
      </c>
      <c r="Y47" s="89"/>
      <c r="Z47" s="89"/>
      <c r="AA47" s="89"/>
      <c r="AB47" s="89"/>
      <c r="AC47" s="89"/>
    </row>
    <row r="48" spans="1:29" x14ac:dyDescent="0.25">
      <c r="A48" s="49" t="s">
        <v>58</v>
      </c>
      <c r="B48" s="44">
        <v>100</v>
      </c>
      <c r="C48" s="44">
        <v>103</v>
      </c>
      <c r="D48" s="44">
        <v>80</v>
      </c>
      <c r="E48" s="58">
        <v>69</v>
      </c>
      <c r="F48" s="58">
        <v>100</v>
      </c>
      <c r="G48" s="58">
        <v>95</v>
      </c>
      <c r="H48" s="58">
        <v>92</v>
      </c>
      <c r="I48" s="58">
        <v>364</v>
      </c>
      <c r="J48" s="58">
        <v>102</v>
      </c>
      <c r="K48" s="58">
        <v>95</v>
      </c>
      <c r="L48" s="58">
        <v>79</v>
      </c>
      <c r="M48" s="58">
        <v>75.400000000000006</v>
      </c>
      <c r="N48" s="58">
        <v>83.6</v>
      </c>
      <c r="O48" s="58">
        <v>92.96</v>
      </c>
      <c r="P48" s="58">
        <v>71</v>
      </c>
      <c r="Q48" s="58">
        <v>72.504126999999997</v>
      </c>
      <c r="R48" s="58">
        <v>90</v>
      </c>
      <c r="S48" s="58">
        <v>68</v>
      </c>
      <c r="T48" s="58">
        <v>94</v>
      </c>
      <c r="U48" s="89">
        <v>87.341454999999996</v>
      </c>
      <c r="V48" s="89">
        <v>95.639151999999996</v>
      </c>
      <c r="W48" s="89">
        <v>96</v>
      </c>
      <c r="X48" s="89">
        <v>62</v>
      </c>
      <c r="Y48" s="89"/>
      <c r="Z48" s="89"/>
      <c r="AA48" s="89"/>
      <c r="AB48" s="89"/>
      <c r="AC48" s="89"/>
    </row>
    <row r="49" spans="1:29" x14ac:dyDescent="0.25">
      <c r="A49" s="222" t="s">
        <v>238</v>
      </c>
      <c r="B49" s="104">
        <v>254</v>
      </c>
      <c r="C49" s="104">
        <v>262</v>
      </c>
      <c r="D49" s="104">
        <v>208</v>
      </c>
      <c r="E49" s="68">
        <v>228</v>
      </c>
      <c r="F49" s="68">
        <v>279</v>
      </c>
      <c r="G49" s="68">
        <v>265</v>
      </c>
      <c r="H49" s="68">
        <v>249</v>
      </c>
      <c r="I49" s="68">
        <v>248</v>
      </c>
      <c r="J49" s="68">
        <v>261</v>
      </c>
      <c r="K49" s="68">
        <v>262</v>
      </c>
      <c r="L49" s="68">
        <v>238</v>
      </c>
      <c r="M49" s="68">
        <v>237.8</v>
      </c>
      <c r="N49" s="68">
        <v>277.5</v>
      </c>
      <c r="O49" s="68">
        <v>254.5</v>
      </c>
      <c r="P49" s="68">
        <v>236</v>
      </c>
      <c r="Q49" s="68">
        <v>250</v>
      </c>
      <c r="R49" s="68">
        <v>276</v>
      </c>
      <c r="S49" s="68">
        <v>250</v>
      </c>
      <c r="T49" s="68">
        <v>225</v>
      </c>
      <c r="U49" s="188">
        <v>239.38042074799992</v>
      </c>
      <c r="V49" s="188">
        <f>SUM(V50:V51)</f>
        <v>261.39466438599999</v>
      </c>
      <c r="W49" s="188">
        <v>256</v>
      </c>
      <c r="X49" s="188">
        <v>204.36681720099998</v>
      </c>
      <c r="Y49" s="89"/>
      <c r="Z49" s="89"/>
      <c r="AA49" s="89"/>
      <c r="AB49" s="89"/>
      <c r="AC49" s="89"/>
    </row>
    <row r="50" spans="1:29" x14ac:dyDescent="0.25">
      <c r="A50" s="49" t="s">
        <v>236</v>
      </c>
      <c r="B50" s="44">
        <v>38</v>
      </c>
      <c r="C50" s="44">
        <v>43</v>
      </c>
      <c r="D50" s="44">
        <v>49</v>
      </c>
      <c r="E50" s="58">
        <v>47</v>
      </c>
      <c r="F50" s="58">
        <v>51</v>
      </c>
      <c r="G50" s="58">
        <v>60</v>
      </c>
      <c r="H50" s="58">
        <v>72</v>
      </c>
      <c r="I50" s="58">
        <v>50</v>
      </c>
      <c r="J50" s="58">
        <v>45</v>
      </c>
      <c r="K50" s="58">
        <v>50</v>
      </c>
      <c r="L50" s="58">
        <v>53</v>
      </c>
      <c r="M50" s="58">
        <v>44.5</v>
      </c>
      <c r="N50" s="58">
        <v>51.1</v>
      </c>
      <c r="O50" s="58">
        <v>51.63</v>
      </c>
      <c r="P50" s="58">
        <v>53</v>
      </c>
      <c r="Q50" s="58">
        <v>71</v>
      </c>
      <c r="R50" s="58">
        <v>55</v>
      </c>
      <c r="S50" s="58">
        <v>59</v>
      </c>
      <c r="T50" s="58">
        <v>54</v>
      </c>
      <c r="U50" s="89">
        <v>57.5264207479999</v>
      </c>
      <c r="V50" s="89">
        <v>52.169862385999998</v>
      </c>
      <c r="W50" s="89">
        <v>56</v>
      </c>
      <c r="X50" s="89">
        <v>39</v>
      </c>
      <c r="Y50" s="89"/>
      <c r="Z50" s="89"/>
      <c r="AA50" s="89"/>
      <c r="AB50" s="89"/>
      <c r="AC50" s="89"/>
    </row>
    <row r="51" spans="1:29" x14ac:dyDescent="0.25">
      <c r="A51" s="49" t="s">
        <v>59</v>
      </c>
      <c r="B51" s="44">
        <v>216</v>
      </c>
      <c r="C51" s="44">
        <v>219</v>
      </c>
      <c r="D51" s="44">
        <v>159</v>
      </c>
      <c r="E51" s="58">
        <v>181</v>
      </c>
      <c r="F51" s="58">
        <v>228</v>
      </c>
      <c r="G51" s="58">
        <v>205</v>
      </c>
      <c r="H51" s="58">
        <v>177</v>
      </c>
      <c r="I51" s="58">
        <v>198</v>
      </c>
      <c r="J51" s="58">
        <v>216</v>
      </c>
      <c r="K51" s="58">
        <v>212</v>
      </c>
      <c r="L51" s="58">
        <v>185</v>
      </c>
      <c r="M51" s="58">
        <v>193.4</v>
      </c>
      <c r="N51" s="58">
        <v>226.4</v>
      </c>
      <c r="O51" s="58">
        <v>202.86</v>
      </c>
      <c r="P51" s="58">
        <v>183</v>
      </c>
      <c r="Q51" s="58">
        <v>178</v>
      </c>
      <c r="R51" s="58">
        <v>221</v>
      </c>
      <c r="S51" s="58">
        <v>191</v>
      </c>
      <c r="T51" s="58">
        <v>171</v>
      </c>
      <c r="U51" s="89">
        <v>181.85400000000001</v>
      </c>
      <c r="V51" s="89">
        <v>209.22480199999998</v>
      </c>
      <c r="W51" s="89">
        <f>W49-W50</f>
        <v>200</v>
      </c>
      <c r="X51" s="89">
        <v>166</v>
      </c>
      <c r="Y51" s="89"/>
      <c r="Z51" s="89"/>
      <c r="AA51" s="89"/>
      <c r="AB51" s="89"/>
      <c r="AC51" s="89"/>
    </row>
    <row r="52" spans="1:29" x14ac:dyDescent="0.25">
      <c r="A52" s="49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130"/>
      <c r="S52" s="130"/>
      <c r="T52" s="130"/>
      <c r="U52" s="89"/>
      <c r="V52" s="89"/>
      <c r="W52" s="89"/>
      <c r="X52" s="89"/>
      <c r="Y52" s="89"/>
      <c r="Z52" s="89"/>
      <c r="AA52" s="89"/>
      <c r="AB52" s="89"/>
      <c r="AC52" s="89"/>
    </row>
    <row r="53" spans="1:29" x14ac:dyDescent="0.25">
      <c r="A53" s="61" t="s">
        <v>239</v>
      </c>
      <c r="B53" s="62" t="s">
        <v>40</v>
      </c>
      <c r="C53" s="62" t="s">
        <v>40</v>
      </c>
      <c r="D53" s="62" t="s">
        <v>40</v>
      </c>
      <c r="E53" s="62" t="s">
        <v>40</v>
      </c>
      <c r="F53" s="62" t="s">
        <v>40</v>
      </c>
      <c r="G53" s="62" t="s">
        <v>40</v>
      </c>
      <c r="H53" s="62" t="s">
        <v>40</v>
      </c>
      <c r="I53" s="62" t="s">
        <v>40</v>
      </c>
      <c r="J53" s="62" t="s">
        <v>40</v>
      </c>
      <c r="K53" s="62" t="s">
        <v>40</v>
      </c>
      <c r="L53" s="62" t="s">
        <v>40</v>
      </c>
      <c r="M53" s="62" t="s">
        <v>40</v>
      </c>
      <c r="N53" s="62" t="s">
        <v>40</v>
      </c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89"/>
      <c r="Z53" s="89"/>
      <c r="AA53" s="89"/>
      <c r="AB53" s="89"/>
      <c r="AC53" s="89"/>
    </row>
    <row r="54" spans="1:29" x14ac:dyDescent="0.25">
      <c r="A54" s="42" t="s">
        <v>240</v>
      </c>
      <c r="B54" s="43">
        <v>0.2</v>
      </c>
      <c r="C54" s="43">
        <v>0.15</v>
      </c>
      <c r="D54" s="43">
        <v>0.18</v>
      </c>
      <c r="E54" s="43">
        <v>0.22</v>
      </c>
      <c r="F54" s="43">
        <v>0.31</v>
      </c>
      <c r="G54" s="43">
        <v>0.27</v>
      </c>
      <c r="H54" s="43">
        <v>0.28000000000000003</v>
      </c>
      <c r="I54" s="43">
        <v>0.3</v>
      </c>
      <c r="J54" s="43">
        <v>0.31</v>
      </c>
      <c r="K54" s="43">
        <v>0.33</v>
      </c>
      <c r="L54" s="43">
        <v>0.3</v>
      </c>
      <c r="M54" s="43">
        <v>0.31</v>
      </c>
      <c r="N54" s="43">
        <v>0.28000000000000003</v>
      </c>
      <c r="O54" s="43">
        <v>0.28199999999999997</v>
      </c>
      <c r="P54" s="43">
        <v>0.151</v>
      </c>
      <c r="Q54" s="43">
        <v>0.2</v>
      </c>
      <c r="R54" s="95">
        <v>0.27400000000000002</v>
      </c>
      <c r="S54" s="95">
        <v>0.15</v>
      </c>
      <c r="T54" s="95">
        <v>0.23</v>
      </c>
      <c r="U54" s="91">
        <v>0.24388104847706593</v>
      </c>
      <c r="V54" s="91">
        <v>0.24885643970224214</v>
      </c>
      <c r="W54" s="91">
        <v>0.23640999620238579</v>
      </c>
      <c r="X54" s="41">
        <v>0.21912633188429226</v>
      </c>
      <c r="Y54" s="90"/>
      <c r="Z54" s="90"/>
      <c r="AA54" s="90"/>
      <c r="AB54" s="90"/>
      <c r="AC54" s="90"/>
    </row>
    <row r="55" spans="1:29" x14ac:dyDescent="0.25">
      <c r="A55" s="42" t="s">
        <v>241</v>
      </c>
      <c r="B55" s="43">
        <v>0.14000000000000001</v>
      </c>
      <c r="C55" s="43">
        <v>0.09</v>
      </c>
      <c r="D55" s="43">
        <v>0.11</v>
      </c>
      <c r="E55" s="43">
        <v>0.13</v>
      </c>
      <c r="F55" s="43">
        <v>0.15</v>
      </c>
      <c r="G55" s="43">
        <v>0.17</v>
      </c>
      <c r="H55" s="43">
        <v>0.16</v>
      </c>
      <c r="I55" s="43">
        <v>0.15</v>
      </c>
      <c r="J55" s="43">
        <v>0.16</v>
      </c>
      <c r="K55" s="43">
        <v>0.14000000000000001</v>
      </c>
      <c r="L55" s="43">
        <v>0.15</v>
      </c>
      <c r="M55" s="43">
        <v>0.16</v>
      </c>
      <c r="N55" s="43">
        <v>0.12</v>
      </c>
      <c r="O55" s="43">
        <v>0.15</v>
      </c>
      <c r="P55" s="43">
        <v>0.11</v>
      </c>
      <c r="Q55" s="43">
        <v>0.16</v>
      </c>
      <c r="R55" s="43">
        <v>0.20899999999999999</v>
      </c>
      <c r="S55" s="43">
        <v>0.11</v>
      </c>
      <c r="T55" s="43">
        <v>0.26</v>
      </c>
      <c r="U55" s="91">
        <v>0.29879966194699076</v>
      </c>
      <c r="V55" s="91">
        <v>0.35041945356284709</v>
      </c>
      <c r="W55" s="91">
        <v>0.31437234958250887</v>
      </c>
      <c r="X55" s="41">
        <v>0.36449780259793202</v>
      </c>
      <c r="Y55" s="90"/>
      <c r="Z55" s="90"/>
      <c r="AA55" s="90"/>
      <c r="AB55" s="90"/>
      <c r="AC55" s="90"/>
    </row>
    <row r="56" spans="1:29" x14ac:dyDescent="0.25">
      <c r="A56" s="42" t="s">
        <v>242</v>
      </c>
      <c r="B56" s="43">
        <v>0.11</v>
      </c>
      <c r="C56" s="43">
        <v>0.12</v>
      </c>
      <c r="D56" s="43">
        <v>0.11</v>
      </c>
      <c r="E56" s="43">
        <v>0.09</v>
      </c>
      <c r="F56" s="43">
        <v>0.09</v>
      </c>
      <c r="G56" s="43">
        <v>0.08</v>
      </c>
      <c r="H56" s="43">
        <v>0.09</v>
      </c>
      <c r="I56" s="43">
        <v>0.1</v>
      </c>
      <c r="J56" s="43">
        <v>0.09</v>
      </c>
      <c r="K56" s="43">
        <v>0.09</v>
      </c>
      <c r="L56" s="43">
        <v>0.09</v>
      </c>
      <c r="M56" s="43">
        <v>0.08</v>
      </c>
      <c r="N56" s="43">
        <v>7.0000000000000007E-2</v>
      </c>
      <c r="O56" s="43">
        <v>7.0000000000000007E-2</v>
      </c>
      <c r="P56" s="43">
        <v>0.08</v>
      </c>
      <c r="Q56" s="43">
        <v>7.0000000000000007E-2</v>
      </c>
      <c r="R56" s="43">
        <v>7.0999999999999994E-2</v>
      </c>
      <c r="S56" s="43">
        <v>0.08</v>
      </c>
      <c r="T56" s="43">
        <v>0.08</v>
      </c>
      <c r="U56" s="91">
        <v>7.7980445857022976E-2</v>
      </c>
      <c r="V56" s="91">
        <v>7.2313932476866544E-2</v>
      </c>
      <c r="W56" s="91">
        <v>6.4782744766339537E-2</v>
      </c>
      <c r="X56" s="41">
        <v>6.0046552421970122E-2</v>
      </c>
      <c r="Y56" s="90"/>
      <c r="Z56" s="90"/>
      <c r="AA56" s="90"/>
      <c r="AB56" s="90"/>
      <c r="AC56" s="90"/>
    </row>
    <row r="57" spans="1:29" x14ac:dyDescent="0.25">
      <c r="A57" s="42" t="s">
        <v>243</v>
      </c>
      <c r="B57" s="43">
        <v>0</v>
      </c>
      <c r="C57" s="43">
        <v>0.01</v>
      </c>
      <c r="D57" s="43">
        <v>0.1</v>
      </c>
      <c r="E57" s="43">
        <v>0.1</v>
      </c>
      <c r="F57" s="43">
        <v>0.01</v>
      </c>
      <c r="G57" s="43">
        <v>0.02</v>
      </c>
      <c r="H57" s="43">
        <v>0</v>
      </c>
      <c r="I57" s="43">
        <v>0</v>
      </c>
      <c r="J57" s="43">
        <v>0.01</v>
      </c>
      <c r="K57" s="43">
        <v>0</v>
      </c>
      <c r="L57" s="43">
        <v>0</v>
      </c>
      <c r="M57" s="43">
        <v>0.01</v>
      </c>
      <c r="N57" s="43">
        <v>0.15</v>
      </c>
      <c r="O57" s="43">
        <v>0.12</v>
      </c>
      <c r="P57" s="43">
        <v>0.27</v>
      </c>
      <c r="Q57" s="43">
        <v>0.16</v>
      </c>
      <c r="R57" s="43">
        <v>4.7E-2</v>
      </c>
      <c r="S57" s="43">
        <v>0.27</v>
      </c>
      <c r="T57" s="43">
        <v>0.01</v>
      </c>
      <c r="U57" s="91">
        <v>8.1331330441432679E-3</v>
      </c>
      <c r="V57" s="91">
        <v>1.070377013560859E-4</v>
      </c>
      <c r="W57" s="91">
        <v>9.7473740342634577E-2</v>
      </c>
      <c r="X57" s="41">
        <v>9.0347546717264915E-2</v>
      </c>
      <c r="Y57" s="90"/>
      <c r="Z57" s="90"/>
      <c r="AA57" s="90"/>
      <c r="AB57" s="90"/>
      <c r="AC57" s="90"/>
    </row>
    <row r="58" spans="1:29" x14ac:dyDescent="0.25">
      <c r="A58" s="42" t="s">
        <v>244</v>
      </c>
      <c r="B58" s="43">
        <v>0.03</v>
      </c>
      <c r="C58" s="43">
        <v>0.03</v>
      </c>
      <c r="D58" s="43">
        <v>0.02</v>
      </c>
      <c r="E58" s="43">
        <v>0.02</v>
      </c>
      <c r="F58" s="43">
        <v>0.03</v>
      </c>
      <c r="G58" s="43">
        <v>0.03</v>
      </c>
      <c r="H58" s="43">
        <v>0.04</v>
      </c>
      <c r="I58" s="43">
        <v>0.05</v>
      </c>
      <c r="J58" s="43">
        <v>0.04</v>
      </c>
      <c r="K58" s="43">
        <v>0.04</v>
      </c>
      <c r="L58" s="43">
        <v>0.06</v>
      </c>
      <c r="M58" s="43">
        <v>0.05</v>
      </c>
      <c r="N58" s="43">
        <v>0.04</v>
      </c>
      <c r="O58" s="43">
        <v>0.05</v>
      </c>
      <c r="P58" s="43">
        <v>0.02</v>
      </c>
      <c r="Q58" s="43">
        <v>0.02</v>
      </c>
      <c r="R58" s="43">
        <v>2.8000000000000001E-2</v>
      </c>
      <c r="S58" s="43">
        <v>0.02</v>
      </c>
      <c r="T58" s="43">
        <v>0.03</v>
      </c>
      <c r="U58" s="91">
        <v>2.9138929637102965E-2</v>
      </c>
      <c r="V58" s="91">
        <v>3.3639468051996593E-2</v>
      </c>
      <c r="W58" s="91">
        <v>2.3834871009982682E-2</v>
      </c>
      <c r="X58" s="41">
        <v>2.2092330862700016E-2</v>
      </c>
      <c r="Y58" s="90"/>
      <c r="Z58" s="90"/>
      <c r="AA58" s="90"/>
      <c r="AB58" s="90"/>
      <c r="AC58" s="90"/>
    </row>
    <row r="59" spans="1:29" x14ac:dyDescent="0.25">
      <c r="A59" s="42" t="s">
        <v>245</v>
      </c>
      <c r="B59" s="43">
        <v>0.14000000000000001</v>
      </c>
      <c r="C59" s="43">
        <v>0.17</v>
      </c>
      <c r="D59" s="43">
        <v>0.13</v>
      </c>
      <c r="E59" s="43">
        <v>0.12</v>
      </c>
      <c r="F59" s="43">
        <v>0.11</v>
      </c>
      <c r="G59" s="43">
        <v>0.11</v>
      </c>
      <c r="H59" s="43">
        <v>0.12</v>
      </c>
      <c r="I59" s="43">
        <v>0.12</v>
      </c>
      <c r="J59" s="43">
        <v>0.1</v>
      </c>
      <c r="K59" s="43">
        <v>0.11</v>
      </c>
      <c r="L59" s="43">
        <v>0.11</v>
      </c>
      <c r="M59" s="43">
        <v>0.1</v>
      </c>
      <c r="N59" s="43">
        <v>0.08</v>
      </c>
      <c r="O59" s="43">
        <v>0.08</v>
      </c>
      <c r="P59" s="43">
        <v>0.12</v>
      </c>
      <c r="Q59" s="43">
        <v>0.11</v>
      </c>
      <c r="R59" s="43">
        <v>9.6000000000000002E-2</v>
      </c>
      <c r="S59" s="43">
        <v>0.12</v>
      </c>
      <c r="T59" s="43">
        <v>0.1</v>
      </c>
      <c r="U59" s="91">
        <v>0.1258858482115881</v>
      </c>
      <c r="V59" s="91">
        <v>6.27566264476941E-2</v>
      </c>
      <c r="W59" s="91">
        <v>5.6497642303467051E-2</v>
      </c>
      <c r="X59" s="41">
        <v>5.2367164320205738E-2</v>
      </c>
      <c r="Y59" s="90"/>
      <c r="Z59" s="90"/>
      <c r="AA59" s="90"/>
      <c r="AB59" s="90"/>
      <c r="AC59" s="90"/>
    </row>
    <row r="60" spans="1:29" x14ac:dyDescent="0.25">
      <c r="A60" s="42" t="s">
        <v>246</v>
      </c>
      <c r="B60" s="43">
        <v>0.18</v>
      </c>
      <c r="C60" s="43">
        <v>0.22</v>
      </c>
      <c r="D60" s="43">
        <v>0.18</v>
      </c>
      <c r="E60" s="43">
        <v>0.15</v>
      </c>
      <c r="F60" s="43">
        <v>0.1</v>
      </c>
      <c r="G60" s="43">
        <v>0.1</v>
      </c>
      <c r="H60" s="43">
        <v>0.11</v>
      </c>
      <c r="I60" s="43">
        <v>0.11</v>
      </c>
      <c r="J60" s="43">
        <v>0.15</v>
      </c>
      <c r="K60" s="43">
        <v>0.14000000000000001</v>
      </c>
      <c r="L60" s="43">
        <v>0.14000000000000001</v>
      </c>
      <c r="M60" s="43">
        <v>0.14000000000000001</v>
      </c>
      <c r="N60" s="43">
        <v>0.12</v>
      </c>
      <c r="O60" s="43">
        <v>0.124</v>
      </c>
      <c r="P60" s="43">
        <v>0.17</v>
      </c>
      <c r="Q60" s="43">
        <v>0.17</v>
      </c>
      <c r="R60" s="43">
        <v>0.151</v>
      </c>
      <c r="S60" s="43">
        <v>0.17</v>
      </c>
      <c r="T60" s="43">
        <v>0.14000000000000001</v>
      </c>
      <c r="U60" s="91">
        <v>8.6051381557222612E-2</v>
      </c>
      <c r="V60" s="91">
        <v>0.11228690687929872</v>
      </c>
      <c r="W60" s="91">
        <v>0.1075285214216203</v>
      </c>
      <c r="X60" s="41">
        <v>9.9667234256414286E-2</v>
      </c>
      <c r="Y60" s="90"/>
      <c r="Z60" s="90"/>
      <c r="AA60" s="90"/>
      <c r="AB60" s="90"/>
      <c r="AC60" s="90"/>
    </row>
    <row r="61" spans="1:29" x14ac:dyDescent="0.25">
      <c r="A61" s="42" t="s">
        <v>247</v>
      </c>
      <c r="B61" s="43">
        <v>0.13</v>
      </c>
      <c r="C61" s="43">
        <v>0.14000000000000001</v>
      </c>
      <c r="D61" s="43">
        <v>0.11</v>
      </c>
      <c r="E61" s="43">
        <v>0.1</v>
      </c>
      <c r="F61" s="43">
        <v>0.15</v>
      </c>
      <c r="G61" s="43">
        <v>0.16</v>
      </c>
      <c r="H61" s="43">
        <v>0.15</v>
      </c>
      <c r="I61" s="43">
        <v>0.13</v>
      </c>
      <c r="J61" s="43">
        <v>0.09</v>
      </c>
      <c r="K61" s="43">
        <v>0.11</v>
      </c>
      <c r="L61" s="43">
        <v>0.1</v>
      </c>
      <c r="M61" s="43">
        <v>0.11</v>
      </c>
      <c r="N61" s="43">
        <v>0.1</v>
      </c>
      <c r="O61" s="43">
        <v>0.08</v>
      </c>
      <c r="P61" s="43">
        <v>0.02</v>
      </c>
      <c r="Q61" s="43">
        <v>5.5E-2</v>
      </c>
      <c r="R61" s="43">
        <v>6.5000000000000002E-2</v>
      </c>
      <c r="S61" s="43">
        <v>0.02</v>
      </c>
      <c r="T61" s="43">
        <v>0.08</v>
      </c>
      <c r="U61" s="91">
        <v>6.8021335634415439E-2</v>
      </c>
      <c r="V61" s="91">
        <v>7.2408256124502329E-2</v>
      </c>
      <c r="W61" s="91">
        <v>5.6063475734714867E-2</v>
      </c>
      <c r="X61" s="41">
        <v>5.1964739172514395E-2</v>
      </c>
      <c r="Y61" s="90"/>
      <c r="Z61" s="90"/>
      <c r="AA61" s="90"/>
      <c r="AB61" s="90"/>
      <c r="AC61" s="90"/>
    </row>
    <row r="62" spans="1:29" x14ac:dyDescent="0.25">
      <c r="A62" s="42" t="s">
        <v>248</v>
      </c>
      <c r="B62" s="43">
        <v>7.0000000000000007E-2</v>
      </c>
      <c r="C62" s="43">
        <v>0.09</v>
      </c>
      <c r="D62" s="43">
        <v>7.0000000000000007E-2</v>
      </c>
      <c r="E62" s="43">
        <v>0.06</v>
      </c>
      <c r="F62" s="43">
        <v>0.06</v>
      </c>
      <c r="G62" s="43">
        <v>0.05</v>
      </c>
      <c r="H62" s="43">
        <v>0.05</v>
      </c>
      <c r="I62" s="43">
        <v>0.05</v>
      </c>
      <c r="J62" s="43">
        <v>0.05</v>
      </c>
      <c r="K62" s="43">
        <v>0.04</v>
      </c>
      <c r="L62" s="43">
        <v>0.05</v>
      </c>
      <c r="M62" s="43">
        <v>0.04</v>
      </c>
      <c r="N62" s="43">
        <v>0.04</v>
      </c>
      <c r="O62" s="43">
        <v>4.2000000000000003E-2</v>
      </c>
      <c r="P62" s="43">
        <v>5.3999999999999999E-2</v>
      </c>
      <c r="Q62" s="43">
        <v>5.5E-2</v>
      </c>
      <c r="R62" s="43">
        <v>5.8999999999999997E-2</v>
      </c>
      <c r="S62" s="43">
        <v>0.05</v>
      </c>
      <c r="T62" s="43">
        <v>7.0000000000000007E-2</v>
      </c>
      <c r="U62" s="91">
        <v>6.2108215634448002E-2</v>
      </c>
      <c r="V62" s="91">
        <v>4.7211879053196279E-2</v>
      </c>
      <c r="W62" s="91">
        <v>4.3036658636346377E-2</v>
      </c>
      <c r="X62" s="41">
        <v>3.9890297766706106E-2</v>
      </c>
      <c r="Y62" s="90"/>
      <c r="Z62" s="90"/>
      <c r="AA62" s="90"/>
      <c r="AB62" s="90"/>
      <c r="AC62" s="90"/>
    </row>
    <row r="63" spans="1:29" x14ac:dyDescent="0.25">
      <c r="A63" s="42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89"/>
      <c r="V63" s="89"/>
      <c r="W63" s="89"/>
      <c r="X63" s="89"/>
      <c r="Y63" s="89"/>
      <c r="Z63" s="89"/>
      <c r="AA63" s="89"/>
      <c r="AB63" s="89"/>
      <c r="AC63" s="89"/>
    </row>
    <row r="64" spans="1:29" x14ac:dyDescent="0.25">
      <c r="A64" s="61" t="s">
        <v>249</v>
      </c>
      <c r="B64" s="62" t="s">
        <v>40</v>
      </c>
      <c r="C64" s="62" t="s">
        <v>40</v>
      </c>
      <c r="D64" s="62" t="s">
        <v>40</v>
      </c>
      <c r="E64" s="62" t="s">
        <v>40</v>
      </c>
      <c r="F64" s="62" t="s">
        <v>40</v>
      </c>
      <c r="G64" s="62" t="s">
        <v>40</v>
      </c>
      <c r="H64" s="62" t="s">
        <v>40</v>
      </c>
      <c r="I64" s="62" t="s">
        <v>40</v>
      </c>
      <c r="J64" s="62" t="s">
        <v>40</v>
      </c>
      <c r="K64" s="62" t="s">
        <v>40</v>
      </c>
      <c r="L64" s="62" t="s">
        <v>40</v>
      </c>
      <c r="M64" s="62" t="s">
        <v>40</v>
      </c>
      <c r="N64" s="62" t="s">
        <v>40</v>
      </c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89"/>
      <c r="Z64" s="89"/>
      <c r="AA64" s="89"/>
      <c r="AB64" s="89"/>
      <c r="AC64" s="89"/>
    </row>
    <row r="65" spans="1:29" x14ac:dyDescent="0.25">
      <c r="A65" s="42" t="s">
        <v>250</v>
      </c>
      <c r="B65" s="66">
        <v>1064</v>
      </c>
      <c r="C65" s="66">
        <v>1273</v>
      </c>
      <c r="D65" s="66">
        <v>1114</v>
      </c>
      <c r="E65" s="58">
        <v>1179</v>
      </c>
      <c r="F65" s="58">
        <v>1367</v>
      </c>
      <c r="G65" s="58">
        <v>1414</v>
      </c>
      <c r="H65" s="58">
        <v>1286</v>
      </c>
      <c r="I65" s="58">
        <v>1295</v>
      </c>
      <c r="J65" s="58">
        <v>1474</v>
      </c>
      <c r="K65" s="58">
        <v>1635</v>
      </c>
      <c r="L65" s="58">
        <v>1704</v>
      </c>
      <c r="M65" s="58">
        <v>1806.2832089261801</v>
      </c>
      <c r="N65" s="58">
        <v>2061.5</v>
      </c>
      <c r="O65" s="58">
        <v>2201.4789999999998</v>
      </c>
      <c r="P65" s="58">
        <v>2177</v>
      </c>
      <c r="Q65" s="58">
        <v>1977.7222083469933</v>
      </c>
      <c r="R65" s="58">
        <v>2035.8920152438429</v>
      </c>
      <c r="S65" s="58">
        <v>2082</v>
      </c>
      <c r="T65" s="58">
        <v>2115.58806150789</v>
      </c>
      <c r="U65" s="89">
        <v>2396.8154049441728</v>
      </c>
      <c r="V65" s="89">
        <v>2821.7444546508818</v>
      </c>
      <c r="W65" s="89">
        <v>3517.4</v>
      </c>
      <c r="X65" s="89">
        <v>3703</v>
      </c>
      <c r="Y65" s="89"/>
      <c r="Z65" s="89"/>
      <c r="AA65" s="89"/>
      <c r="AB65" s="89"/>
      <c r="AC65" s="89"/>
    </row>
    <row r="66" spans="1:29" x14ac:dyDescent="0.25">
      <c r="A66" s="42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89"/>
      <c r="V66" s="89"/>
      <c r="W66" s="89"/>
      <c r="X66" s="89"/>
      <c r="Y66" s="89"/>
      <c r="Z66" s="89"/>
      <c r="AA66" s="89"/>
      <c r="AB66" s="89"/>
      <c r="AC66" s="89"/>
    </row>
    <row r="67" spans="1:29" x14ac:dyDescent="0.25">
      <c r="A67" s="61" t="s">
        <v>251</v>
      </c>
      <c r="B67" s="62" t="s">
        <v>40</v>
      </c>
      <c r="C67" s="62" t="s">
        <v>40</v>
      </c>
      <c r="D67" s="62" t="s">
        <v>40</v>
      </c>
      <c r="E67" s="62" t="s">
        <v>40</v>
      </c>
      <c r="F67" s="62" t="s">
        <v>40</v>
      </c>
      <c r="G67" s="62" t="s">
        <v>40</v>
      </c>
      <c r="H67" s="62" t="s">
        <v>40</v>
      </c>
      <c r="I67" s="62" t="s">
        <v>40</v>
      </c>
      <c r="J67" s="62" t="s">
        <v>40</v>
      </c>
      <c r="K67" s="62" t="s">
        <v>40</v>
      </c>
      <c r="L67" s="62" t="s">
        <v>40</v>
      </c>
      <c r="M67" s="62" t="s">
        <v>40</v>
      </c>
      <c r="N67" s="62" t="s">
        <v>40</v>
      </c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89"/>
      <c r="Z67" s="89"/>
      <c r="AA67" s="89"/>
      <c r="AB67" s="89"/>
      <c r="AC67" s="89"/>
    </row>
    <row r="68" spans="1:29" x14ac:dyDescent="0.25">
      <c r="A68" s="42" t="s">
        <v>252</v>
      </c>
      <c r="B68" s="43" t="s">
        <v>83</v>
      </c>
      <c r="C68" s="43" t="s">
        <v>83</v>
      </c>
      <c r="D68" s="43" t="s">
        <v>83</v>
      </c>
      <c r="E68" s="43" t="s">
        <v>83</v>
      </c>
      <c r="F68" s="43" t="s">
        <v>83</v>
      </c>
      <c r="G68" s="43" t="s">
        <v>83</v>
      </c>
      <c r="H68" s="43" t="s">
        <v>83</v>
      </c>
      <c r="I68" s="43" t="s">
        <v>83</v>
      </c>
      <c r="J68" s="43">
        <v>0.39</v>
      </c>
      <c r="K68" s="43">
        <v>0.36</v>
      </c>
      <c r="L68" s="43">
        <v>0.37</v>
      </c>
      <c r="M68" s="43">
        <v>0.33</v>
      </c>
      <c r="N68" s="43">
        <v>0.37</v>
      </c>
      <c r="O68" s="43">
        <v>0.36</v>
      </c>
      <c r="P68" s="43">
        <v>0.34</v>
      </c>
      <c r="Q68" s="43">
        <v>0.4</v>
      </c>
      <c r="R68" s="43">
        <v>0.36</v>
      </c>
      <c r="S68" s="43">
        <v>0.38</v>
      </c>
      <c r="T68" s="43">
        <v>0.3725</v>
      </c>
      <c r="U68" s="41">
        <v>0.3234972401130059</v>
      </c>
      <c r="V68" s="41">
        <v>0.33344341582839526</v>
      </c>
      <c r="W68" s="41">
        <v>0.33858851594438438</v>
      </c>
      <c r="X68" s="41">
        <v>0.28623794581201534</v>
      </c>
      <c r="Y68" s="90"/>
      <c r="Z68" s="90"/>
      <c r="AA68" s="90"/>
      <c r="AB68" s="90"/>
      <c r="AC68" s="90"/>
    </row>
    <row r="69" spans="1:29" x14ac:dyDescent="0.25">
      <c r="A69" s="42" t="s">
        <v>253</v>
      </c>
      <c r="B69" s="43" t="s">
        <v>83</v>
      </c>
      <c r="C69" s="43" t="s">
        <v>83</v>
      </c>
      <c r="D69" s="43" t="s">
        <v>83</v>
      </c>
      <c r="E69" s="43" t="s">
        <v>83</v>
      </c>
      <c r="F69" s="43" t="s">
        <v>83</v>
      </c>
      <c r="G69" s="43" t="s">
        <v>83</v>
      </c>
      <c r="H69" s="43" t="s">
        <v>83</v>
      </c>
      <c r="I69" s="43" t="s">
        <v>83</v>
      </c>
      <c r="J69" s="43">
        <v>0.13</v>
      </c>
      <c r="K69" s="43">
        <v>0.16</v>
      </c>
      <c r="L69" s="43">
        <v>0.13</v>
      </c>
      <c r="M69" s="43">
        <v>0.15</v>
      </c>
      <c r="N69" s="43">
        <v>0.16</v>
      </c>
      <c r="O69" s="43">
        <v>0.15</v>
      </c>
      <c r="P69" s="43">
        <v>0.19</v>
      </c>
      <c r="Q69" s="43">
        <v>0.17</v>
      </c>
      <c r="R69" s="43">
        <v>0.16</v>
      </c>
      <c r="S69" s="43">
        <v>0.22</v>
      </c>
      <c r="T69" s="43">
        <v>0.18629999999999999</v>
      </c>
      <c r="U69" s="41">
        <v>0.16218895748512491</v>
      </c>
      <c r="V69" s="41">
        <v>0.15980045369894361</v>
      </c>
      <c r="W69" s="41">
        <v>0.16243037766058008</v>
      </c>
      <c r="X69" s="41">
        <v>0.16185549982005532</v>
      </c>
      <c r="Y69" s="90"/>
      <c r="Z69" s="90"/>
      <c r="AA69" s="90"/>
      <c r="AB69" s="90"/>
      <c r="AC69" s="90"/>
    </row>
    <row r="70" spans="1:29" x14ac:dyDescent="0.25">
      <c r="A70" s="42" t="s">
        <v>254</v>
      </c>
      <c r="B70" s="43" t="s">
        <v>83</v>
      </c>
      <c r="C70" s="43" t="s">
        <v>83</v>
      </c>
      <c r="D70" s="43" t="s">
        <v>83</v>
      </c>
      <c r="E70" s="43" t="s">
        <v>83</v>
      </c>
      <c r="F70" s="43" t="s">
        <v>83</v>
      </c>
      <c r="G70" s="43" t="s">
        <v>83</v>
      </c>
      <c r="H70" s="43" t="s">
        <v>83</v>
      </c>
      <c r="I70" s="43" t="s">
        <v>83</v>
      </c>
      <c r="J70" s="43">
        <v>0.17</v>
      </c>
      <c r="K70" s="43">
        <v>0.16</v>
      </c>
      <c r="L70" s="43">
        <v>0.17</v>
      </c>
      <c r="M70" s="43">
        <v>0.18</v>
      </c>
      <c r="N70" s="43">
        <v>0.16</v>
      </c>
      <c r="O70" s="43">
        <v>0.18</v>
      </c>
      <c r="P70" s="43">
        <v>0.18</v>
      </c>
      <c r="Q70" s="43">
        <v>0.14000000000000001</v>
      </c>
      <c r="R70" s="43">
        <v>0.12</v>
      </c>
      <c r="S70" s="43">
        <v>0.05</v>
      </c>
      <c r="T70" s="43">
        <v>8.8200000000000001E-2</v>
      </c>
      <c r="U70" s="41">
        <v>0.12025821701627347</v>
      </c>
      <c r="V70" s="41">
        <v>0.1138576729461472</v>
      </c>
      <c r="W70" s="41">
        <v>0.11800892530098483</v>
      </c>
      <c r="X70" s="41">
        <v>0.13355924312039927</v>
      </c>
      <c r="Y70" s="90"/>
      <c r="Z70" s="90"/>
      <c r="AA70" s="90"/>
      <c r="AB70" s="90"/>
      <c r="AC70" s="90"/>
    </row>
    <row r="71" spans="1:29" x14ac:dyDescent="0.25">
      <c r="A71" s="42" t="s">
        <v>255</v>
      </c>
      <c r="B71" s="43" t="s">
        <v>83</v>
      </c>
      <c r="C71" s="43" t="s">
        <v>83</v>
      </c>
      <c r="D71" s="43" t="s">
        <v>83</v>
      </c>
      <c r="E71" s="43" t="s">
        <v>83</v>
      </c>
      <c r="F71" s="43" t="s">
        <v>83</v>
      </c>
      <c r="G71" s="43" t="s">
        <v>83</v>
      </c>
      <c r="H71" s="43" t="s">
        <v>83</v>
      </c>
      <c r="I71" s="43" t="s">
        <v>83</v>
      </c>
      <c r="J71" s="43">
        <v>0.1</v>
      </c>
      <c r="K71" s="43">
        <v>0.1</v>
      </c>
      <c r="L71" s="43">
        <v>0.1</v>
      </c>
      <c r="M71" s="43">
        <v>0.11</v>
      </c>
      <c r="N71" s="43">
        <v>0.09</v>
      </c>
      <c r="O71" s="43">
        <v>0.09</v>
      </c>
      <c r="P71" s="43">
        <v>0.09</v>
      </c>
      <c r="Q71" s="43">
        <v>0.08</v>
      </c>
      <c r="R71" s="43">
        <v>0.09</v>
      </c>
      <c r="S71" s="43">
        <v>7.0000000000000007E-2</v>
      </c>
      <c r="T71" s="43">
        <v>9.8000000000000004E-2</v>
      </c>
      <c r="U71" s="41">
        <v>0.11588830804822323</v>
      </c>
      <c r="V71" s="41">
        <v>0.10979603106059105</v>
      </c>
      <c r="W71" s="41">
        <v>0.1089757029939768</v>
      </c>
      <c r="X71" s="41">
        <v>0.13193106746166106</v>
      </c>
      <c r="Y71" s="90"/>
      <c r="Z71" s="90"/>
      <c r="AA71" s="90"/>
      <c r="AB71" s="90"/>
      <c r="AC71" s="90"/>
    </row>
    <row r="72" spans="1:29" x14ac:dyDescent="0.25">
      <c r="A72" s="42" t="s">
        <v>256</v>
      </c>
      <c r="B72" s="43" t="s">
        <v>83</v>
      </c>
      <c r="C72" s="43" t="s">
        <v>83</v>
      </c>
      <c r="D72" s="43" t="s">
        <v>83</v>
      </c>
      <c r="E72" s="43" t="s">
        <v>83</v>
      </c>
      <c r="F72" s="43" t="s">
        <v>83</v>
      </c>
      <c r="G72" s="43" t="s">
        <v>83</v>
      </c>
      <c r="H72" s="43" t="s">
        <v>83</v>
      </c>
      <c r="I72" s="43" t="s">
        <v>83</v>
      </c>
      <c r="J72" s="43">
        <v>0.13</v>
      </c>
      <c r="K72" s="43">
        <v>0.14000000000000001</v>
      </c>
      <c r="L72" s="43">
        <v>0.13</v>
      </c>
      <c r="M72" s="43">
        <v>0.13</v>
      </c>
      <c r="N72" s="43">
        <v>0.12</v>
      </c>
      <c r="O72" s="43">
        <v>0.13</v>
      </c>
      <c r="P72" s="43">
        <v>0.1</v>
      </c>
      <c r="Q72" s="43">
        <v>0.1</v>
      </c>
      <c r="R72" s="43">
        <v>0.16</v>
      </c>
      <c r="S72" s="43">
        <v>0.17</v>
      </c>
      <c r="T72" s="43">
        <v>0.15679999999999999</v>
      </c>
      <c r="U72" s="41">
        <v>0.16483536176658101</v>
      </c>
      <c r="V72" s="41">
        <v>0.17816708058860051</v>
      </c>
      <c r="W72" s="41">
        <v>0.16948337031371119</v>
      </c>
      <c r="X72" s="41">
        <v>0.16960556613279121</v>
      </c>
      <c r="Y72" s="90"/>
      <c r="Z72" s="90"/>
      <c r="AA72" s="90"/>
      <c r="AB72" s="90"/>
      <c r="AC72" s="90"/>
    </row>
    <row r="73" spans="1:29" x14ac:dyDescent="0.25">
      <c r="A73" s="42" t="s">
        <v>257</v>
      </c>
      <c r="B73" s="43" t="s">
        <v>83</v>
      </c>
      <c r="C73" s="43" t="s">
        <v>83</v>
      </c>
      <c r="D73" s="43" t="s">
        <v>83</v>
      </c>
      <c r="E73" s="43" t="s">
        <v>83</v>
      </c>
      <c r="F73" s="43" t="s">
        <v>83</v>
      </c>
      <c r="G73" s="43" t="s">
        <v>83</v>
      </c>
      <c r="H73" s="43" t="s">
        <v>83</v>
      </c>
      <c r="I73" s="43" t="s">
        <v>83</v>
      </c>
      <c r="J73" s="43">
        <v>0.09</v>
      </c>
      <c r="K73" s="43">
        <v>0.08</v>
      </c>
      <c r="L73" s="43">
        <v>0.09</v>
      </c>
      <c r="M73" s="43">
        <v>0.09</v>
      </c>
      <c r="N73" s="43">
        <v>0.09</v>
      </c>
      <c r="O73" s="43">
        <v>0.1</v>
      </c>
      <c r="P73" s="43">
        <v>0.11</v>
      </c>
      <c r="Q73" s="43">
        <v>0.1</v>
      </c>
      <c r="R73" s="43">
        <v>0.11</v>
      </c>
      <c r="S73" s="43">
        <v>0.11</v>
      </c>
      <c r="T73" s="43">
        <v>9.8000000000000004E-2</v>
      </c>
      <c r="U73" s="41">
        <v>0.11057634860774553</v>
      </c>
      <c r="V73" s="41">
        <v>0.10493534587732252</v>
      </c>
      <c r="W73" s="41">
        <v>9.9747158981773554E-2</v>
      </c>
      <c r="X73" s="41">
        <v>0.11681067765307782</v>
      </c>
    </row>
    <row r="74" spans="1:29" x14ac:dyDescent="0.25">
      <c r="A74" s="42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</row>
    <row r="75" spans="1:29" x14ac:dyDescent="0.25">
      <c r="A75" s="67" t="s">
        <v>258</v>
      </c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</row>
    <row r="76" spans="1:29" x14ac:dyDescent="0.25"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</row>
    <row r="77" spans="1:29" x14ac:dyDescent="0.25">
      <c r="A77" s="42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</row>
    <row r="78" spans="1:29" x14ac:dyDescent="0.25">
      <c r="A78" s="42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5"/>
    </row>
    <row r="79" spans="1:29" x14ac:dyDescent="0.25">
      <c r="A79" s="42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</row>
    <row r="80" spans="1:29" x14ac:dyDescent="0.25">
      <c r="A80" s="42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</row>
    <row r="81" spans="1:20" x14ac:dyDescent="0.25">
      <c r="A81" s="42"/>
    </row>
    <row r="86" spans="1:20" x14ac:dyDescent="0.25">
      <c r="L86" s="41"/>
      <c r="M86" s="41"/>
      <c r="N86" s="41"/>
      <c r="O86" s="41"/>
      <c r="P86" s="41"/>
      <c r="Q86" s="41"/>
      <c r="R86" s="41"/>
      <c r="S86" s="41"/>
      <c r="T86" s="41"/>
    </row>
    <row r="87" spans="1:20" x14ac:dyDescent="0.25">
      <c r="L87" s="41"/>
      <c r="M87" s="41"/>
      <c r="N87" s="41"/>
      <c r="O87" s="41"/>
      <c r="P87" s="41"/>
      <c r="Q87" s="41"/>
      <c r="R87" s="41"/>
      <c r="S87" s="41"/>
      <c r="T87" s="41"/>
    </row>
    <row r="88" spans="1:20" x14ac:dyDescent="0.25">
      <c r="L88" s="41"/>
      <c r="M88" s="41"/>
      <c r="N88" s="41"/>
      <c r="O88" s="41"/>
      <c r="P88" s="41"/>
      <c r="Q88" s="41"/>
      <c r="R88" s="41"/>
      <c r="S88" s="41"/>
      <c r="T88" s="41"/>
    </row>
    <row r="89" spans="1:20" x14ac:dyDescent="0.25">
      <c r="L89" s="41"/>
      <c r="M89" s="41"/>
      <c r="N89" s="41"/>
      <c r="O89" s="41"/>
      <c r="P89" s="41"/>
      <c r="Q89" s="41"/>
      <c r="R89" s="41"/>
      <c r="S89" s="41"/>
      <c r="T89" s="41"/>
    </row>
    <row r="90" spans="1:20" x14ac:dyDescent="0.25">
      <c r="L90" s="41"/>
      <c r="M90" s="41"/>
      <c r="N90" s="41"/>
      <c r="O90" s="41"/>
      <c r="P90" s="41"/>
      <c r="Q90" s="41"/>
      <c r="R90" s="41"/>
      <c r="S90" s="41"/>
      <c r="T90" s="41"/>
    </row>
    <row r="91" spans="1:20" x14ac:dyDescent="0.25">
      <c r="L91" s="41"/>
      <c r="M91" s="41"/>
      <c r="N91" s="41"/>
      <c r="O91" s="41"/>
      <c r="P91" s="41"/>
      <c r="Q91" s="41"/>
      <c r="R91" s="41"/>
      <c r="S91" s="41"/>
      <c r="T91" s="41"/>
    </row>
    <row r="92" spans="1:20" x14ac:dyDescent="0.25">
      <c r="L92" s="41"/>
      <c r="M92" s="41"/>
      <c r="N92" s="41"/>
      <c r="O92" s="41"/>
      <c r="P92" s="41"/>
      <c r="Q92" s="41"/>
      <c r="R92" s="41"/>
      <c r="S92" s="41"/>
      <c r="T92" s="41"/>
    </row>
    <row r="93" spans="1:20" x14ac:dyDescent="0.25">
      <c r="L93" s="41"/>
      <c r="M93" s="41"/>
      <c r="N93" s="41"/>
      <c r="O93" s="41"/>
      <c r="P93" s="41"/>
      <c r="Q93" s="41"/>
      <c r="R93" s="41"/>
      <c r="S93" s="41"/>
      <c r="T93" s="41"/>
    </row>
    <row r="94" spans="1:20" x14ac:dyDescent="0.25">
      <c r="L94" s="41"/>
      <c r="M94" s="41"/>
      <c r="N94" s="41"/>
      <c r="O94" s="41"/>
      <c r="P94" s="41"/>
      <c r="Q94" s="41"/>
      <c r="R94" s="41"/>
      <c r="S94" s="41"/>
      <c r="T94" s="41"/>
    </row>
    <row r="95" spans="1:20" x14ac:dyDescent="0.25">
      <c r="L95" s="41"/>
      <c r="M95" s="41"/>
      <c r="N95" s="41"/>
      <c r="O95" s="41"/>
      <c r="P95" s="41"/>
      <c r="Q95" s="41"/>
      <c r="R95" s="41"/>
      <c r="S95" s="41"/>
      <c r="T95" s="41"/>
    </row>
  </sheetData>
  <phoneticPr fontId="42" type="noConversion"/>
  <pageMargins left="0.511811024" right="0.511811024" top="0.78740157499999996" bottom="0.78740157499999996" header="0.31496062000000002" footer="0.31496062000000002"/>
  <pageSetup paperSize="9" orientation="portrait" horizontalDpi="300" r:id="rId1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/>
  </sheetPr>
  <dimension ref="A1:AH40"/>
  <sheetViews>
    <sheetView tabSelected="1" zoomScale="85" zoomScaleNormal="85" workbookViewId="0">
      <pane xSplit="1" topLeftCell="O1" activePane="topRight" state="frozen"/>
      <selection activeCell="R51" sqref="R51"/>
      <selection pane="topRight" activeCell="X18" sqref="X18"/>
    </sheetView>
  </sheetViews>
  <sheetFormatPr defaultRowHeight="15" x14ac:dyDescent="0.25"/>
  <cols>
    <col min="1" max="1" width="55.5703125" style="15" bestFit="1" customWidth="1"/>
    <col min="2" max="17" width="9.140625" style="15"/>
    <col min="18" max="18" width="9.140625" style="119"/>
    <col min="19" max="21" width="9.140625" style="15"/>
    <col min="22" max="22" width="10.28515625" style="15" bestFit="1" customWidth="1"/>
    <col min="23" max="261" width="9.140625" style="15"/>
    <col min="262" max="262" width="44" style="15" bestFit="1" customWidth="1"/>
    <col min="263" max="517" width="9.140625" style="15"/>
    <col min="518" max="518" width="44" style="15" bestFit="1" customWidth="1"/>
    <col min="519" max="773" width="9.140625" style="15"/>
    <col min="774" max="774" width="44" style="15" bestFit="1" customWidth="1"/>
    <col min="775" max="1029" width="9.140625" style="15"/>
    <col min="1030" max="1030" width="44" style="15" bestFit="1" customWidth="1"/>
    <col min="1031" max="1285" width="9.140625" style="15"/>
    <col min="1286" max="1286" width="44" style="15" bestFit="1" customWidth="1"/>
    <col min="1287" max="1541" width="9.140625" style="15"/>
    <col min="1542" max="1542" width="44" style="15" bestFit="1" customWidth="1"/>
    <col min="1543" max="1797" width="9.140625" style="15"/>
    <col min="1798" max="1798" width="44" style="15" bestFit="1" customWidth="1"/>
    <col min="1799" max="2053" width="9.140625" style="15"/>
    <col min="2054" max="2054" width="44" style="15" bestFit="1" customWidth="1"/>
    <col min="2055" max="2309" width="9.140625" style="15"/>
    <col min="2310" max="2310" width="44" style="15" bestFit="1" customWidth="1"/>
    <col min="2311" max="2565" width="9.140625" style="15"/>
    <col min="2566" max="2566" width="44" style="15" bestFit="1" customWidth="1"/>
    <col min="2567" max="2821" width="9.140625" style="15"/>
    <col min="2822" max="2822" width="44" style="15" bestFit="1" customWidth="1"/>
    <col min="2823" max="3077" width="9.140625" style="15"/>
    <col min="3078" max="3078" width="44" style="15" bestFit="1" customWidth="1"/>
    <col min="3079" max="3333" width="9.140625" style="15"/>
    <col min="3334" max="3334" width="44" style="15" bestFit="1" customWidth="1"/>
    <col min="3335" max="3589" width="9.140625" style="15"/>
    <col min="3590" max="3590" width="44" style="15" bestFit="1" customWidth="1"/>
    <col min="3591" max="3845" width="9.140625" style="15"/>
    <col min="3846" max="3846" width="44" style="15" bestFit="1" customWidth="1"/>
    <col min="3847" max="4101" width="9.140625" style="15"/>
    <col min="4102" max="4102" width="44" style="15" bestFit="1" customWidth="1"/>
    <col min="4103" max="4357" width="9.140625" style="15"/>
    <col min="4358" max="4358" width="44" style="15" bestFit="1" customWidth="1"/>
    <col min="4359" max="4613" width="9.140625" style="15"/>
    <col min="4614" max="4614" width="44" style="15" bestFit="1" customWidth="1"/>
    <col min="4615" max="4869" width="9.140625" style="15"/>
    <col min="4870" max="4870" width="44" style="15" bestFit="1" customWidth="1"/>
    <col min="4871" max="5125" width="9.140625" style="15"/>
    <col min="5126" max="5126" width="44" style="15" bestFit="1" customWidth="1"/>
    <col min="5127" max="5381" width="9.140625" style="15"/>
    <col min="5382" max="5382" width="44" style="15" bestFit="1" customWidth="1"/>
    <col min="5383" max="5637" width="9.140625" style="15"/>
    <col min="5638" max="5638" width="44" style="15" bestFit="1" customWidth="1"/>
    <col min="5639" max="5893" width="9.140625" style="15"/>
    <col min="5894" max="5894" width="44" style="15" bestFit="1" customWidth="1"/>
    <col min="5895" max="6149" width="9.140625" style="15"/>
    <col min="6150" max="6150" width="44" style="15" bestFit="1" customWidth="1"/>
    <col min="6151" max="6405" width="9.140625" style="15"/>
    <col min="6406" max="6406" width="44" style="15" bestFit="1" customWidth="1"/>
    <col min="6407" max="6661" width="9.140625" style="15"/>
    <col min="6662" max="6662" width="44" style="15" bestFit="1" customWidth="1"/>
    <col min="6663" max="6917" width="9.140625" style="15"/>
    <col min="6918" max="6918" width="44" style="15" bestFit="1" customWidth="1"/>
    <col min="6919" max="7173" width="9.140625" style="15"/>
    <col min="7174" max="7174" width="44" style="15" bestFit="1" customWidth="1"/>
    <col min="7175" max="7429" width="9.140625" style="15"/>
    <col min="7430" max="7430" width="44" style="15" bestFit="1" customWidth="1"/>
    <col min="7431" max="7685" width="9.140625" style="15"/>
    <col min="7686" max="7686" width="44" style="15" bestFit="1" customWidth="1"/>
    <col min="7687" max="7941" width="9.140625" style="15"/>
    <col min="7942" max="7942" width="44" style="15" bestFit="1" customWidth="1"/>
    <col min="7943" max="8197" width="9.140625" style="15"/>
    <col min="8198" max="8198" width="44" style="15" bestFit="1" customWidth="1"/>
    <col min="8199" max="8453" width="9.140625" style="15"/>
    <col min="8454" max="8454" width="44" style="15" bestFit="1" customWidth="1"/>
    <col min="8455" max="8709" width="9.140625" style="15"/>
    <col min="8710" max="8710" width="44" style="15" bestFit="1" customWidth="1"/>
    <col min="8711" max="8965" width="9.140625" style="15"/>
    <col min="8966" max="8966" width="44" style="15" bestFit="1" customWidth="1"/>
    <col min="8967" max="9221" width="9.140625" style="15"/>
    <col min="9222" max="9222" width="44" style="15" bestFit="1" customWidth="1"/>
    <col min="9223" max="9477" width="9.140625" style="15"/>
    <col min="9478" max="9478" width="44" style="15" bestFit="1" customWidth="1"/>
    <col min="9479" max="9733" width="9.140625" style="15"/>
    <col min="9734" max="9734" width="44" style="15" bestFit="1" customWidth="1"/>
    <col min="9735" max="9989" width="9.140625" style="15"/>
    <col min="9990" max="9990" width="44" style="15" bestFit="1" customWidth="1"/>
    <col min="9991" max="10245" width="9.140625" style="15"/>
    <col min="10246" max="10246" width="44" style="15" bestFit="1" customWidth="1"/>
    <col min="10247" max="10501" width="9.140625" style="15"/>
    <col min="10502" max="10502" width="44" style="15" bestFit="1" customWidth="1"/>
    <col min="10503" max="10757" width="9.140625" style="15"/>
    <col min="10758" max="10758" width="44" style="15" bestFit="1" customWidth="1"/>
    <col min="10759" max="11013" width="9.140625" style="15"/>
    <col min="11014" max="11014" width="44" style="15" bestFit="1" customWidth="1"/>
    <col min="11015" max="11269" width="9.140625" style="15"/>
    <col min="11270" max="11270" width="44" style="15" bestFit="1" customWidth="1"/>
    <col min="11271" max="11525" width="9.140625" style="15"/>
    <col min="11526" max="11526" width="44" style="15" bestFit="1" customWidth="1"/>
    <col min="11527" max="11781" width="9.140625" style="15"/>
    <col min="11782" max="11782" width="44" style="15" bestFit="1" customWidth="1"/>
    <col min="11783" max="12037" width="9.140625" style="15"/>
    <col min="12038" max="12038" width="44" style="15" bestFit="1" customWidth="1"/>
    <col min="12039" max="12293" width="9.140625" style="15"/>
    <col min="12294" max="12294" width="44" style="15" bestFit="1" customWidth="1"/>
    <col min="12295" max="12549" width="9.140625" style="15"/>
    <col min="12550" max="12550" width="44" style="15" bestFit="1" customWidth="1"/>
    <col min="12551" max="12805" width="9.140625" style="15"/>
    <col min="12806" max="12806" width="44" style="15" bestFit="1" customWidth="1"/>
    <col min="12807" max="13061" width="9.140625" style="15"/>
    <col min="13062" max="13062" width="44" style="15" bestFit="1" customWidth="1"/>
    <col min="13063" max="13317" width="9.140625" style="15"/>
    <col min="13318" max="13318" width="44" style="15" bestFit="1" customWidth="1"/>
    <col min="13319" max="13573" width="9.140625" style="15"/>
    <col min="13574" max="13574" width="44" style="15" bestFit="1" customWidth="1"/>
    <col min="13575" max="13829" width="9.140625" style="15"/>
    <col min="13830" max="13830" width="44" style="15" bestFit="1" customWidth="1"/>
    <col min="13831" max="14085" width="9.140625" style="15"/>
    <col min="14086" max="14086" width="44" style="15" bestFit="1" customWidth="1"/>
    <col min="14087" max="14341" width="9.140625" style="15"/>
    <col min="14342" max="14342" width="44" style="15" bestFit="1" customWidth="1"/>
    <col min="14343" max="14597" width="9.140625" style="15"/>
    <col min="14598" max="14598" width="44" style="15" bestFit="1" customWidth="1"/>
    <col min="14599" max="14853" width="9.140625" style="15"/>
    <col min="14854" max="14854" width="44" style="15" bestFit="1" customWidth="1"/>
    <col min="14855" max="15109" width="9.140625" style="15"/>
    <col min="15110" max="15110" width="44" style="15" bestFit="1" customWidth="1"/>
    <col min="15111" max="15365" width="9.140625" style="15"/>
    <col min="15366" max="15366" width="44" style="15" bestFit="1" customWidth="1"/>
    <col min="15367" max="15621" width="9.140625" style="15"/>
    <col min="15622" max="15622" width="44" style="15" bestFit="1" customWidth="1"/>
    <col min="15623" max="15877" width="9.140625" style="15"/>
    <col min="15878" max="15878" width="44" style="15" bestFit="1" customWidth="1"/>
    <col min="15879" max="16133" width="9.140625" style="15"/>
    <col min="16134" max="16134" width="44" style="15" bestFit="1" customWidth="1"/>
    <col min="16135" max="16384" width="9.140625" style="15"/>
  </cols>
  <sheetData>
    <row r="1" spans="1:34" x14ac:dyDescent="0.25">
      <c r="A1" s="36" t="s">
        <v>259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118"/>
      <c r="S1" s="36"/>
      <c r="T1" s="36"/>
      <c r="U1" s="36"/>
      <c r="V1" s="36"/>
    </row>
    <row r="2" spans="1:34" x14ac:dyDescent="0.25">
      <c r="A2" s="13" t="s">
        <v>194</v>
      </c>
      <c r="B2" s="14" t="s">
        <v>272</v>
      </c>
      <c r="C2" s="14" t="s">
        <v>273</v>
      </c>
      <c r="D2" s="14" t="s">
        <v>274</v>
      </c>
      <c r="E2" s="14" t="s">
        <v>275</v>
      </c>
      <c r="F2" s="14" t="s">
        <v>276</v>
      </c>
      <c r="G2" s="14" t="s">
        <v>278</v>
      </c>
      <c r="H2" s="14" t="s">
        <v>279</v>
      </c>
      <c r="I2" s="14" t="s">
        <v>280</v>
      </c>
      <c r="J2" s="14" t="s">
        <v>277</v>
      </c>
      <c r="K2" s="14" t="s">
        <v>281</v>
      </c>
      <c r="L2" s="14" t="s">
        <v>282</v>
      </c>
      <c r="M2" s="14" t="s">
        <v>283</v>
      </c>
      <c r="N2" s="14" t="s">
        <v>284</v>
      </c>
      <c r="O2" s="14" t="s">
        <v>285</v>
      </c>
      <c r="P2" s="14" t="s">
        <v>286</v>
      </c>
      <c r="Q2" s="14" t="s">
        <v>287</v>
      </c>
      <c r="R2" s="14" t="s">
        <v>288</v>
      </c>
      <c r="S2" s="14" t="s">
        <v>289</v>
      </c>
      <c r="T2" s="14" t="s">
        <v>290</v>
      </c>
      <c r="U2" s="14" t="s">
        <v>291</v>
      </c>
      <c r="V2" s="14" t="s">
        <v>292</v>
      </c>
      <c r="W2" s="14" t="s">
        <v>293</v>
      </c>
      <c r="X2" s="227" t="s">
        <v>427</v>
      </c>
    </row>
    <row r="4" spans="1:34" x14ac:dyDescent="0.25">
      <c r="A4" s="59" t="s">
        <v>214</v>
      </c>
      <c r="B4" s="60" t="s">
        <v>40</v>
      </c>
      <c r="C4" s="60" t="s">
        <v>40</v>
      </c>
      <c r="D4" s="60" t="s">
        <v>40</v>
      </c>
      <c r="E4" s="60" t="s">
        <v>40</v>
      </c>
      <c r="F4" s="60" t="s">
        <v>40</v>
      </c>
      <c r="G4" s="60" t="s">
        <v>40</v>
      </c>
      <c r="H4" s="60" t="s">
        <v>40</v>
      </c>
      <c r="I4" s="60" t="s">
        <v>40</v>
      </c>
      <c r="J4" s="60" t="s">
        <v>40</v>
      </c>
      <c r="K4" s="60" t="s">
        <v>40</v>
      </c>
      <c r="L4" s="60" t="s">
        <v>40</v>
      </c>
      <c r="M4" s="60" t="s">
        <v>40</v>
      </c>
      <c r="N4" s="60" t="s">
        <v>40</v>
      </c>
      <c r="O4" s="60" t="s">
        <v>40</v>
      </c>
      <c r="P4" s="60" t="s">
        <v>40</v>
      </c>
      <c r="Q4" s="60" t="s">
        <v>40</v>
      </c>
      <c r="R4" s="60" t="s">
        <v>40</v>
      </c>
      <c r="S4" s="60" t="s">
        <v>40</v>
      </c>
      <c r="T4" s="60" t="s">
        <v>40</v>
      </c>
      <c r="U4" s="60" t="s">
        <v>40</v>
      </c>
      <c r="V4" s="60" t="s">
        <v>40</v>
      </c>
      <c r="W4" s="60" t="s">
        <v>40</v>
      </c>
      <c r="X4" s="60" t="s">
        <v>40</v>
      </c>
    </row>
    <row r="6" spans="1:34" x14ac:dyDescent="0.25">
      <c r="A6" s="61" t="s">
        <v>260</v>
      </c>
      <c r="B6" s="62" t="s">
        <v>40</v>
      </c>
      <c r="C6" s="62" t="s">
        <v>40</v>
      </c>
      <c r="D6" s="62" t="s">
        <v>40</v>
      </c>
      <c r="E6" s="62" t="s">
        <v>40</v>
      </c>
      <c r="F6" s="62" t="s">
        <v>40</v>
      </c>
      <c r="G6" s="62" t="s">
        <v>40</v>
      </c>
      <c r="H6" s="62" t="s">
        <v>40</v>
      </c>
      <c r="I6" s="62" t="s">
        <v>40</v>
      </c>
      <c r="J6" s="62" t="s">
        <v>40</v>
      </c>
      <c r="K6" s="62" t="s">
        <v>40</v>
      </c>
      <c r="L6" s="62" t="s">
        <v>40</v>
      </c>
      <c r="M6" s="62" t="s">
        <v>40</v>
      </c>
      <c r="N6" s="62" t="s">
        <v>40</v>
      </c>
      <c r="O6" s="62" t="s">
        <v>40</v>
      </c>
      <c r="P6" s="62" t="s">
        <v>40</v>
      </c>
      <c r="Q6" s="62" t="s">
        <v>40</v>
      </c>
      <c r="R6" s="62" t="s">
        <v>40</v>
      </c>
      <c r="S6" s="62" t="s">
        <v>40</v>
      </c>
      <c r="T6" s="62" t="s">
        <v>40</v>
      </c>
      <c r="U6" s="62" t="s">
        <v>40</v>
      </c>
      <c r="V6" s="62" t="s">
        <v>40</v>
      </c>
      <c r="W6" s="62" t="s">
        <v>40</v>
      </c>
      <c r="X6" s="62" t="s">
        <v>40</v>
      </c>
    </row>
    <row r="7" spans="1:34" x14ac:dyDescent="0.25">
      <c r="A7" s="52" t="s">
        <v>261</v>
      </c>
      <c r="B7" s="68">
        <v>7943</v>
      </c>
      <c r="C7" s="68">
        <v>9913</v>
      </c>
      <c r="D7" s="68">
        <v>9350</v>
      </c>
      <c r="E7" s="69">
        <v>8367</v>
      </c>
      <c r="F7" s="69">
        <v>7995</v>
      </c>
      <c r="G7" s="69">
        <v>8114</v>
      </c>
      <c r="H7" s="69">
        <v>9157</v>
      </c>
      <c r="I7" s="69">
        <v>8206</v>
      </c>
      <c r="J7" s="69">
        <v>7616</v>
      </c>
      <c r="K7" s="69">
        <v>8621</v>
      </c>
      <c r="L7" s="69">
        <v>9122</v>
      </c>
      <c r="M7" s="69">
        <v>9859.6</v>
      </c>
      <c r="N7" s="69">
        <v>9719.19</v>
      </c>
      <c r="O7" s="69">
        <v>10109.838460000001</v>
      </c>
      <c r="P7" s="69">
        <v>9775.481269550226</v>
      </c>
      <c r="Q7" s="69">
        <v>8859</v>
      </c>
      <c r="R7" s="123">
        <v>5942</v>
      </c>
      <c r="S7" s="123">
        <v>7450</v>
      </c>
      <c r="T7" s="123">
        <v>9473</v>
      </c>
      <c r="U7" s="189">
        <v>7800.5625250000003</v>
      </c>
      <c r="V7" s="189">
        <v>8371.6391949999997</v>
      </c>
      <c r="W7" s="189">
        <v>10496.153749999999</v>
      </c>
      <c r="X7" s="189">
        <v>10351</v>
      </c>
      <c r="Y7" s="65"/>
      <c r="Z7" s="65"/>
      <c r="AA7" s="65"/>
      <c r="AB7" s="65"/>
      <c r="AC7" s="65"/>
      <c r="AD7" s="65"/>
      <c r="AE7" s="65"/>
      <c r="AF7" s="65"/>
      <c r="AG7" s="65"/>
      <c r="AH7" s="65"/>
    </row>
    <row r="8" spans="1:34" x14ac:dyDescent="0.25">
      <c r="A8" s="52" t="s">
        <v>262</v>
      </c>
      <c r="B8" s="68">
        <v>8295</v>
      </c>
      <c r="C8" s="68">
        <v>9267</v>
      </c>
      <c r="D8" s="68">
        <v>10230</v>
      </c>
      <c r="E8" s="69">
        <v>9191</v>
      </c>
      <c r="F8" s="69">
        <v>7244</v>
      </c>
      <c r="G8" s="69">
        <v>7818</v>
      </c>
      <c r="H8" s="69">
        <v>7953</v>
      </c>
      <c r="I8" s="69">
        <v>9561</v>
      </c>
      <c r="J8" s="69">
        <v>7474</v>
      </c>
      <c r="K8" s="69">
        <v>8130</v>
      </c>
      <c r="L8" s="69">
        <v>9288</v>
      </c>
      <c r="M8" s="69">
        <v>9889.14</v>
      </c>
      <c r="N8" s="69">
        <v>8858.8700000000008</v>
      </c>
      <c r="O8" s="69">
        <v>10142.88977</v>
      </c>
      <c r="P8" s="69">
        <v>9209.1617900000001</v>
      </c>
      <c r="Q8" s="69">
        <f>Q9+Q10</f>
        <v>10335</v>
      </c>
      <c r="R8" s="123">
        <v>5609</v>
      </c>
      <c r="S8" s="123">
        <v>7743</v>
      </c>
      <c r="T8" s="123">
        <v>9165</v>
      </c>
      <c r="U8" s="189">
        <v>8638.2719799999995</v>
      </c>
      <c r="V8" s="189">
        <v>8225.0246999999999</v>
      </c>
      <c r="W8" s="189">
        <v>9109.982399999999</v>
      </c>
      <c r="X8" s="189">
        <v>8183</v>
      </c>
      <c r="Y8" s="65"/>
      <c r="Z8" s="65"/>
      <c r="AA8" s="65"/>
      <c r="AB8" s="65"/>
      <c r="AC8" s="65"/>
      <c r="AD8" s="65"/>
      <c r="AE8" s="65"/>
      <c r="AF8" s="65"/>
      <c r="AG8" s="65"/>
      <c r="AH8" s="65"/>
    </row>
    <row r="9" spans="1:34" x14ac:dyDescent="0.25">
      <c r="A9" s="38" t="s">
        <v>422</v>
      </c>
      <c r="B9" s="58">
        <v>1047</v>
      </c>
      <c r="C9" s="58">
        <v>695</v>
      </c>
      <c r="D9" s="58">
        <v>1114</v>
      </c>
      <c r="E9" s="46">
        <v>1264</v>
      </c>
      <c r="F9" s="46">
        <v>1347</v>
      </c>
      <c r="G9" s="46">
        <v>1307</v>
      </c>
      <c r="H9" s="46">
        <v>1321</v>
      </c>
      <c r="I9" s="46">
        <v>1236</v>
      </c>
      <c r="J9" s="46">
        <v>1309</v>
      </c>
      <c r="K9" s="46">
        <v>1376</v>
      </c>
      <c r="L9" s="46">
        <v>1138</v>
      </c>
      <c r="M9" s="46">
        <v>1366</v>
      </c>
      <c r="N9" s="46">
        <v>1168.99</v>
      </c>
      <c r="O9" s="46">
        <v>1139.21777</v>
      </c>
      <c r="P9" s="46">
        <v>387.91879</v>
      </c>
      <c r="Q9" s="46">
        <v>953</v>
      </c>
      <c r="R9" s="121">
        <v>1086</v>
      </c>
      <c r="S9" s="121">
        <v>1084</v>
      </c>
      <c r="T9" s="121">
        <v>1050</v>
      </c>
      <c r="U9" s="65">
        <v>998.04898000000003</v>
      </c>
      <c r="V9" s="65">
        <v>1286.0246999999999</v>
      </c>
      <c r="W9" s="65">
        <v>1174.3583999999998</v>
      </c>
      <c r="X9" s="65">
        <v>1269</v>
      </c>
      <c r="Y9" s="65"/>
      <c r="Z9" s="65"/>
      <c r="AA9" s="65"/>
      <c r="AB9" s="65"/>
      <c r="AC9" s="65"/>
      <c r="AD9" s="65"/>
      <c r="AE9" s="65"/>
      <c r="AF9" s="65"/>
      <c r="AG9" s="65"/>
      <c r="AH9" s="65"/>
    </row>
    <row r="10" spans="1:34" x14ac:dyDescent="0.25">
      <c r="A10" s="38" t="s">
        <v>423</v>
      </c>
      <c r="B10" s="58">
        <v>7248</v>
      </c>
      <c r="C10" s="58">
        <v>8572</v>
      </c>
      <c r="D10" s="58">
        <v>9116</v>
      </c>
      <c r="E10" s="46">
        <v>7927</v>
      </c>
      <c r="F10" s="46">
        <v>5897</v>
      </c>
      <c r="G10" s="46">
        <v>6511</v>
      </c>
      <c r="H10" s="46">
        <v>6632</v>
      </c>
      <c r="I10" s="46">
        <v>8325</v>
      </c>
      <c r="J10" s="46">
        <v>6165</v>
      </c>
      <c r="K10" s="46">
        <v>6754</v>
      </c>
      <c r="L10" s="46">
        <v>8150</v>
      </c>
      <c r="M10" s="46">
        <v>8523.14</v>
      </c>
      <c r="N10" s="46">
        <v>7689.89</v>
      </c>
      <c r="O10" s="46">
        <v>9003.6720000000005</v>
      </c>
      <c r="P10" s="46">
        <v>8821.2430000000004</v>
      </c>
      <c r="Q10" s="46">
        <v>9382</v>
      </c>
      <c r="R10" s="121">
        <v>4524</v>
      </c>
      <c r="S10" s="121">
        <v>6659</v>
      </c>
      <c r="T10" s="121">
        <v>8115</v>
      </c>
      <c r="U10" s="65">
        <v>7640.223</v>
      </c>
      <c r="V10" s="65">
        <v>6939</v>
      </c>
      <c r="W10" s="65">
        <v>7935.6239999999998</v>
      </c>
      <c r="X10" s="65">
        <v>6914</v>
      </c>
      <c r="Y10" s="65"/>
      <c r="Z10" s="65"/>
      <c r="AA10" s="65"/>
      <c r="AB10" s="65"/>
      <c r="AC10" s="65"/>
      <c r="AD10" s="65"/>
      <c r="AE10" s="65"/>
      <c r="AF10" s="65"/>
      <c r="AG10" s="65"/>
      <c r="AH10" s="65"/>
    </row>
    <row r="11" spans="1:34" x14ac:dyDescent="0.25">
      <c r="S11" s="123"/>
      <c r="T11" s="123"/>
    </row>
    <row r="12" spans="1:34" x14ac:dyDescent="0.25">
      <c r="A12" s="61" t="s">
        <v>263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120"/>
      <c r="S12" s="120"/>
      <c r="T12" s="120"/>
      <c r="U12" s="120"/>
      <c r="V12" s="120"/>
      <c r="W12" s="120"/>
      <c r="X12" s="120"/>
      <c r="Y12" s="65"/>
      <c r="Z12" s="65"/>
      <c r="AA12" s="65"/>
      <c r="AB12" s="65"/>
      <c r="AC12" s="65"/>
      <c r="AD12" s="65"/>
      <c r="AE12" s="65"/>
      <c r="AF12" s="65"/>
      <c r="AG12" s="65"/>
      <c r="AH12" s="65"/>
    </row>
    <row r="13" spans="1:34" x14ac:dyDescent="0.25">
      <c r="A13" s="38" t="s">
        <v>264</v>
      </c>
      <c r="B13" s="124" t="s">
        <v>40</v>
      </c>
      <c r="C13" s="124" t="s">
        <v>40</v>
      </c>
      <c r="D13" s="124" t="s">
        <v>40</v>
      </c>
      <c r="E13" s="124" t="s">
        <v>40</v>
      </c>
      <c r="F13" s="124" t="s">
        <v>40</v>
      </c>
      <c r="G13" s="124" t="s">
        <v>40</v>
      </c>
      <c r="H13" s="124" t="s">
        <v>40</v>
      </c>
      <c r="I13" s="124" t="s">
        <v>40</v>
      </c>
      <c r="J13" s="225">
        <v>46.960431954887746</v>
      </c>
      <c r="K13" s="225">
        <v>45.301485881233432</v>
      </c>
      <c r="L13" s="225">
        <v>44.80514277103093</v>
      </c>
      <c r="M13" s="225">
        <v>48.627784271830357</v>
      </c>
      <c r="N13" s="225">
        <v>62.074193774197624</v>
      </c>
      <c r="O13" s="225">
        <v>78.157346946134325</v>
      </c>
      <c r="P13" s="225">
        <v>64.089458211492669</v>
      </c>
      <c r="Q13" s="225">
        <v>58.915694977280594</v>
      </c>
      <c r="R13" s="225">
        <v>66.545390003524929</v>
      </c>
      <c r="S13" s="225">
        <v>64.455062567054711</v>
      </c>
      <c r="T13" s="225">
        <v>79.727267237707309</v>
      </c>
      <c r="U13" s="225">
        <v>97.316346218802551</v>
      </c>
      <c r="V13" s="226">
        <v>121.67</v>
      </c>
      <c r="W13" s="45">
        <v>153.10450210597338</v>
      </c>
      <c r="X13" s="45">
        <v>65.52</v>
      </c>
      <c r="Y13" s="65"/>
      <c r="Z13" s="65"/>
      <c r="AA13" s="65"/>
      <c r="AB13" s="65"/>
      <c r="AC13" s="65"/>
      <c r="AD13" s="65"/>
      <c r="AE13" s="65"/>
      <c r="AF13" s="65"/>
      <c r="AG13" s="65"/>
      <c r="AH13" s="65"/>
    </row>
    <row r="14" spans="1:34" x14ac:dyDescent="0.25"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125"/>
      <c r="S14" s="40"/>
      <c r="T14" s="40"/>
    </row>
    <row r="15" spans="1:34" x14ac:dyDescent="0.25">
      <c r="A15" s="61" t="s">
        <v>425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120"/>
      <c r="S15" s="120"/>
      <c r="T15" s="120"/>
      <c r="U15" s="120"/>
      <c r="V15" s="120"/>
      <c r="W15" s="120"/>
      <c r="X15" s="120"/>
      <c r="Y15" s="65"/>
      <c r="Z15" s="65"/>
      <c r="AA15" s="65"/>
      <c r="AB15" s="65"/>
      <c r="AC15" s="65"/>
      <c r="AD15" s="65"/>
      <c r="AE15" s="65"/>
      <c r="AF15" s="65"/>
      <c r="AG15" s="65"/>
      <c r="AH15" s="65"/>
    </row>
    <row r="16" spans="1:34" x14ac:dyDescent="0.25">
      <c r="A16" s="209" t="s">
        <v>426</v>
      </c>
      <c r="B16" s="124" t="s">
        <v>40</v>
      </c>
      <c r="C16" s="124" t="s">
        <v>40</v>
      </c>
      <c r="D16" s="124" t="s">
        <v>40</v>
      </c>
      <c r="E16" s="124" t="s">
        <v>40</v>
      </c>
      <c r="F16" s="124" t="s">
        <v>40</v>
      </c>
      <c r="G16" s="124" t="s">
        <v>40</v>
      </c>
      <c r="H16" s="124" t="s">
        <v>40</v>
      </c>
      <c r="I16" s="124" t="s">
        <v>40</v>
      </c>
      <c r="J16" s="124" t="s">
        <v>40</v>
      </c>
      <c r="K16" s="124" t="s">
        <v>40</v>
      </c>
      <c r="L16" s="124" t="s">
        <v>40</v>
      </c>
      <c r="M16" s="124" t="s">
        <v>40</v>
      </c>
      <c r="N16" s="124" t="s">
        <v>40</v>
      </c>
      <c r="O16" s="124" t="s">
        <v>40</v>
      </c>
      <c r="P16" s="124" t="s">
        <v>40</v>
      </c>
      <c r="Q16" s="124" t="s">
        <v>40</v>
      </c>
      <c r="R16" s="15">
        <v>21.3</v>
      </c>
      <c r="S16" s="124">
        <v>17</v>
      </c>
      <c r="T16" s="124">
        <v>15.4</v>
      </c>
      <c r="U16" s="94">
        <v>16.5</v>
      </c>
      <c r="V16" s="94">
        <v>19.511067422058652</v>
      </c>
      <c r="W16" s="94">
        <v>19.899999999999999</v>
      </c>
      <c r="X16" s="94">
        <v>18.8</v>
      </c>
      <c r="Y16" s="65"/>
      <c r="Z16" s="65"/>
      <c r="AA16" s="65"/>
      <c r="AB16" s="65"/>
      <c r="AC16" s="65"/>
      <c r="AD16" s="65"/>
      <c r="AE16" s="65"/>
      <c r="AF16" s="65"/>
      <c r="AG16" s="65"/>
      <c r="AH16" s="65"/>
    </row>
    <row r="17" spans="2:21" x14ac:dyDescent="0.25"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125"/>
    </row>
    <row r="19" spans="2:21" x14ac:dyDescent="0.25"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125"/>
    </row>
    <row r="20" spans="2:21" x14ac:dyDescent="0.25"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125"/>
    </row>
    <row r="21" spans="2:21" x14ac:dyDescent="0.25"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125"/>
    </row>
    <row r="22" spans="2:21" x14ac:dyDescent="0.25"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126"/>
    </row>
    <row r="32" spans="2:21" x14ac:dyDescent="0.25">
      <c r="S32" s="65"/>
      <c r="T32" s="65"/>
      <c r="U32" s="65"/>
    </row>
    <row r="33" spans="19:21" x14ac:dyDescent="0.25">
      <c r="S33" s="65"/>
      <c r="T33" s="65"/>
      <c r="U33" s="65"/>
    </row>
    <row r="34" spans="19:21" x14ac:dyDescent="0.25">
      <c r="S34" s="65"/>
      <c r="T34" s="65"/>
      <c r="U34" s="65"/>
    </row>
    <row r="38" spans="19:21" x14ac:dyDescent="0.25">
      <c r="S38" s="65"/>
      <c r="T38" s="65"/>
    </row>
    <row r="39" spans="19:21" x14ac:dyDescent="0.25">
      <c r="S39" s="65"/>
      <c r="T39" s="65"/>
    </row>
    <row r="40" spans="19:21" x14ac:dyDescent="0.25">
      <c r="S40" s="65"/>
      <c r="T40" s="65"/>
    </row>
  </sheetData>
  <phoneticPr fontId="42" type="noConversion"/>
  <pageMargins left="0.511811024" right="0.511811024" top="0.78740157499999996" bottom="0.78740157499999996" header="0.31496062000000002" footer="0.31496062000000002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Capa</vt:lpstr>
      <vt:lpstr>1. Assets Liabilities</vt:lpstr>
      <vt:lpstr>2. Income Statement</vt:lpstr>
      <vt:lpstr>3. FCF</vt:lpstr>
      <vt:lpstr>4. Result by Segment</vt:lpstr>
      <vt:lpstr>5. Indicators </vt:lpstr>
      <vt:lpstr>6. Guidance</vt:lpstr>
      <vt:lpstr>7. Steel</vt:lpstr>
      <vt:lpstr>8. Mining</vt:lpstr>
      <vt:lpstr>9. TECON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HENRIQUE TRIQUES OLIVEIRA</dc:creator>
  <cp:lastModifiedBy>DANILO DALAPRIA NASCIMENTO DIAS</cp:lastModifiedBy>
  <cp:lastPrinted>2020-03-06T17:07:14Z</cp:lastPrinted>
  <dcterms:created xsi:type="dcterms:W3CDTF">2018-12-17T17:19:58Z</dcterms:created>
  <dcterms:modified xsi:type="dcterms:W3CDTF">2021-11-08T17:14:53Z</dcterms:modified>
</cp:coreProperties>
</file>