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printerSettings/printerSettings2.bin" ContentType="application/vnd.openxmlformats-officedocument.spreadsheetml.printerSettings"/>
  <Override PartName="/xl/drawings/drawing2.xml" ContentType="application/vnd.openxmlformats-officedocument.drawing+xml"/>
  <Override PartName="/xl/printerSettings/printerSettings3.bin" ContentType="application/vnd.openxmlformats-officedocument.spreadsheetml.printerSettings"/>
  <Override PartName="/xl/drawings/drawing3.xml" ContentType="application/vnd.openxmlformats-officedocument.drawing+xml"/>
  <Override PartName="/xl/printerSettings/printerSettings4.bin" ContentType="application/vnd.openxmlformats-officedocument.spreadsheetml.printerSettings"/>
  <Override PartName="/xl/drawings/drawing4.xml" ContentType="application/vnd.openxmlformats-officedocument.drawing+xml"/>
  <Override PartName="/xl/printerSettings/printerSettings5.bin" ContentType="application/vnd.openxmlformats-officedocument.spreadsheetml.printerSettings"/>
  <Override PartName="/xl/drawings/drawing5.xml" ContentType="application/vnd.openxmlformats-officedocument.drawing+xml"/>
  <Override PartName="/xl/printerSettings/printerSettings6.bin" ContentType="application/vnd.openxmlformats-officedocument.spreadsheetml.printerSettings"/>
  <Override PartName="/xl/drawings/drawing6.xml" ContentType="application/vnd.openxmlformats-officedocument.drawing+xml"/>
  <Override PartName="/xl/printerSettings/printerSettings7.bin" ContentType="application/vnd.openxmlformats-officedocument.spreadsheetml.printerSettings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\\csnsparq2\Rel-Investidores\COMPANHIA SIDERURGICA NACIONAL\Release\2023\2T23\8. Guia de Modelagem\"/>
    </mc:Choice>
  </mc:AlternateContent>
  <xr:revisionPtr revIDLastSave="0" documentId="13_ncr:1_{0DC9DD23-E7ED-4360-8239-774CC2378249}" xr6:coauthVersionLast="47" xr6:coauthVersionMax="47" xr10:uidLastSave="{00000000-0000-0000-0000-000000000000}"/>
  <bookViews>
    <workbookView xWindow="20370" yWindow="-120" windowWidth="21840" windowHeight="13140" activeTab="1" xr2:uid="{00000000-000D-0000-FFFF-FFFF00000000}"/>
  </bookViews>
  <sheets>
    <sheet name="Cover" sheetId="5" r:id="rId1"/>
    <sheet name="1. Balance Sheet" sheetId="1" r:id="rId2"/>
    <sheet name="2. Income Statement" sheetId="2" r:id="rId3"/>
    <sheet name="3. CFS" sheetId="3" r:id="rId4"/>
    <sheet name="4. Result by Segment" sheetId="6" r:id="rId5"/>
    <sheet name="5. Indicators " sheetId="8" r:id="rId6"/>
    <sheet name="6. Guidance" sheetId="13" r:id="rId7"/>
    <sheet name="7. Steel" sheetId="9" r:id="rId8"/>
    <sheet name="8. Mining" sheetId="10" r:id="rId9"/>
    <sheet name="9. TECON" sheetId="1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24" i="9" l="1"/>
  <c r="AE19" i="9"/>
  <c r="AE99" i="8"/>
  <c r="AE47" i="8"/>
  <c r="AE49" i="8" s="1"/>
  <c r="AE53" i="8" s="1"/>
  <c r="AE43" i="8"/>
  <c r="AE18" i="8"/>
  <c r="AE29" i="8" s="1"/>
  <c r="AE39" i="8" s="1"/>
  <c r="AE71" i="8" s="1"/>
  <c r="AE95" i="8" s="1"/>
  <c r="AE101" i="8" s="1"/>
  <c r="AE16" i="6"/>
  <c r="AE28" i="6" s="1"/>
  <c r="AE40" i="6" s="1"/>
  <c r="AE52" i="6" s="1"/>
  <c r="AE64" i="6" s="1"/>
  <c r="AE76" i="6" s="1"/>
  <c r="AE88" i="6" s="1"/>
  <c r="AJ99" i="3"/>
  <c r="AJ82" i="3"/>
  <c r="AJ102" i="3" s="1"/>
  <c r="AJ55" i="3"/>
  <c r="AJ101" i="3" s="1"/>
  <c r="AJ34" i="3"/>
  <c r="AJ3" i="3" s="1"/>
  <c r="AJ95" i="3" s="1"/>
  <c r="AJ4" i="3"/>
  <c r="AO27" i="2"/>
  <c r="AO22" i="2"/>
  <c r="AO15" i="2"/>
  <c r="AO6" i="2"/>
  <c r="AO5" i="2"/>
  <c r="AO12" i="2" s="1"/>
  <c r="AO18" i="2" s="1"/>
  <c r="AO20" i="2" s="1"/>
  <c r="AJ39" i="1"/>
  <c r="AJ51" i="1" s="1"/>
  <c r="AJ53" i="1" s="1"/>
  <c r="AJ34" i="1"/>
  <c r="AJ18" i="1"/>
  <c r="AI34" i="1"/>
  <c r="AI30" i="1" s="1"/>
  <c r="AG95" i="3"/>
  <c r="AI82" i="3"/>
  <c r="AI102" i="3" s="1"/>
  <c r="AH82" i="3"/>
  <c r="AH102" i="3"/>
  <c r="AG82" i="3"/>
  <c r="AG102" i="3"/>
  <c r="AF82" i="3"/>
  <c r="AI55" i="3"/>
  <c r="AI101" i="3" s="1"/>
  <c r="AH55" i="3"/>
  <c r="AH101" i="3"/>
  <c r="AG55" i="3"/>
  <c r="AF55" i="3"/>
  <c r="AI34" i="3"/>
  <c r="AI100" i="3" s="1"/>
  <c r="AG34" i="3"/>
  <c r="AG100" i="3"/>
  <c r="AI4" i="3"/>
  <c r="AG3" i="3"/>
  <c r="AF4" i="3"/>
  <c r="AF3" i="3"/>
  <c r="AF95" i="3"/>
  <c r="AN27" i="2"/>
  <c r="AK13" i="2"/>
  <c r="AM6" i="2"/>
  <c r="AM5" i="2"/>
  <c r="AN6" i="2"/>
  <c r="AN5" i="2"/>
  <c r="AI39" i="1"/>
  <c r="AI22" i="1"/>
  <c r="AI13" i="1"/>
  <c r="AI4" i="1"/>
  <c r="AI18" i="1" s="1"/>
  <c r="AH4" i="1"/>
  <c r="AH18" i="1"/>
  <c r="AC99" i="8"/>
  <c r="AC47" i="8"/>
  <c r="AC49" i="8"/>
  <c r="AC53" i="8"/>
  <c r="AC43" i="8"/>
  <c r="AG101" i="3"/>
  <c r="AM27" i="2"/>
  <c r="AH39" i="1"/>
  <c r="AH34" i="1"/>
  <c r="AH30" i="1"/>
  <c r="AH22" i="1"/>
  <c r="AH51" i="1"/>
  <c r="AH13" i="1"/>
  <c r="AH99" i="3"/>
  <c r="AH100" i="3"/>
  <c r="T98" i="6"/>
  <c r="AB99" i="8"/>
  <c r="AG30" i="1"/>
  <c r="AG4" i="1"/>
  <c r="AB47" i="8"/>
  <c r="AB43" i="8"/>
  <c r="AG4" i="3"/>
  <c r="AL5" i="2"/>
  <c r="AG39" i="1"/>
  <c r="AG22" i="1"/>
  <c r="AG13" i="1"/>
  <c r="AF102" i="3"/>
  <c r="AF101" i="3"/>
  <c r="AF34" i="3"/>
  <c r="AF100" i="3"/>
  <c r="AF99" i="3"/>
  <c r="AH53" i="1"/>
  <c r="AG18" i="1"/>
  <c r="AB49" i="8"/>
  <c r="AB53" i="8"/>
  <c r="AG99" i="3"/>
  <c r="AG51" i="1"/>
  <c r="AG53" i="1"/>
  <c r="B82" i="3"/>
  <c r="B102" i="3"/>
  <c r="C82" i="3"/>
  <c r="C102" i="3"/>
  <c r="D82" i="3"/>
  <c r="D102" i="3"/>
  <c r="E82" i="3"/>
  <c r="E102" i="3"/>
  <c r="F82" i="3"/>
  <c r="F102" i="3"/>
  <c r="G82" i="3"/>
  <c r="G102" i="3"/>
  <c r="H82" i="3"/>
  <c r="H102" i="3"/>
  <c r="I82" i="3"/>
  <c r="I102" i="3"/>
  <c r="J82" i="3"/>
  <c r="K82" i="3"/>
  <c r="K102" i="3"/>
  <c r="L82" i="3"/>
  <c r="L102" i="3"/>
  <c r="M82" i="3"/>
  <c r="M102" i="3"/>
  <c r="N82" i="3"/>
  <c r="O82" i="3"/>
  <c r="O102" i="3"/>
  <c r="P82" i="3"/>
  <c r="P102" i="3"/>
  <c r="Q82" i="3"/>
  <c r="Q102" i="3"/>
  <c r="R82" i="3"/>
  <c r="R102" i="3"/>
  <c r="S82" i="3"/>
  <c r="T82" i="3"/>
  <c r="T102" i="3"/>
  <c r="U82" i="3"/>
  <c r="U102" i="3"/>
  <c r="V82" i="3"/>
  <c r="W82" i="3"/>
  <c r="W102" i="3"/>
  <c r="X82" i="3"/>
  <c r="X102" i="3"/>
  <c r="Y82" i="3"/>
  <c r="Y102" i="3"/>
  <c r="Z82" i="3"/>
  <c r="Z102" i="3"/>
  <c r="AA82" i="3"/>
  <c r="AA102" i="3"/>
  <c r="AB82" i="3"/>
  <c r="AB102" i="3"/>
  <c r="AC82" i="3"/>
  <c r="AC102" i="3"/>
  <c r="AD82" i="3"/>
  <c r="AD102" i="3"/>
  <c r="AE82" i="3"/>
  <c r="AE102" i="3"/>
  <c r="S102" i="3"/>
  <c r="B55" i="3"/>
  <c r="C55" i="3"/>
  <c r="C101" i="3"/>
  <c r="D55" i="3"/>
  <c r="D101" i="3"/>
  <c r="E55" i="3"/>
  <c r="E101" i="3"/>
  <c r="F55" i="3"/>
  <c r="G55" i="3"/>
  <c r="G101" i="3"/>
  <c r="H55" i="3"/>
  <c r="H101" i="3"/>
  <c r="I55" i="3"/>
  <c r="I101" i="3"/>
  <c r="J55" i="3"/>
  <c r="K55" i="3"/>
  <c r="K101" i="3"/>
  <c r="L55" i="3"/>
  <c r="L101" i="3"/>
  <c r="M55" i="3"/>
  <c r="M101" i="3"/>
  <c r="N55" i="3"/>
  <c r="O55" i="3"/>
  <c r="O101" i="3"/>
  <c r="P55" i="3"/>
  <c r="P101" i="3"/>
  <c r="Q55" i="3"/>
  <c r="Q101" i="3"/>
  <c r="R55" i="3"/>
  <c r="S55" i="3"/>
  <c r="S101" i="3"/>
  <c r="T55" i="3"/>
  <c r="T101" i="3"/>
  <c r="U55" i="3"/>
  <c r="U101" i="3"/>
  <c r="V55" i="3"/>
  <c r="W55" i="3"/>
  <c r="W101" i="3"/>
  <c r="X55" i="3"/>
  <c r="X101" i="3"/>
  <c r="Y55" i="3"/>
  <c r="Y101" i="3"/>
  <c r="Z55" i="3"/>
  <c r="AA55" i="3"/>
  <c r="AA101" i="3"/>
  <c r="AB55" i="3"/>
  <c r="AB101" i="3"/>
  <c r="AC55" i="3"/>
  <c r="AC101" i="3"/>
  <c r="AD55" i="3"/>
  <c r="AE55" i="3"/>
  <c r="AE101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B101" i="3"/>
  <c r="F101" i="3"/>
  <c r="J101" i="3"/>
  <c r="N101" i="3"/>
  <c r="R101" i="3"/>
  <c r="V101" i="3"/>
  <c r="Z101" i="3"/>
  <c r="AD101" i="3"/>
  <c r="J102" i="3"/>
  <c r="N102" i="3"/>
  <c r="V102" i="3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V53" i="1"/>
  <c r="W53" i="1"/>
  <c r="X53" i="1"/>
  <c r="Y53" i="1"/>
  <c r="AA14" i="9"/>
  <c r="AA105" i="8"/>
  <c r="AA104" i="8"/>
  <c r="AA49" i="8"/>
  <c r="AA53" i="8"/>
  <c r="AA47" i="8"/>
  <c r="AA43" i="8"/>
  <c r="AK15" i="2"/>
  <c r="AK6" i="2"/>
  <c r="AK5" i="2"/>
  <c r="AF39" i="1"/>
  <c r="AF30" i="1"/>
  <c r="AF22" i="1"/>
  <c r="AF13" i="1"/>
  <c r="AF4" i="1"/>
  <c r="AE39" i="1"/>
  <c r="AE36" i="1"/>
  <c r="AE34" i="1"/>
  <c r="AE30" i="1"/>
  <c r="AE22" i="1"/>
  <c r="AE13" i="1"/>
  <c r="AE4" i="1"/>
  <c r="AE18" i="1"/>
  <c r="AJ15" i="2"/>
  <c r="AJ13" i="2"/>
  <c r="AJ6" i="2"/>
  <c r="AJ5" i="2"/>
  <c r="AE34" i="3"/>
  <c r="AE100" i="3"/>
  <c r="AE4" i="3"/>
  <c r="AE99" i="3"/>
  <c r="Z105" i="8"/>
  <c r="Z49" i="8"/>
  <c r="Z47" i="8"/>
  <c r="Z43" i="8"/>
  <c r="Z42" i="8"/>
  <c r="Z15" i="9"/>
  <c r="Y105" i="8"/>
  <c r="X105" i="8"/>
  <c r="W105" i="8"/>
  <c r="X47" i="8"/>
  <c r="W47" i="8"/>
  <c r="V47" i="8"/>
  <c r="U47" i="8"/>
  <c r="Y47" i="8"/>
  <c r="Y43" i="8"/>
  <c r="W43" i="8"/>
  <c r="W49" i="8"/>
  <c r="W53" i="8"/>
  <c r="V43" i="8"/>
  <c r="U43" i="8"/>
  <c r="X42" i="8"/>
  <c r="X43" i="8"/>
  <c r="X49" i="8"/>
  <c r="X53" i="8"/>
  <c r="AF18" i="1"/>
  <c r="AE3" i="3"/>
  <c r="AE95" i="3"/>
  <c r="AE51" i="1"/>
  <c r="AE53" i="1"/>
  <c r="AF51" i="1"/>
  <c r="Y49" i="8"/>
  <c r="Y14" i="6"/>
  <c r="AF53" i="1"/>
  <c r="AD95" i="3"/>
  <c r="AC95" i="3"/>
  <c r="AD34" i="3"/>
  <c r="AD100" i="3"/>
  <c r="AC34" i="3"/>
  <c r="AC100" i="3"/>
  <c r="AD4" i="3"/>
  <c r="AD99" i="3"/>
  <c r="AC4" i="3"/>
  <c r="AC99" i="3"/>
  <c r="AI27" i="2"/>
  <c r="AH27" i="2"/>
  <c r="AI15" i="2"/>
  <c r="AH15" i="2"/>
  <c r="AH13" i="2"/>
  <c r="AI13" i="2"/>
  <c r="AI6" i="2"/>
  <c r="AH6" i="2"/>
  <c r="AI5" i="2"/>
  <c r="AH5" i="2"/>
  <c r="AD39" i="1"/>
  <c r="AD36" i="1"/>
  <c r="AD34" i="1"/>
  <c r="AD30" i="1"/>
  <c r="AD22" i="1"/>
  <c r="AD13" i="1"/>
  <c r="AD4" i="1"/>
  <c r="AC39" i="1"/>
  <c r="AC36" i="1"/>
  <c r="AC34" i="1"/>
  <c r="AC30" i="1"/>
  <c r="AD18" i="1"/>
  <c r="AC3" i="3"/>
  <c r="AD51" i="1"/>
  <c r="AD53" i="1"/>
  <c r="AD3" i="3"/>
  <c r="AC22" i="1"/>
  <c r="AC51" i="1"/>
  <c r="AC13" i="1"/>
  <c r="AC4" i="1"/>
  <c r="AC18" i="1"/>
  <c r="AC53" i="1"/>
  <c r="AB51" i="1"/>
  <c r="AB53" i="1"/>
  <c r="AB34" i="1"/>
  <c r="AG27" i="2"/>
  <c r="AG15" i="2"/>
  <c r="AG13" i="2"/>
  <c r="AG6" i="2"/>
  <c r="AB95" i="3"/>
  <c r="AB34" i="3"/>
  <c r="AB100" i="3"/>
  <c r="AB4" i="3"/>
  <c r="AB99" i="3"/>
  <c r="B98" i="6"/>
  <c r="C98" i="6"/>
  <c r="D98" i="6"/>
  <c r="E98" i="6"/>
  <c r="F98" i="6"/>
  <c r="G98" i="6"/>
  <c r="H98" i="6"/>
  <c r="I98" i="6"/>
  <c r="J98" i="6"/>
  <c r="K98" i="6"/>
  <c r="L98" i="6"/>
  <c r="M98" i="6"/>
  <c r="N98" i="6"/>
  <c r="O98" i="6"/>
  <c r="P98" i="6"/>
  <c r="Q98" i="6"/>
  <c r="R98" i="6"/>
  <c r="S98" i="6"/>
  <c r="U98" i="6"/>
  <c r="W98" i="6"/>
  <c r="W21" i="9"/>
  <c r="W26" i="9"/>
  <c r="AF27" i="2"/>
  <c r="V24" i="9"/>
  <c r="V19" i="9"/>
  <c r="V98" i="6"/>
  <c r="V14" i="9"/>
  <c r="V16" i="9" s="1"/>
  <c r="V15" i="9"/>
  <c r="AA34" i="3"/>
  <c r="AA100" i="3"/>
  <c r="AA4" i="3"/>
  <c r="AA3" i="3"/>
  <c r="AA95" i="3"/>
  <c r="AA99" i="3"/>
  <c r="AA51" i="1"/>
  <c r="AA53" i="1"/>
  <c r="U81" i="6"/>
  <c r="U85" i="6"/>
  <c r="U69" i="6"/>
  <c r="U73" i="6"/>
  <c r="U74" i="6"/>
  <c r="U57" i="6"/>
  <c r="U61" i="6"/>
  <c r="U62" i="6"/>
  <c r="U45" i="6"/>
  <c r="U49" i="6"/>
  <c r="U50" i="6"/>
  <c r="U33" i="6"/>
  <c r="U37" i="6"/>
  <c r="U38" i="6"/>
  <c r="U21" i="6"/>
  <c r="U25" i="6"/>
  <c r="U26" i="6"/>
  <c r="U8" i="6"/>
  <c r="U9" i="6"/>
  <c r="U13" i="6"/>
  <c r="U14" i="6"/>
  <c r="Y34" i="3"/>
  <c r="Y100" i="3"/>
  <c r="Z51" i="1"/>
  <c r="Z53" i="1"/>
  <c r="Z34" i="3"/>
  <c r="Z100" i="3"/>
  <c r="Z4" i="3"/>
  <c r="Z99" i="3"/>
  <c r="Z3" i="3"/>
  <c r="Z95" i="3"/>
  <c r="AE27" i="2"/>
  <c r="Y4" i="3"/>
  <c r="Y99" i="3"/>
  <c r="AD27" i="2"/>
  <c r="AD22" i="2"/>
  <c r="AD13" i="2"/>
  <c r="AD6" i="2"/>
  <c r="AD5" i="2"/>
  <c r="AD12" i="2"/>
  <c r="AD18" i="2"/>
  <c r="Y3" i="3"/>
  <c r="Y95" i="3"/>
  <c r="T47" i="8"/>
  <c r="T43" i="8"/>
  <c r="Y34" i="1"/>
  <c r="AC27" i="2"/>
  <c r="X34" i="1"/>
  <c r="S47" i="8"/>
  <c r="S43" i="8"/>
  <c r="Q106" i="8"/>
  <c r="AB27" i="2"/>
  <c r="AA27" i="2"/>
  <c r="Q8" i="10"/>
  <c r="Q99" i="8"/>
  <c r="P99" i="8"/>
  <c r="N99" i="8"/>
  <c r="O99" i="8"/>
  <c r="Q55" i="8"/>
  <c r="U30" i="1"/>
  <c r="U51" i="1"/>
  <c r="U53" i="1"/>
  <c r="U34" i="1"/>
  <c r="P55" i="8"/>
  <c r="O55" i="8"/>
  <c r="N55" i="8"/>
  <c r="M55" i="8"/>
  <c r="Y22" i="2"/>
  <c r="Y4" i="2"/>
  <c r="U20" i="1"/>
  <c r="T20" i="1"/>
  <c r="S20" i="1"/>
  <c r="R20" i="1"/>
  <c r="T12" i="1"/>
  <c r="R106" i="8"/>
  <c r="AJ100" i="3" l="1"/>
  <c r="AI3" i="3"/>
  <c r="AI95" i="3" s="1"/>
  <c r="AI99" i="3"/>
  <c r="AI51" i="1"/>
  <c r="AI53" i="1" s="1"/>
</calcChain>
</file>

<file path=xl/sharedStrings.xml><?xml version="1.0" encoding="utf-8"?>
<sst xmlns="http://schemas.openxmlformats.org/spreadsheetml/2006/main" count="1779" uniqueCount="486">
  <si>
    <t>31/03/2016 REPUBLICADO (2)</t>
  </si>
  <si>
    <t>31/03/2016 REPUBLICADO (3)</t>
  </si>
  <si>
    <t>30/06/2016 REPUBLICADO (2)</t>
  </si>
  <si>
    <t>30/06/2016 REPUBLICADO (3)</t>
  </si>
  <si>
    <t>30/09/2016 REPUBLICADO</t>
  </si>
  <si>
    <t>3T18</t>
  </si>
  <si>
    <t>2T18</t>
  </si>
  <si>
    <t>4T17</t>
  </si>
  <si>
    <t xml:space="preserve">3T17 </t>
  </si>
  <si>
    <t xml:space="preserve">2T17 </t>
  </si>
  <si>
    <t>1T17</t>
  </si>
  <si>
    <t>01/01/2016 à 31/12/2016</t>
  </si>
  <si>
    <t>3T16 REAPRESENTADO</t>
  </si>
  <si>
    <t>01/01/2016 à 30/09/2016 REAPRESENTADO</t>
  </si>
  <si>
    <t>3T16</t>
  </si>
  <si>
    <t>01/01/2016 à 30/09/2016</t>
  </si>
  <si>
    <t>2T16 REAPRESENTADO (3)</t>
  </si>
  <si>
    <t>01/01/2016 à 30/06/2016 REAPRESENTADO (3)</t>
  </si>
  <si>
    <t>2T16 REAPRESENTADO (2)</t>
  </si>
  <si>
    <t>01/01/2016 à 30/06/2016 REAPRESENTADO (2)</t>
  </si>
  <si>
    <t>2T16</t>
  </si>
  <si>
    <t>01/01/2016 à 30/06/2016</t>
  </si>
  <si>
    <t>1T16 REPUBLICADO (3)</t>
  </si>
  <si>
    <t>1T16 REPUBLICADO (2)</t>
  </si>
  <si>
    <t>1T16</t>
  </si>
  <si>
    <t>1T18</t>
  </si>
  <si>
    <t>4T16</t>
  </si>
  <si>
    <t>2T17</t>
  </si>
  <si>
    <t>3T17</t>
  </si>
  <si>
    <t>-</t>
  </si>
  <si>
    <t>EBITDA (ICVM 527)</t>
  </si>
  <si>
    <t>MRS Logística</t>
  </si>
  <si>
    <t>CBSI</t>
  </si>
  <si>
    <t>TLSA</t>
  </si>
  <si>
    <t>Arvedi Metalfer BR</t>
  </si>
  <si>
    <t xml:space="preserve">LLC </t>
  </si>
  <si>
    <t xml:space="preserve">Lusosider </t>
  </si>
  <si>
    <t xml:space="preserve">SWT </t>
  </si>
  <si>
    <t>TECON</t>
  </si>
  <si>
    <t>Guidance</t>
  </si>
  <si>
    <t>6. Guidance</t>
  </si>
  <si>
    <t>n.a.</t>
  </si>
  <si>
    <t>5,00x</t>
  </si>
  <si>
    <t>3,50x</t>
  </si>
  <si>
    <t>5,66x</t>
  </si>
  <si>
    <t>6. GUIDANCE</t>
  </si>
  <si>
    <t>9. TECON</t>
  </si>
  <si>
    <t>na</t>
  </si>
  <si>
    <t>3,00x</t>
  </si>
  <si>
    <t>4,55x</t>
  </si>
  <si>
    <t>3,65x</t>
  </si>
  <si>
    <t>(25</t>
  </si>
  <si>
    <t>4T19</t>
  </si>
  <si>
    <t>12.725.805</t>
  </si>
  <si>
    <t>1T20</t>
  </si>
  <si>
    <t>2T20</t>
  </si>
  <si>
    <t>1S19</t>
  </si>
  <si>
    <t>3,74X</t>
  </si>
  <si>
    <t>3T20</t>
  </si>
  <si>
    <t>2,23x</t>
  </si>
  <si>
    <t/>
  </si>
  <si>
    <t>1.0x</t>
  </si>
  <si>
    <t>CSN | Segments</t>
  </si>
  <si>
    <t>Results</t>
  </si>
  <si>
    <r>
      <t xml:space="preserve">STEEL (million) </t>
    </r>
    <r>
      <rPr>
        <sz val="7.5"/>
        <color indexed="9"/>
        <rFont val="Calibri"/>
        <family val="2"/>
      </rPr>
      <t>(R$)</t>
    </r>
  </si>
  <si>
    <t>Net revenue</t>
  </si>
  <si>
    <t>Domestic market</t>
  </si>
  <si>
    <t>Foreign market</t>
  </si>
  <si>
    <t>COGS</t>
  </si>
  <si>
    <t>Gross profit</t>
  </si>
  <si>
    <t>SG&amp;A</t>
  </si>
  <si>
    <t>Depreciation</t>
  </si>
  <si>
    <t>Proportional EBITDA - jointly-owned subsidiaries</t>
  </si>
  <si>
    <t>Adjusted EBITDA</t>
  </si>
  <si>
    <t xml:space="preserve">Adjusted EBITDA margin (%) </t>
  </si>
  <si>
    <r>
      <t xml:space="preserve">MINING (million) </t>
    </r>
    <r>
      <rPr>
        <sz val="7.5"/>
        <color indexed="9"/>
        <rFont val="Calibri"/>
        <family val="2"/>
      </rPr>
      <t>(R$)</t>
    </r>
  </si>
  <si>
    <r>
      <t xml:space="preserve">LOGISTIC PORT (TECON) (million) </t>
    </r>
    <r>
      <rPr>
        <sz val="7.5"/>
        <color indexed="9"/>
        <rFont val="Calibri"/>
        <family val="2"/>
      </rPr>
      <t>(R$)</t>
    </r>
  </si>
  <si>
    <t xml:space="preserve">Adjusted EBITDA margin (%)  </t>
  </si>
  <si>
    <r>
      <t xml:space="preserve">LOGISTIC RAILWAY (million) </t>
    </r>
    <r>
      <rPr>
        <sz val="7.5"/>
        <color indexed="9"/>
        <rFont val="Calibri"/>
        <family val="2"/>
      </rPr>
      <t>(R$)</t>
    </r>
  </si>
  <si>
    <r>
      <t xml:space="preserve">ENERGY (million) </t>
    </r>
    <r>
      <rPr>
        <sz val="7.5"/>
        <color indexed="9"/>
        <rFont val="Calibri"/>
        <family val="2"/>
      </rPr>
      <t>(R$)</t>
    </r>
  </si>
  <si>
    <r>
      <t xml:space="preserve">CEMENT (million) </t>
    </r>
    <r>
      <rPr>
        <sz val="7.5"/>
        <color indexed="9"/>
        <rFont val="Calibri"/>
        <family val="2"/>
      </rPr>
      <t>(R$)</t>
    </r>
  </si>
  <si>
    <r>
      <t xml:space="preserve">COGS </t>
    </r>
    <r>
      <rPr>
        <sz val="7.5"/>
        <color indexed="63"/>
        <rFont val="Calibri"/>
        <family val="2"/>
      </rPr>
      <t>(R$)</t>
    </r>
  </si>
  <si>
    <r>
      <t xml:space="preserve">Corporate expenses/ elimination (million) </t>
    </r>
    <r>
      <rPr>
        <sz val="7.5"/>
        <color indexed="9"/>
        <rFont val="Calibri"/>
        <family val="2"/>
      </rPr>
      <t>(R$)</t>
    </r>
  </si>
  <si>
    <r>
      <t xml:space="preserve">CONSOLIDATED (million) </t>
    </r>
    <r>
      <rPr>
        <sz val="7.5"/>
        <color indexed="9"/>
        <rFont val="Calibri"/>
        <family val="2"/>
      </rPr>
      <t>(R$)</t>
    </r>
  </si>
  <si>
    <t>5. INDICATORS</t>
  </si>
  <si>
    <t>Adjusted EBITDA Reconciliation (R$ million)</t>
  </si>
  <si>
    <t>Net profit (loss) for the period</t>
  </si>
  <si>
    <t>(-) Result from discontinued operations</t>
  </si>
  <si>
    <t>(-) Depreciation</t>
  </si>
  <si>
    <t>(+) Income tax and social contribution</t>
  </si>
  <si>
    <t>(+) Finance income (costs), net</t>
  </si>
  <si>
    <t>(+) Other operating income (expenses)</t>
  </si>
  <si>
    <t>(+) Share of loss of investees</t>
  </si>
  <si>
    <t>(-) Proportional EBITDA in jointly-owned subsidiaries</t>
  </si>
  <si>
    <t>(*) The Company's adjusted EBITDA excludes equity interest and other operating income (expenses) as these items should not be considered when calculating the cash flow generated from operating activities.</t>
  </si>
  <si>
    <t>Share of profit of investees
(R$ million)</t>
  </si>
  <si>
    <t>Eliminations</t>
  </si>
  <si>
    <t>Share of profit of investees</t>
  </si>
  <si>
    <t>Finance income (costs) (R$ million)</t>
  </si>
  <si>
    <t>Finance income (costs) - IFRS</t>
  </si>
  <si>
    <t>Finance income</t>
  </si>
  <si>
    <t>Finance costs</t>
  </si>
  <si>
    <t>Finance costs (ex-variation)</t>
  </si>
  <si>
    <t>Exchange rate changes</t>
  </si>
  <si>
    <t>Inflation adjustments and exchange rate changes</t>
  </si>
  <si>
    <t>Hedge accounting</t>
  </si>
  <si>
    <t>Derivative gains</t>
  </si>
  <si>
    <t>Foreign exchange exposure (US$ million)</t>
  </si>
  <si>
    <t>Cash</t>
  </si>
  <si>
    <t>Trade receivables</t>
  </si>
  <si>
    <t>Other</t>
  </si>
  <si>
    <t>Total assets</t>
  </si>
  <si>
    <t>Borrowings and financing</t>
  </si>
  <si>
    <t>Suppliers</t>
  </si>
  <si>
    <t>Other payables</t>
  </si>
  <si>
    <t>Total liabilities</t>
  </si>
  <si>
    <t>Natural foreign exchange exposure (assets - liabilities)</t>
  </si>
  <si>
    <t>Cash flow hedge accounting</t>
  </si>
  <si>
    <t>Swap CDI x Dollar</t>
  </si>
  <si>
    <t>Foreign exchange exposure, net</t>
  </si>
  <si>
    <t>Working capital (R$ million) and Financial cycle (days)</t>
  </si>
  <si>
    <t>Assets</t>
  </si>
  <si>
    <t>Inventories</t>
  </si>
  <si>
    <t>Prepaid taxes</t>
  </si>
  <si>
    <t>Liabilities</t>
  </si>
  <si>
    <t>Trade payables</t>
  </si>
  <si>
    <t>Payroll and related taxes</t>
  </si>
  <si>
    <t>Taxes payable</t>
  </si>
  <si>
    <t>Advances from customers</t>
  </si>
  <si>
    <t>Working capital</t>
  </si>
  <si>
    <t>Receipt</t>
  </si>
  <si>
    <t>Payment</t>
  </si>
  <si>
    <t>Financial cycle</t>
  </si>
  <si>
    <t>Net Working Capital (R$ million) and Financial cycle (days)</t>
  </si>
  <si>
    <t>Accounts Receivable</t>
  </si>
  <si>
    <t>Prepaid Taxes</t>
  </si>
  <si>
    <t>Anticipated Expenses</t>
  </si>
  <si>
    <t>Dividends Receivable</t>
  </si>
  <si>
    <t>Other Assets NWC¹</t>
  </si>
  <si>
    <t>Trade Payables</t>
  </si>
  <si>
    <t>Advances from Customers</t>
  </si>
  <si>
    <t>Provision for Consumption</t>
  </si>
  <si>
    <t>Other Liabilitites NWC²</t>
  </si>
  <si>
    <t>Net Working Capital</t>
  </si>
  <si>
    <t>Inventories³</t>
  </si>
  <si>
    <t>¹Other Assets NWC: Consider: Advances and other Accounts Receivable</t>
  </si>
  <si>
    <t>²Other Liabilities NWC: Consider Other payable accounts, payable dividends, installment taxes and other provisions.</t>
  </si>
  <si>
    <t>³Inventories: Does not consider the effect of the provision for losses of  stocks / inventories. For the inventories average term calculation, the balances of warehouse stocks are not considered.</t>
  </si>
  <si>
    <t>Investments (R$ million)</t>
  </si>
  <si>
    <t>Steel</t>
  </si>
  <si>
    <t>Mining</t>
  </si>
  <si>
    <t xml:space="preserve"> Total investments - IFRS </t>
  </si>
  <si>
    <t>Debt (R$ million)</t>
  </si>
  <si>
    <t>Gross Debt</t>
  </si>
  <si>
    <t>Cash and cash equivalents</t>
  </si>
  <si>
    <t>Net Debt</t>
  </si>
  <si>
    <t>Adjusted EBITDA LTM</t>
  </si>
  <si>
    <t>Net Debt / Adjusted EBITDA</t>
  </si>
  <si>
    <t>Leverage</t>
  </si>
  <si>
    <t>Estimate</t>
  </si>
  <si>
    <t>Reached</t>
  </si>
  <si>
    <t>Volume of Iron Ore Production</t>
  </si>
  <si>
    <t>New Method (Purchase+Production)</t>
  </si>
  <si>
    <t>STEEL</t>
  </si>
  <si>
    <t xml:space="preserve">PERFORMANCE (thousand tonnes) </t>
  </si>
  <si>
    <t>Steel production</t>
  </si>
  <si>
    <t>Total Slab (UPV + third parties)</t>
  </si>
  <si>
    <t>Slab production</t>
  </si>
  <si>
    <t>Third-party plates</t>
  </si>
  <si>
    <t>Total flat rolled products</t>
  </si>
  <si>
    <t>Total long rolled products</t>
  </si>
  <si>
    <t xml:space="preserve"> Flat Steel </t>
  </si>
  <si>
    <t>Sales</t>
  </si>
  <si>
    <t xml:space="preserve">Domestic Market (%) </t>
  </si>
  <si>
    <t xml:space="preserve">Subsidiaries Abroad (%) </t>
  </si>
  <si>
    <t xml:space="preserve">Export (%) </t>
  </si>
  <si>
    <t>Sales by market</t>
  </si>
  <si>
    <t>Domestic Market</t>
  </si>
  <si>
    <t>Foreign Market</t>
  </si>
  <si>
    <t>Long Steel</t>
  </si>
  <si>
    <t>Cost of Steel Production (Parent Company)</t>
  </si>
  <si>
    <t>Coal/Coke %</t>
  </si>
  <si>
    <t>Iron Ore %</t>
  </si>
  <si>
    <t>Metals %</t>
  </si>
  <si>
    <t>Coils and Slabs Purchased %</t>
  </si>
  <si>
    <t>Other Raw Material %</t>
  </si>
  <si>
    <t>Labor Cost %</t>
  </si>
  <si>
    <t>Energy/Fuel %</t>
  </si>
  <si>
    <t>Maintenance/General Costs %</t>
  </si>
  <si>
    <t>Depreciation %</t>
  </si>
  <si>
    <t>Slab Cost (Parent Company)</t>
  </si>
  <si>
    <t>Slab Cost R$/tonne</t>
  </si>
  <si>
    <t>Sales by Segment (Parent Company)</t>
  </si>
  <si>
    <t>Distribution</t>
  </si>
  <si>
    <t>Construction</t>
  </si>
  <si>
    <t>Automotive</t>
  </si>
  <si>
    <t>Home Appliance/OEM</t>
  </si>
  <si>
    <t>Industry</t>
  </si>
  <si>
    <t>Steel Packaging</t>
  </si>
  <si>
    <t>*n.r. = not rated</t>
  </si>
  <si>
    <t xml:space="preserve">CSN | Segments </t>
  </si>
  <si>
    <t>Production Volume and Mining Sales</t>
  </si>
  <si>
    <t>Total Production + Purchase</t>
  </si>
  <si>
    <t>Total Sales</t>
  </si>
  <si>
    <t>Unitary Net Revenue</t>
  </si>
  <si>
    <t>Price CSN - US$/wmt</t>
  </si>
  <si>
    <t xml:space="preserve">PERFORMANCE </t>
  </si>
  <si>
    <t>Sepetiba TECON Highlights</t>
  </si>
  <si>
    <t>Containers Volume (thousand units)</t>
  </si>
  <si>
    <t>Steel Products Volume (thousand t)</t>
  </si>
  <si>
    <t>General Cargo Volume (thousand t)</t>
  </si>
  <si>
    <t>Bulk Volume (thousand tons)</t>
  </si>
  <si>
    <t>1Q16</t>
  </si>
  <si>
    <t>2Q16</t>
  </si>
  <si>
    <t>3Q16</t>
  </si>
  <si>
    <t>4Q16</t>
  </si>
  <si>
    <t>1Q17</t>
  </si>
  <si>
    <t>1Q18</t>
  </si>
  <si>
    <t>2Q17</t>
  </si>
  <si>
    <t>3Q17</t>
  </si>
  <si>
    <t>4Q17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</si>
  <si>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</si>
  <si>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</si>
  <si>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</si>
  <si>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</si>
  <si>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</si>
  <si>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</si>
  <si>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</si>
  <si>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</si>
  <si>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</si>
  <si>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</si>
  <si>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</si>
  <si>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</si>
  <si>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</si>
  <si>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Current assets</t>
  </si>
  <si>
    <t>Financial investments</t>
  </si>
  <si>
    <t>Other current assets</t>
  </si>
  <si>
    <t>Non-current assets for sale</t>
  </si>
  <si>
    <t>Others</t>
  </si>
  <si>
    <t>Non-current assets</t>
  </si>
  <si>
    <t>Taxes Receivables</t>
  </si>
  <si>
    <t>Long-term receivables</t>
  </si>
  <si>
    <t>Investments measured at amortized cost</t>
  </si>
  <si>
    <t>Property, plant and equipment</t>
  </si>
  <si>
    <t>Intangible assets</t>
  </si>
  <si>
    <t>ASSETS (Consolidated) R$ thousand</t>
  </si>
  <si>
    <t>LIABILITIES (Consolidated) R$ thousand</t>
  </si>
  <si>
    <t>Current liabilities</t>
  </si>
  <si>
    <t>Provision for tax, social security, labor and civil risks</t>
  </si>
  <si>
    <t>Liabilities over non-current assets to sell and descontinued</t>
  </si>
  <si>
    <t>Non-current liabilities</t>
  </si>
  <si>
    <t>Deferred Income Tax and Social Contribution</t>
  </si>
  <si>
    <t>Provisions</t>
  </si>
  <si>
    <t>Shareholders’ equity</t>
  </si>
  <si>
    <t>Paid-in capital</t>
  </si>
  <si>
    <t>Capital reserves</t>
  </si>
  <si>
    <t>Earnings reserves</t>
  </si>
  <si>
    <t>Legal reserve</t>
  </si>
  <si>
    <t>Statutory reserve</t>
  </si>
  <si>
    <t>Unrealized income reserve </t>
  </si>
  <si>
    <t>Treasury shares</t>
  </si>
  <si>
    <t>Accumulated Profit / Loss</t>
  </si>
  <si>
    <t> Other comprehensive income</t>
  </si>
  <si>
    <t>Non-Controlling Shareholder Participation</t>
  </si>
  <si>
    <t>Income Statement (Consolidated) R$ thousand</t>
  </si>
  <si>
    <t>Net revenue from sales and/or services</t>
  </si>
  <si>
    <t>Cost of sales and/or services</t>
  </si>
  <si>
    <t>Operating expenses/income</t>
  </si>
  <si>
    <t>Selling expenses</t>
  </si>
  <si>
    <t>General and administrative expenses</t>
  </si>
  <si>
    <t>Other operating income</t>
  </si>
  <si>
    <t>Other operating expenses</t>
  </si>
  <si>
    <t>Share of profits (losses) of investees</t>
  </si>
  <si>
    <t>Profit before finance income (costs) and taxes</t>
  </si>
  <si>
    <t>Finance income (costs)</t>
  </si>
  <si>
    <t>Net exchange losses on financial instruments</t>
  </si>
  <si>
    <t>Profit (loss) before taxes on income</t>
  </si>
  <si>
    <t>Income tax and social contribution</t>
  </si>
  <si>
    <t>Continued operations, net</t>
  </si>
  <si>
    <t>Descontinued operations, net</t>
  </si>
  <si>
    <t>Consolidated profit for the period</t>
  </si>
  <si>
    <t>Attributed to owners of the Company</t>
  </si>
  <si>
    <t>Attributed to non-controlling interests</t>
  </si>
  <si>
    <t>Net cash generated by operating activities</t>
  </si>
  <si>
    <t>Cash generated by operating activities</t>
  </si>
  <si>
    <t>Profit/(Loss) attributable to controlling shareholders</t>
  </si>
  <si>
    <t>Profit/ (Loss) for the period attributable to non-controlling interests</t>
  </si>
  <si>
    <t>Charges on loans and financing received</t>
  </si>
  <si>
    <t>Charges on loans and financing granted</t>
  </si>
  <si>
    <t>Depreciation, depletion and amortization</t>
  </si>
  <si>
    <t>Equity in in results of affiliated companies</t>
  </si>
  <si>
    <t>Charges on lease liabilities</t>
  </si>
  <si>
    <t>Deferred tax</t>
  </si>
  <si>
    <t>Fiscal, Social Security, Labor, Civil and Environmental Provisions</t>
  </si>
  <si>
    <t>Foreign exchange and monetary variations, net</t>
  </si>
  <si>
    <t>Contractual Agreement</t>
  </si>
  <si>
    <t>Result from derivative financial instruments</t>
  </si>
  <si>
    <t>Write-off fixed assets and intangible</t>
  </si>
  <si>
    <t>Provision (reversion) for consumption and services</t>
  </si>
  <si>
    <t>Accrued actuarial liability</t>
  </si>
  <si>
    <t>Impairment  Transnordestina</t>
  </si>
  <si>
    <t>Buyback of debt securities</t>
  </si>
  <si>
    <t>Gain with business combination</t>
  </si>
  <si>
    <t>PIS and COFINS credit</t>
  </si>
  <si>
    <t>Net gain on sale of foreign subsidiary</t>
  </si>
  <si>
    <t xml:space="preserve">Provision for environmental liabilities and decomissioning of assets </t>
  </si>
  <si>
    <t>Shares updated - fair value through profir or loss</t>
  </si>
  <si>
    <t>Eletrobrás compulsory loan monetary correction</t>
  </si>
  <si>
    <t>Gain on divestiture from assets</t>
  </si>
  <si>
    <t>Receivables for indemnity</t>
  </si>
  <si>
    <t>Net gain in the Sale of CSN Mineração Shares</t>
  </si>
  <si>
    <t>Net gain from disposal of shares - Usiminas</t>
  </si>
  <si>
    <t>Changes in Assets and Liabilities</t>
  </si>
  <si>
    <t>Trade Receivables – Related Parties</t>
  </si>
  <si>
    <t>Inventory</t>
  </si>
  <si>
    <t xml:space="preserve">Related Party Credits </t>
  </si>
  <si>
    <t>Taxes to be offset</t>
  </si>
  <si>
    <t>Judicial Deposits</t>
  </si>
  <si>
    <t>Suppliers - drawee risk</t>
  </si>
  <si>
    <t>Wages and social charges</t>
  </si>
  <si>
    <t>Taxes / Refis</t>
  </si>
  <si>
    <t>Accounts payable - related parties</t>
  </si>
  <si>
    <t>Interest paid</t>
  </si>
  <si>
    <t>Iron ore customer advances</t>
  </si>
  <si>
    <t>Interest received</t>
  </si>
  <si>
    <t>Interest received - related parties</t>
  </si>
  <si>
    <t>Interest on swap payments</t>
  </si>
  <si>
    <t>Net Cash Investing Activities</t>
  </si>
  <si>
    <t>Payment of cash flow hedge operations</t>
  </si>
  <si>
    <t>Investments / AFAC/Purchase of shares</t>
  </si>
  <si>
    <t>Acquisition of property, plant and equipment</t>
  </si>
  <si>
    <t>Receipt / (payment) in derivative transactions</t>
  </si>
  <si>
    <t>Acquisition of intangible assets</t>
  </si>
  <si>
    <t>Loans - Related Parties</t>
  </si>
  <si>
    <t>Loans / Receive loans - related parties</t>
  </si>
  <si>
    <t>Financial application, net of redemption</t>
  </si>
  <si>
    <t>Cash and Cash Equivalent from discontinued operations</t>
  </si>
  <si>
    <t>Cash and Cash Equivalents in the acquisition of control</t>
  </si>
  <si>
    <t>Cash received from the sale of Usiminas shares</t>
  </si>
  <si>
    <t>Net cash received from the sale of a subsidiary abroad</t>
  </si>
  <si>
    <t>CBSI acquisition net cash</t>
  </si>
  <si>
    <t>Cash received by the sale of CSN Mining Shares</t>
  </si>
  <si>
    <t>Net Cash Funding Activities</t>
  </si>
  <si>
    <t>Borrowings and financing raised</t>
  </si>
  <si>
    <t>Cost of borrowing and financing</t>
  </si>
  <si>
    <t>Borrowing amortizations - principal</t>
  </si>
  <si>
    <t>Lease amortizations</t>
  </si>
  <si>
    <t>Dividends/Interest on equity</t>
  </si>
  <si>
    <t>Borrowing Fortaiting/Drawee risk</t>
  </si>
  <si>
    <t>Amortizations for Fortaiting/Drawee risk</t>
  </si>
  <si>
    <t>Disposal of shares in treasury</t>
  </si>
  <si>
    <t>Cash received by the issuance of new shares CSN Mineração</t>
  </si>
  <si>
    <t>Exchange Variation on translating Cash and Equivalents</t>
  </si>
  <si>
    <t>Increase (decrease) in cash and cash equivalents</t>
  </si>
  <si>
    <t>Cash and equivalents at the beginning of the year</t>
  </si>
  <si>
    <t>Cash and equivalents at the end of the year</t>
  </si>
  <si>
    <t>Steel Sales Volume (kton) - Steel</t>
  </si>
  <si>
    <t>Domestic Market Sales</t>
  </si>
  <si>
    <t>External Market Sales</t>
  </si>
  <si>
    <t>NDF Real x Dólar</t>
  </si>
  <si>
    <t>Cash Cost C1  USD/t</t>
  </si>
  <si>
    <t>Cash Cost C1 - USD/t</t>
  </si>
  <si>
    <t>3Q21</t>
  </si>
  <si>
    <t>09/30/2021</t>
  </si>
  <si>
    <t>06/30/2021</t>
  </si>
  <si>
    <t>03/31/2021</t>
  </si>
  <si>
    <t xml:space="preserve">1Q18 </t>
  </si>
  <si>
    <t>Repurchase of treasury shares</t>
  </si>
  <si>
    <t>Usiminas Dividends</t>
  </si>
  <si>
    <t>01/01/2017 until 31/03/2017</t>
  </si>
  <si>
    <t>01/01/2017 until 30/06/2017</t>
  </si>
  <si>
    <t>01/01/2017 until 30/09/2017</t>
  </si>
  <si>
    <t>01/01/2018 until 30/06/2018</t>
  </si>
  <si>
    <t>01/01/2018 until 30/09/2018</t>
  </si>
  <si>
    <t>01/01/2019 until 30/06/2019</t>
  </si>
  <si>
    <t>01/01/2019 until 30/09/2019</t>
  </si>
  <si>
    <t>2,5x</t>
  </si>
  <si>
    <t>Cash paid in the acquisition of investment - Cements Elizabeth</t>
  </si>
  <si>
    <t>Cash in Elizabeth's consolidation</t>
  </si>
  <si>
    <t>Deposit under warranty for acquisition of LafargeHolcim</t>
  </si>
  <si>
    <t>4Q21</t>
  </si>
  <si>
    <t>2022 E</t>
  </si>
  <si>
    <t>0.76x</t>
  </si>
  <si>
    <t>Cash Cost (C1 US/ton) - Mining</t>
  </si>
  <si>
    <t>12/31/2021</t>
  </si>
  <si>
    <t>33,000-36,000</t>
  </si>
  <si>
    <t>36,000- 37,000</t>
  </si>
  <si>
    <t>1Q22</t>
  </si>
  <si>
    <t>03/31/2022</t>
  </si>
  <si>
    <t>na.</t>
  </si>
  <si>
    <t xml:space="preserve">     Provision for tax, social security, labor and civil risks</t>
  </si>
  <si>
    <t xml:space="preserve">     Other Provisions</t>
  </si>
  <si>
    <t xml:space="preserve">      Provisions for Environmental Liabilities and Deactivation</t>
  </si>
  <si>
    <t xml:space="preserve">      Pension and Health Plan</t>
  </si>
  <si>
    <t>06/30/2022</t>
  </si>
  <si>
    <t>2Q22</t>
  </si>
  <si>
    <t>Income Statement</t>
  </si>
  <si>
    <t>Financial Statements</t>
  </si>
  <si>
    <t>Sales Volume - TECON</t>
  </si>
  <si>
    <t>Price CFR+FOB</t>
  </si>
  <si>
    <t>Production and Sales</t>
  </si>
  <si>
    <t>Operational/Financial</t>
  </si>
  <si>
    <t>Result by Segment</t>
  </si>
  <si>
    <t>EBITDA Reconciliation</t>
  </si>
  <si>
    <t>Financial Results</t>
  </si>
  <si>
    <t>Exchange Rate Exposure</t>
  </si>
  <si>
    <t>Debt</t>
  </si>
  <si>
    <t>Investments</t>
  </si>
  <si>
    <t>Steel Production</t>
  </si>
  <si>
    <t>Steel Sales - by Market</t>
  </si>
  <si>
    <t>Steel Production Cost (Parent Company)</t>
  </si>
  <si>
    <t xml:space="preserve">Steel Plate Cost (Parent Company) </t>
  </si>
  <si>
    <t>Distribution (Parent Company)</t>
  </si>
  <si>
    <t>8. Mining</t>
  </si>
  <si>
    <t>7. Steel</t>
  </si>
  <si>
    <t>5. Indicators</t>
  </si>
  <si>
    <t>4. Result by Segment</t>
  </si>
  <si>
    <t>2. Income Statement</t>
  </si>
  <si>
    <t>Equity Equivalence</t>
  </si>
  <si>
    <t>Unrealized Profit</t>
  </si>
  <si>
    <t>PORT LOGISTICS (TECON)</t>
  </si>
  <si>
    <t xml:space="preserve">   Vehicles Volume (thousand units)</t>
  </si>
  <si>
    <t>Balance Sheet</t>
  </si>
  <si>
    <t>Net Working Capital and Financial Cycle</t>
  </si>
  <si>
    <t>Cash Flow Statement</t>
  </si>
  <si>
    <t>Cash received from the investment acquisitions -Topázio and Santa Ana</t>
  </si>
  <si>
    <t>Investment acquisitions of Topázio Energética, Santa Ana and Brasil Central</t>
  </si>
  <si>
    <t>Basic earnings per share (ON)</t>
  </si>
  <si>
    <t>01/01/2016 until 30/09/2016 REPUBLISHED</t>
  </si>
  <si>
    <t>01/01/2016 until 30/09/2016</t>
  </si>
  <si>
    <t>1T16 REPUBLISHED (2)</t>
  </si>
  <si>
    <t>1T16 REPUBLISHED (3)</t>
  </si>
  <si>
    <t>01/01/2019 until 12/31/2019</t>
  </si>
  <si>
    <t>01/01/2018 until 12/31/2018</t>
  </si>
  <si>
    <t>01/01/2017 until 12/31/2017</t>
  </si>
  <si>
    <t>01/01/2016 until 12/31/2016</t>
  </si>
  <si>
    <t xml:space="preserve">1Q16 </t>
  </si>
  <si>
    <t>01/01/2016 à 30/06/2016 REPUBLISHED (3)</t>
  </si>
  <si>
    <t>01/01/2016 à 30/06/2016 REPUBLISHED (2)</t>
  </si>
  <si>
    <t>Cash Flow Statement (Consolidated) R$ thousand</t>
  </si>
  <si>
    <t>3. CFS</t>
  </si>
  <si>
    <t>1. Balance Sheet</t>
  </si>
  <si>
    <t>09/30/2022</t>
  </si>
  <si>
    <t>3Q22</t>
  </si>
  <si>
    <t>Energy customers advances</t>
  </si>
  <si>
    <t>Acquisition of CSN Cimentos Brasil</t>
  </si>
  <si>
    <t>Cash received from the acquisition of CSN Cimentos Brasil</t>
  </si>
  <si>
    <t xml:space="preserve">                           </t>
  </si>
  <si>
    <t xml:space="preserve">                    </t>
  </si>
  <si>
    <t>Equimaq S.A.</t>
  </si>
  <si>
    <t>2023E</t>
  </si>
  <si>
    <t>12/31/2022</t>
  </si>
  <si>
    <t>Additional Proposed Payout</t>
  </si>
  <si>
    <t>4Q22</t>
  </si>
  <si>
    <t>Compulsory loan receivable</t>
  </si>
  <si>
    <t>Acquisition of CEEE-G</t>
  </si>
  <si>
    <t>Cash received from the acquisition of investments - CEEE-G</t>
  </si>
  <si>
    <t>Acquisition of Companhia Energética Chapecó</t>
  </si>
  <si>
    <t>Cash received from the acquisition of investments - Chapecó</t>
  </si>
  <si>
    <t>Cash received from the acquisition of investments - Metalgráfica</t>
  </si>
  <si>
    <t>Acquisition of concession rights</t>
  </si>
  <si>
    <t>2022-2026E</t>
  </si>
  <si>
    <t>2023-2027E</t>
  </si>
  <si>
    <t>2024-2027E a.a.</t>
  </si>
  <si>
    <t>2.21x</t>
  </si>
  <si>
    <t>$20,00 - $22,00</t>
  </si>
  <si>
    <t>$19 - $21</t>
  </si>
  <si>
    <t>$165</t>
  </si>
  <si>
    <t>*E = estimado</t>
  </si>
  <si>
    <t>**n.a. = não avaliado</t>
  </si>
  <si>
    <t>EBITDA/ton (US$/ton) - Steel</t>
  </si>
  <si>
    <t>EBITDA Energy (RS million)</t>
  </si>
  <si>
    <t>Capex expansion (BRL million) - Mining</t>
  </si>
  <si>
    <t>Capex expansion (BRL million) - Steel</t>
  </si>
  <si>
    <t>Adjusted EBITDA (BRL million)</t>
  </si>
  <si>
    <t>Net Debt (BRL million)</t>
  </si>
  <si>
    <t>CAPEX  (BRL million)</t>
  </si>
  <si>
    <t>R$5,500 - R$6,500</t>
  </si>
  <si>
    <t>39,000 – 41,000</t>
  </si>
  <si>
    <t>1.75 x - 1.95x</t>
  </si>
  <si>
    <t>1Q23</t>
  </si>
  <si>
    <t xml:space="preserve">PERFORMANCE (thousand tons) </t>
  </si>
  <si>
    <t>03/31/2023</t>
  </si>
  <si>
    <t>12/31/2020</t>
  </si>
  <si>
    <t>2Q23</t>
  </si>
  <si>
    <t>06/30/2023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</si>
</sst>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9">
    <numFmt numFmtId="6" formatCode="&quot;R$&quot;\ #,##0;[Red]\-&quot;R$&quot;\ #,##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-* #,##0.0000_-;\-* #,##0.0000_-;_-* &quot;-&quot;??_-;_-@_-"/>
    <numFmt numFmtId="167" formatCode="_-* #,##0.00000_-;\-* #,##0.00000_-;_-* &quot;-&quot;??_-;_-@_-"/>
    <numFmt numFmtId="168" formatCode="_(* #,##0_);_(* \(#,##0\);_(* &quot;-&quot;??_);_(@_)"/>
    <numFmt numFmtId="169" formatCode="_-* #,##0.0_-;\-* #,##0.0_-;_-* &quot;-&quot;??_-;_-@_-"/>
    <numFmt numFmtId="170" formatCode="_(* #,##0.0000_);_(* \(#,##0.0000\);_(* &quot;-&quot;??_);_(@_)"/>
    <numFmt numFmtId="171" formatCode="0.0%"/>
    <numFmt numFmtId="172" formatCode="_(* #,##0.00000_);_(* \(#,##0.00000\);_(* &quot;-&quot;??_);_(@_)"/>
    <numFmt numFmtId="173" formatCode="_-&quot;R$&quot;\ * #,##0_-;\-&quot;R$&quot;\ * #,##0_-;_-&quot;R$&quot;\ * &quot;-&quot;??_-;_-@_-"/>
    <numFmt numFmtId="174" formatCode="_(* #,##0.00_);_(* \(#,##0.00\);_(* &quot; &quot;??_);_(@_)"/>
    <numFmt numFmtId="175" formatCode="_(* #,##0_);_(* \(#,##0\);_(* &quot; &quot;??_);_(@_)"/>
    <numFmt numFmtId="176" formatCode="_-&quot;R$&quot;\ * #,##0.000_-;\-&quot;R$&quot;\ * #,##0.000_-;_-&quot;R$&quot;\ * &quot;-&quot;??_-;_-@_-"/>
    <numFmt numFmtId="177" formatCode="_-[$$-409]* #,##0.00_ ;_-[$$-409]* \-#,##0.00\ ;_-[$$-409]* &quot;-&quot;??_ ;_-@_ "/>
    <numFmt numFmtId="178" formatCode="#,##0.000"/>
    <numFmt numFmtId="179" formatCode="_-* #,##0.000_-;\-* #,##0.000_-;_-* &quot;-&quot;??_-;_-@_-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Verdana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Verdana"/>
      <family val="2"/>
    </font>
    <font>
      <i/>
      <sz val="10"/>
      <name val="Verdana"/>
      <family val="2"/>
    </font>
    <font>
      <sz val="10"/>
      <name val="Calibri"/>
      <family val="2"/>
      <scheme val="minor"/>
    </font>
    <font>
      <sz val="10"/>
      <color indexed="18"/>
      <name val="Verdana"/>
      <family val="2"/>
    </font>
    <font>
      <sz val="11"/>
      <color rgb="FFFFFFFF"/>
      <name val="Calibri"/>
      <family val="2"/>
      <scheme val="minor"/>
    </font>
    <font>
      <sz val="7.5"/>
      <color indexed="9"/>
      <name val="Calibri"/>
      <family val="2"/>
    </font>
    <font>
      <sz val="7.5"/>
      <color indexed="63"/>
      <name val="Calibri"/>
      <family val="2"/>
    </font>
    <font>
      <b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name val="Verdana"/>
      <family val="2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FFFF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Verdana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rgb="FFFFFFFF"/>
      <name val="Calibri"/>
      <family val="2"/>
      <scheme val="minor"/>
    </font>
    <font>
      <sz val="8"/>
      <color theme="1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9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8" fillId="0" borderId="0" applyNumberFormat="0" applyFill="0" applyBorder="0" applyAlignment="0" applyProtection="0"/>
    <xf numFmtId="0" fontId="29" fillId="12" borderId="0" applyNumberFormat="0" applyBorder="0" applyAlignment="0" applyProtection="0"/>
    <xf numFmtId="0" fontId="30" fillId="13" borderId="0" applyNumberFormat="0" applyBorder="0" applyAlignment="0" applyProtection="0"/>
    <xf numFmtId="0" fontId="31" fillId="14" borderId="0" applyNumberFormat="0" applyBorder="0" applyAlignment="0" applyProtection="0"/>
    <xf numFmtId="0" fontId="32" fillId="15" borderId="7" applyNumberFormat="0" applyAlignment="0" applyProtection="0"/>
    <xf numFmtId="0" fontId="33" fillId="16" borderId="8" applyNumberFormat="0" applyAlignment="0" applyProtection="0"/>
    <xf numFmtId="0" fontId="34" fillId="16" borderId="7" applyNumberFormat="0" applyAlignment="0" applyProtection="0"/>
    <xf numFmtId="0" fontId="35" fillId="0" borderId="9" applyNumberFormat="0" applyFill="0" applyAlignment="0" applyProtection="0"/>
    <xf numFmtId="0" fontId="36" fillId="17" borderId="10" applyNumberFormat="0" applyAlignment="0" applyProtection="0"/>
    <xf numFmtId="0" fontId="16" fillId="0" borderId="0" applyNumberFormat="0" applyFill="0" applyBorder="0" applyAlignment="0" applyProtection="0"/>
    <xf numFmtId="0" fontId="1" fillId="18" borderId="11" applyNumberFormat="0" applyFont="0" applyAlignment="0" applyProtection="0"/>
    <xf numFmtId="0" fontId="37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3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164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73">
    <xf numFmtId="0" fontId="0" fillId="0" borderId="0" xfId="0"/>
    <xf numFmtId="0" fontId="4" fillId="2" borderId="0" xfId="0" applyFont="1" applyFill="1" applyAlignment="1">
      <alignment vertical="center"/>
    </xf>
    <xf numFmtId="0" fontId="6" fillId="0" borderId="0" xfId="0" applyFont="1"/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4" fillId="2" borderId="0" xfId="0" applyNumberFormat="1" applyFont="1" applyFill="1" applyAlignment="1">
      <alignment vertical="center"/>
    </xf>
    <xf numFmtId="0" fontId="7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165" fontId="6" fillId="3" borderId="0" xfId="1" applyNumberFormat="1" applyFont="1" applyFill="1" applyBorder="1"/>
    <xf numFmtId="166" fontId="6" fillId="3" borderId="0" xfId="1" applyNumberFormat="1" applyFont="1" applyFill="1" applyBorder="1"/>
    <xf numFmtId="167" fontId="6" fillId="3" borderId="0" xfId="1" applyNumberFormat="1" applyFont="1" applyFill="1" applyBorder="1"/>
    <xf numFmtId="165" fontId="5" fillId="3" borderId="0" xfId="1" applyNumberFormat="1" applyFont="1" applyFill="1" applyBorder="1"/>
    <xf numFmtId="0" fontId="3" fillId="4" borderId="0" xfId="0" applyFont="1" applyFill="1"/>
    <xf numFmtId="0" fontId="3" fillId="4" borderId="0" xfId="0" applyFont="1" applyFill="1" applyAlignment="1">
      <alignment horizontal="right"/>
    </xf>
    <xf numFmtId="0" fontId="0" fillId="3" borderId="0" xfId="0" applyFill="1"/>
    <xf numFmtId="0" fontId="2" fillId="5" borderId="0" xfId="0" applyFont="1" applyFill="1"/>
    <xf numFmtId="0" fontId="4" fillId="3" borderId="0" xfId="0" applyFont="1" applyFill="1" applyAlignment="1">
      <alignment vertical="center"/>
    </xf>
    <xf numFmtId="0" fontId="6" fillId="3" borderId="0" xfId="0" applyFont="1" applyFill="1"/>
    <xf numFmtId="165" fontId="6" fillId="3" borderId="0" xfId="1" applyNumberFormat="1" applyFont="1" applyFill="1" applyAlignment="1">
      <alignment wrapText="1"/>
    </xf>
    <xf numFmtId="0" fontId="4" fillId="3" borderId="0" xfId="0" applyNumberFormat="1" applyFont="1" applyFill="1" applyAlignment="1">
      <alignment vertical="center"/>
    </xf>
    <xf numFmtId="0" fontId="7" fillId="3" borderId="0" xfId="0" applyNumberFormat="1" applyFont="1" applyFill="1" applyAlignment="1">
      <alignment vertical="center"/>
    </xf>
    <xf numFmtId="0" fontId="4" fillId="3" borderId="0" xfId="0" applyFont="1" applyFill="1" applyAlignment="1">
      <alignment vertical="center" wrapText="1"/>
    </xf>
    <xf numFmtId="0" fontId="9" fillId="3" borderId="0" xfId="0" applyFont="1" applyFill="1" applyAlignment="1">
      <alignment vertical="center"/>
    </xf>
    <xf numFmtId="3" fontId="9" fillId="3" borderId="0" xfId="0" applyNumberFormat="1" applyFont="1" applyFill="1" applyAlignment="1">
      <alignment vertical="center" wrapText="1"/>
    </xf>
    <xf numFmtId="0" fontId="9" fillId="3" borderId="0" xfId="0" applyFont="1" applyFill="1" applyAlignment="1">
      <alignment vertical="center" wrapText="1"/>
    </xf>
    <xf numFmtId="0" fontId="10" fillId="3" borderId="0" xfId="0" applyFont="1" applyFill="1" applyBorder="1" applyAlignment="1">
      <alignment vertical="center"/>
    </xf>
    <xf numFmtId="3" fontId="4" fillId="3" borderId="0" xfId="0" applyNumberFormat="1" applyFont="1" applyFill="1" applyAlignment="1">
      <alignment vertical="center" wrapText="1"/>
    </xf>
    <xf numFmtId="14" fontId="14" fillId="4" borderId="0" xfId="0" applyNumberFormat="1" applyFont="1" applyFill="1" applyAlignment="1">
      <alignment horizontal="center" vertical="justify" wrapText="1"/>
    </xf>
    <xf numFmtId="14" fontId="14" fillId="4" borderId="0" xfId="0" applyNumberFormat="1" applyFont="1" applyFill="1" applyAlignment="1">
      <alignment vertical="center" wrapText="1"/>
    </xf>
    <xf numFmtId="14" fontId="14" fillId="4" borderId="0" xfId="0" applyNumberFormat="1" applyFont="1" applyFill="1" applyAlignment="1">
      <alignment horizontal="center" vertical="center" wrapText="1"/>
    </xf>
    <xf numFmtId="0" fontId="5" fillId="3" borderId="1" xfId="0" applyFont="1" applyFill="1" applyBorder="1"/>
    <xf numFmtId="165" fontId="5" fillId="3" borderId="1" xfId="1" applyNumberFormat="1" applyFont="1" applyFill="1" applyBorder="1" applyAlignment="1">
      <alignment wrapText="1"/>
    </xf>
    <xf numFmtId="165" fontId="5" fillId="3" borderId="1" xfId="1" applyNumberFormat="1" applyFont="1" applyFill="1" applyBorder="1"/>
    <xf numFmtId="0" fontId="11" fillId="6" borderId="0" xfId="0" applyFont="1" applyFill="1"/>
    <xf numFmtId="0" fontId="11" fillId="6" borderId="0" xfId="0" applyFont="1" applyFill="1" applyAlignment="1">
      <alignment horizontal="right" wrapText="1"/>
    </xf>
    <xf numFmtId="0" fontId="2" fillId="3" borderId="0" xfId="0" applyFont="1" applyFill="1" applyAlignment="1">
      <alignment wrapText="1"/>
    </xf>
    <xf numFmtId="0" fontId="0" fillId="3" borderId="0" xfId="0" applyFill="1" applyAlignment="1">
      <alignment horizontal="right"/>
    </xf>
    <xf numFmtId="0" fontId="0" fillId="3" borderId="0" xfId="0" applyFill="1" applyAlignment="1">
      <alignment horizontal="left" indent="1"/>
    </xf>
    <xf numFmtId="168" fontId="0" fillId="3" borderId="0" xfId="0" applyNumberFormat="1" applyFill="1" applyAlignment="1">
      <alignment horizontal="right" wrapText="1"/>
    </xf>
    <xf numFmtId="168" fontId="0" fillId="3" borderId="0" xfId="0" applyNumberFormat="1" applyFill="1"/>
    <xf numFmtId="9" fontId="0" fillId="3" borderId="0" xfId="2" applyFont="1" applyFill="1"/>
    <xf numFmtId="0" fontId="0" fillId="3" borderId="0" xfId="0" applyFill="1" applyAlignment="1">
      <alignment horizontal="left" indent="2"/>
    </xf>
    <xf numFmtId="9" fontId="0" fillId="3" borderId="0" xfId="2" applyFont="1" applyFill="1" applyAlignment="1">
      <alignment horizontal="right" wrapText="1"/>
    </xf>
    <xf numFmtId="0" fontId="0" fillId="3" borderId="0" xfId="0" applyFill="1" applyAlignment="1">
      <alignment horizontal="right" wrapText="1"/>
    </xf>
    <xf numFmtId="164" fontId="0" fillId="3" borderId="0" xfId="0" applyNumberFormat="1" applyFill="1"/>
    <xf numFmtId="165" fontId="0" fillId="3" borderId="0" xfId="1" applyNumberFormat="1" applyFont="1" applyFill="1"/>
    <xf numFmtId="0" fontId="2" fillId="3" borderId="1" xfId="0" applyFont="1" applyFill="1" applyBorder="1" applyAlignment="1">
      <alignment horizontal="left" indent="1"/>
    </xf>
    <xf numFmtId="0" fontId="0" fillId="3" borderId="0" xfId="0" applyFill="1" applyAlignment="1">
      <alignment horizontal="left" indent="3"/>
    </xf>
    <xf numFmtId="0" fontId="0" fillId="3" borderId="0" xfId="0" applyFill="1" applyAlignment="1">
      <alignment horizontal="left" indent="4"/>
    </xf>
    <xf numFmtId="168" fontId="0" fillId="3" borderId="0" xfId="1" applyNumberFormat="1" applyFont="1" applyFill="1"/>
    <xf numFmtId="168" fontId="2" fillId="3" borderId="1" xfId="1" applyNumberFormat="1" applyFont="1" applyFill="1" applyBorder="1"/>
    <xf numFmtId="0" fontId="2" fillId="3" borderId="0" xfId="0" applyFont="1" applyFill="1" applyAlignment="1">
      <alignment horizontal="left" indent="1"/>
    </xf>
    <xf numFmtId="168" fontId="0" fillId="3" borderId="0" xfId="0" applyNumberFormat="1" applyFill="1" applyAlignment="1">
      <alignment wrapText="1"/>
    </xf>
    <xf numFmtId="168" fontId="2" fillId="3" borderId="1" xfId="0" applyNumberFormat="1" applyFont="1" applyFill="1" applyBorder="1" applyAlignment="1">
      <alignment horizontal="right" wrapText="1"/>
    </xf>
    <xf numFmtId="168" fontId="2" fillId="3" borderId="1" xfId="0" applyNumberFormat="1" applyFont="1" applyFill="1" applyBorder="1"/>
    <xf numFmtId="164" fontId="2" fillId="3" borderId="1" xfId="0" applyNumberFormat="1" applyFont="1" applyFill="1" applyBorder="1" applyAlignment="1">
      <alignment horizontal="right" wrapText="1"/>
    </xf>
    <xf numFmtId="164" fontId="2" fillId="3" borderId="1" xfId="0" applyNumberFormat="1" applyFont="1" applyFill="1" applyBorder="1"/>
    <xf numFmtId="165" fontId="0" fillId="3" borderId="0" xfId="1" applyNumberFormat="1" applyFont="1" applyFill="1" applyAlignment="1">
      <alignment horizontal="right" wrapText="1"/>
    </xf>
    <xf numFmtId="165" fontId="0" fillId="3" borderId="0" xfId="0" applyNumberFormat="1" applyFill="1"/>
    <xf numFmtId="3" fontId="0" fillId="3" borderId="0" xfId="0" applyNumberFormat="1" applyFill="1" applyAlignment="1">
      <alignment horizontal="right" wrapText="1"/>
    </xf>
    <xf numFmtId="0" fontId="17" fillId="3" borderId="0" xfId="0" applyFont="1" applyFill="1" applyAlignment="1">
      <alignment wrapText="1"/>
    </xf>
    <xf numFmtId="165" fontId="2" fillId="3" borderId="0" xfId="1" applyNumberFormat="1" applyFont="1" applyFill="1" applyAlignment="1">
      <alignment horizontal="right" wrapText="1"/>
    </xf>
    <xf numFmtId="165" fontId="2" fillId="3" borderId="0" xfId="1" applyNumberFormat="1" applyFont="1" applyFill="1"/>
    <xf numFmtId="0" fontId="2" fillId="7" borderId="0" xfId="0" applyFont="1" applyFill="1"/>
    <xf numFmtId="0" fontId="2" fillId="7" borderId="0" xfId="0" applyFont="1" applyFill="1" applyAlignment="1">
      <alignment horizontal="center" vertical="center"/>
    </xf>
    <xf numFmtId="0" fontId="0" fillId="8" borderId="0" xfId="0" applyFill="1"/>
    <xf numFmtId="0" fontId="0" fillId="9" borderId="0" xfId="0" applyFill="1"/>
    <xf numFmtId="0" fontId="2" fillId="9" borderId="0" xfId="0" applyFont="1" applyFill="1"/>
    <xf numFmtId="0" fontId="2" fillId="9" borderId="0" xfId="0" applyFont="1" applyFill="1" applyAlignment="1">
      <alignment horizontal="center" vertical="center"/>
    </xf>
    <xf numFmtId="0" fontId="2" fillId="6" borderId="0" xfId="0" applyFont="1" applyFill="1"/>
    <xf numFmtId="0" fontId="2" fillId="6" borderId="0" xfId="0" applyFont="1" applyFill="1" applyAlignment="1">
      <alignment horizontal="center" vertical="center"/>
    </xf>
    <xf numFmtId="0" fontId="18" fillId="3" borderId="0" xfId="3" applyFill="1" applyAlignment="1">
      <alignment horizontal="center" vertical="center"/>
    </xf>
    <xf numFmtId="168" fontId="5" fillId="3" borderId="0" xfId="1" applyNumberFormat="1" applyFont="1" applyFill="1" applyBorder="1"/>
    <xf numFmtId="168" fontId="5" fillId="3" borderId="1" xfId="1" applyNumberFormat="1" applyFont="1" applyFill="1" applyBorder="1"/>
    <xf numFmtId="168" fontId="6" fillId="3" borderId="0" xfId="1" applyNumberFormat="1" applyFont="1" applyFill="1" applyBorder="1"/>
    <xf numFmtId="170" fontId="6" fillId="3" borderId="0" xfId="1" applyNumberFormat="1" applyFont="1" applyFill="1" applyBorder="1"/>
    <xf numFmtId="168" fontId="5" fillId="3" borderId="1" xfId="1" applyNumberFormat="1" applyFont="1" applyFill="1" applyBorder="1" applyAlignment="1">
      <alignment wrapText="1"/>
    </xf>
    <xf numFmtId="168" fontId="6" fillId="3" borderId="0" xfId="1" applyNumberFormat="1" applyFont="1" applyFill="1" applyBorder="1" applyAlignment="1">
      <alignment wrapText="1"/>
    </xf>
    <xf numFmtId="0" fontId="16" fillId="3" borderId="0" xfId="0" applyFont="1" applyFill="1"/>
    <xf numFmtId="0" fontId="18" fillId="3" borderId="0" xfId="3" applyFill="1" applyAlignment="1">
      <alignment horizontal="center" vertical="center"/>
    </xf>
    <xf numFmtId="168" fontId="0" fillId="3" borderId="0" xfId="2" applyNumberFormat="1" applyFont="1" applyFill="1"/>
    <xf numFmtId="3" fontId="0" fillId="3" borderId="0" xfId="0" applyNumberFormat="1" applyFill="1"/>
    <xf numFmtId="171" fontId="0" fillId="3" borderId="0" xfId="2" applyNumberFormat="1" applyFont="1" applyFill="1"/>
    <xf numFmtId="9" fontId="0" fillId="3" borderId="0" xfId="2" applyNumberFormat="1" applyFont="1" applyFill="1"/>
    <xf numFmtId="169" fontId="0" fillId="3" borderId="0" xfId="0" applyNumberFormat="1" applyFill="1"/>
    <xf numFmtId="0" fontId="15" fillId="3" borderId="0" xfId="0" applyFont="1" applyFill="1" applyAlignment="1">
      <alignment horizontal="left" wrapText="1"/>
    </xf>
    <xf numFmtId="43" fontId="0" fillId="3" borderId="0" xfId="0" applyNumberFormat="1" applyFill="1"/>
    <xf numFmtId="9" fontId="0" fillId="3" borderId="0" xfId="0" applyNumberFormat="1" applyFill="1"/>
    <xf numFmtId="9" fontId="0" fillId="3" borderId="0" xfId="0" applyNumberFormat="1" applyFill="1" applyAlignment="1">
      <alignment horizontal="right" wrapText="1"/>
    </xf>
    <xf numFmtId="0" fontId="15" fillId="3" borderId="0" xfId="0" applyFont="1" applyFill="1" applyAlignment="1">
      <alignment horizontal="left" wrapText="1"/>
    </xf>
    <xf numFmtId="168" fontId="4" fillId="2" borderId="0" xfId="0" applyNumberFormat="1" applyFont="1" applyFill="1" applyAlignment="1">
      <alignment vertical="center"/>
    </xf>
    <xf numFmtId="43" fontId="0" fillId="3" borderId="0" xfId="1" applyFont="1" applyFill="1" applyAlignment="1">
      <alignment horizontal="right" wrapText="1"/>
    </xf>
    <xf numFmtId="168" fontId="5" fillId="0" borderId="1" xfId="1" applyNumberFormat="1" applyFont="1" applyFill="1" applyBorder="1"/>
    <xf numFmtId="168" fontId="6" fillId="0" borderId="0" xfId="1" applyNumberFormat="1" applyFont="1" applyFill="1" applyBorder="1"/>
    <xf numFmtId="168" fontId="5" fillId="0" borderId="0" xfId="1" applyNumberFormat="1" applyFont="1" applyFill="1" applyBorder="1"/>
    <xf numFmtId="0" fontId="15" fillId="3" borderId="0" xfId="0" applyFont="1" applyFill="1" applyAlignment="1">
      <alignment horizontal="left" wrapText="1"/>
    </xf>
    <xf numFmtId="0" fontId="2" fillId="3" borderId="0" xfId="0" applyFont="1" applyFill="1" applyAlignment="1">
      <alignment horizontal="right" wrapText="1"/>
    </xf>
    <xf numFmtId="3" fontId="2" fillId="3" borderId="0" xfId="0" applyNumberFormat="1" applyFont="1" applyFill="1" applyAlignment="1">
      <alignment horizontal="right" wrapText="1"/>
    </xf>
    <xf numFmtId="168" fontId="0" fillId="3" borderId="2" xfId="0" applyNumberFormat="1" applyFill="1" applyBorder="1" applyAlignment="1">
      <alignment horizontal="center" vertical="center" wrapText="1"/>
    </xf>
    <xf numFmtId="168" fontId="4" fillId="3" borderId="0" xfId="0" applyNumberFormat="1" applyFont="1" applyFill="1" applyAlignment="1">
      <alignment vertical="center"/>
    </xf>
    <xf numFmtId="165" fontId="5" fillId="3" borderId="1" xfId="1" applyNumberFormat="1" applyFont="1" applyFill="1" applyBorder="1" applyAlignment="1">
      <alignment horizontal="right" wrapText="1"/>
    </xf>
    <xf numFmtId="165" fontId="6" fillId="3" borderId="0" xfId="1" applyNumberFormat="1" applyFont="1" applyFill="1" applyAlignment="1">
      <alignment horizontal="right" wrapText="1"/>
    </xf>
    <xf numFmtId="0" fontId="19" fillId="2" borderId="0" xfId="0" applyFont="1" applyFill="1" applyAlignment="1">
      <alignment vertical="center"/>
    </xf>
    <xf numFmtId="0" fontId="20" fillId="3" borderId="0" xfId="0" applyFont="1" applyFill="1"/>
    <xf numFmtId="168" fontId="15" fillId="3" borderId="0" xfId="1" applyNumberFormat="1" applyFont="1" applyFill="1" applyBorder="1" applyAlignment="1">
      <alignment wrapText="1"/>
    </xf>
    <xf numFmtId="168" fontId="2" fillId="3" borderId="0" xfId="0" applyNumberFormat="1" applyFont="1" applyFill="1" applyAlignment="1">
      <alignment horizontal="right" wrapText="1"/>
    </xf>
    <xf numFmtId="168" fontId="2" fillId="3" borderId="0" xfId="0" applyNumberFormat="1" applyFont="1" applyFill="1"/>
    <xf numFmtId="168" fontId="2" fillId="3" borderId="0" xfId="2" applyNumberFormat="1" applyFont="1" applyFill="1"/>
    <xf numFmtId="0" fontId="2" fillId="3" borderId="0" xfId="0" applyFont="1" applyFill="1"/>
    <xf numFmtId="0" fontId="2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/>
    </xf>
    <xf numFmtId="165" fontId="0" fillId="3" borderId="0" xfId="1" applyNumberFormat="1" applyFont="1" applyFill="1" applyAlignment="1">
      <alignment horizontal="center"/>
    </xf>
    <xf numFmtId="43" fontId="0" fillId="3" borderId="0" xfId="0" applyNumberFormat="1" applyFill="1" applyAlignment="1">
      <alignment horizontal="center"/>
    </xf>
    <xf numFmtId="165" fontId="2" fillId="3" borderId="0" xfId="1" applyNumberFormat="1" applyFont="1" applyFill="1" applyAlignment="1">
      <alignment horizontal="center"/>
    </xf>
    <xf numFmtId="43" fontId="0" fillId="3" borderId="0" xfId="1" applyFont="1" applyFill="1" applyAlignment="1">
      <alignment horizontal="center"/>
    </xf>
    <xf numFmtId="168" fontId="0" fillId="3" borderId="0" xfId="0" applyNumberFormat="1" applyFill="1" applyAlignment="1">
      <alignment horizontal="center" wrapText="1"/>
    </xf>
    <xf numFmtId="9" fontId="0" fillId="3" borderId="0" xfId="2" applyFont="1" applyFill="1" applyAlignment="1">
      <alignment horizontal="center" wrapText="1"/>
    </xf>
    <xf numFmtId="168" fontId="0" fillId="3" borderId="0" xfId="1" applyNumberFormat="1" applyFont="1" applyFill="1" applyAlignment="1">
      <alignment horizontal="right"/>
    </xf>
    <xf numFmtId="168" fontId="2" fillId="3" borderId="1" xfId="1" applyNumberFormat="1" applyFont="1" applyFill="1" applyBorder="1" applyAlignment="1">
      <alignment horizontal="right"/>
    </xf>
    <xf numFmtId="168" fontId="0" fillId="3" borderId="0" xfId="0" applyNumberFormat="1" applyFill="1" applyAlignment="1">
      <alignment horizontal="right"/>
    </xf>
    <xf numFmtId="165" fontId="0" fillId="3" borderId="0" xfId="0" applyNumberFormat="1" applyFill="1" applyAlignment="1">
      <alignment horizontal="right" wrapText="1"/>
    </xf>
    <xf numFmtId="168" fontId="0" fillId="3" borderId="0" xfId="0" applyNumberFormat="1" applyFill="1" applyAlignment="1"/>
    <xf numFmtId="168" fontId="2" fillId="3" borderId="0" xfId="0" applyNumberFormat="1" applyFont="1" applyFill="1" applyAlignment="1">
      <alignment horizontal="right"/>
    </xf>
    <xf numFmtId="171" fontId="0" fillId="3" borderId="0" xfId="0" applyNumberFormat="1" applyFill="1" applyAlignment="1">
      <alignment horizontal="right"/>
    </xf>
    <xf numFmtId="168" fontId="6" fillId="3" borderId="0" xfId="1" applyNumberFormat="1" applyFont="1" applyFill="1" applyBorder="1" applyAlignment="1">
      <alignment horizontal="right" wrapText="1"/>
    </xf>
    <xf numFmtId="168" fontId="6" fillId="3" borderId="0" xfId="1" applyNumberFormat="1" applyFont="1" applyFill="1" applyBorder="1" applyAlignment="1">
      <alignment horizontal="right"/>
    </xf>
    <xf numFmtId="168" fontId="6" fillId="3" borderId="0" xfId="1" applyNumberFormat="1" applyFont="1" applyFill="1"/>
    <xf numFmtId="168" fontId="5" fillId="3" borderId="0" xfId="1" applyNumberFormat="1" applyFont="1" applyFill="1"/>
    <xf numFmtId="165" fontId="6" fillId="3" borderId="0" xfId="1" applyNumberFormat="1" applyFont="1" applyFill="1"/>
    <xf numFmtId="170" fontId="6" fillId="3" borderId="0" xfId="1" applyNumberFormat="1" applyFont="1" applyFill="1"/>
    <xf numFmtId="168" fontId="2" fillId="3" borderId="0" xfId="0" applyNumberFormat="1" applyFont="1" applyFill="1" applyBorder="1" applyAlignment="1">
      <alignment horizontal="right" wrapText="1"/>
    </xf>
    <xf numFmtId="168" fontId="2" fillId="3" borderId="0" xfId="0" applyNumberFormat="1" applyFont="1" applyFill="1" applyBorder="1"/>
    <xf numFmtId="4" fontId="2" fillId="3" borderId="0" xfId="0" applyNumberFormat="1" applyFont="1" applyFill="1" applyBorder="1" applyAlignment="1">
      <alignment horizontal="centerContinuous" wrapText="1"/>
    </xf>
    <xf numFmtId="168" fontId="2" fillId="3" borderId="0" xfId="0" applyNumberFormat="1" applyFont="1" applyFill="1" applyBorder="1" applyAlignment="1">
      <alignment horizontal="centerContinuous" wrapText="1"/>
    </xf>
    <xf numFmtId="168" fontId="2" fillId="3" borderId="0" xfId="0" applyNumberFormat="1" applyFont="1" applyFill="1" applyBorder="1" applyAlignment="1">
      <alignment horizontal="center" wrapText="1"/>
    </xf>
    <xf numFmtId="168" fontId="2" fillId="3" borderId="0" xfId="0" applyNumberFormat="1" applyFont="1" applyFill="1" applyBorder="1" applyAlignment="1">
      <alignment horizontal="left" wrapText="1"/>
    </xf>
    <xf numFmtId="168" fontId="2" fillId="3" borderId="1" xfId="0" applyNumberFormat="1" applyFont="1" applyFill="1" applyBorder="1" applyAlignment="1">
      <alignment horizontal="center" wrapText="1"/>
    </xf>
    <xf numFmtId="3" fontId="0" fillId="3" borderId="0" xfId="0" applyNumberFormat="1" applyFill="1" applyAlignment="1">
      <alignment horizontal="right"/>
    </xf>
    <xf numFmtId="168" fontId="0" fillId="3" borderId="0" xfId="0" applyNumberFormat="1" applyFont="1" applyFill="1" applyBorder="1" applyAlignment="1">
      <alignment horizontal="center" wrapText="1"/>
    </xf>
    <xf numFmtId="168" fontId="2" fillId="3" borderId="1" xfId="0" applyNumberFormat="1" applyFont="1" applyFill="1" applyBorder="1" applyAlignment="1">
      <alignment horizontal="right"/>
    </xf>
    <xf numFmtId="0" fontId="2" fillId="3" borderId="3" xfId="0" applyFont="1" applyFill="1" applyBorder="1" applyAlignment="1">
      <alignment horizontal="left" indent="1"/>
    </xf>
    <xf numFmtId="4" fontId="6" fillId="3" borderId="0" xfId="0" applyNumberFormat="1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2" fillId="3" borderId="0" xfId="0" applyFont="1" applyFill="1" applyBorder="1" applyAlignment="1">
      <alignment wrapText="1"/>
    </xf>
    <xf numFmtId="0" fontId="0" fillId="3" borderId="0" xfId="0" applyFill="1" applyBorder="1"/>
    <xf numFmtId="168" fontId="0" fillId="3" borderId="0" xfId="0" applyNumberFormat="1" applyFill="1" applyBorder="1"/>
    <xf numFmtId="168" fontId="5" fillId="3" borderId="0" xfId="1" applyNumberFormat="1" applyFont="1" applyFill="1" applyBorder="1" applyAlignment="1">
      <alignment horizontal="right"/>
    </xf>
    <xf numFmtId="172" fontId="6" fillId="3" borderId="0" xfId="1" applyNumberFormat="1" applyFont="1" applyFill="1" applyBorder="1"/>
    <xf numFmtId="0" fontId="23" fillId="10" borderId="0" xfId="0" applyFont="1" applyFill="1" applyAlignment="1">
      <alignment horizontal="right" vertical="center" wrapText="1"/>
    </xf>
    <xf numFmtId="173" fontId="23" fillId="10" borderId="0" xfId="5" applyNumberFormat="1" applyFont="1" applyFill="1" applyAlignment="1">
      <alignment horizontal="right" vertical="center" wrapText="1"/>
    </xf>
    <xf numFmtId="0" fontId="22" fillId="11" borderId="0" xfId="0" applyFont="1" applyFill="1" applyAlignment="1">
      <alignment horizontal="right" vertical="center" wrapText="1"/>
    </xf>
    <xf numFmtId="9" fontId="0" fillId="3" borderId="0" xfId="2" applyFont="1" applyFill="1" applyAlignment="1">
      <alignment horizontal="right"/>
    </xf>
    <xf numFmtId="168" fontId="9" fillId="3" borderId="0" xfId="1" applyNumberFormat="1" applyFont="1" applyFill="1" applyBorder="1"/>
    <xf numFmtId="168" fontId="9" fillId="3" borderId="0" xfId="1" applyNumberFormat="1" applyFont="1" applyFill="1" applyBorder="1" applyAlignment="1">
      <alignment horizontal="right"/>
    </xf>
    <xf numFmtId="0" fontId="23" fillId="3" borderId="0" xfId="0" applyFont="1" applyFill="1" applyAlignment="1">
      <alignment horizontal="right" vertical="center" wrapText="1"/>
    </xf>
    <xf numFmtId="173" fontId="23" fillId="3" borderId="0" xfId="5" applyNumberFormat="1" applyFont="1" applyFill="1" applyAlignment="1">
      <alignment horizontal="right" vertical="center" wrapText="1"/>
    </xf>
    <xf numFmtId="173" fontId="24" fillId="3" borderId="0" xfId="5" applyNumberFormat="1" applyFont="1" applyFill="1" applyAlignment="1">
      <alignment horizontal="right" vertical="center" wrapText="1"/>
    </xf>
    <xf numFmtId="0" fontId="22" fillId="11" borderId="0" xfId="0" applyFont="1" applyFill="1" applyAlignment="1">
      <alignment horizontal="right" vertical="center" wrapText="1"/>
    </xf>
    <xf numFmtId="165" fontId="5" fillId="0" borderId="1" xfId="1" applyNumberFormat="1" applyFont="1" applyFill="1" applyBorder="1" applyAlignment="1">
      <alignment horizontal="right" wrapText="1"/>
    </xf>
    <xf numFmtId="172" fontId="6" fillId="3" borderId="0" xfId="1" applyNumberFormat="1" applyFont="1" applyFill="1"/>
    <xf numFmtId="168" fontId="6" fillId="3" borderId="0" xfId="1" applyNumberFormat="1" applyFont="1" applyFill="1" applyAlignment="1">
      <alignment horizontal="right"/>
    </xf>
    <xf numFmtId="168" fontId="5" fillId="3" borderId="0" xfId="1" applyNumberFormat="1" applyFont="1" applyFill="1" applyAlignment="1">
      <alignment horizontal="right"/>
    </xf>
    <xf numFmtId="168" fontId="2" fillId="3" borderId="0" xfId="0" applyNumberFormat="1" applyFont="1" applyFill="1" applyAlignment="1">
      <alignment vertical="center"/>
    </xf>
    <xf numFmtId="168" fontId="0" fillId="3" borderId="0" xfId="0" applyNumberFormat="1" applyFill="1" applyAlignment="1">
      <alignment vertical="center"/>
    </xf>
    <xf numFmtId="9" fontId="0" fillId="3" borderId="0" xfId="2" applyFont="1" applyFill="1" applyAlignment="1">
      <alignment vertical="center"/>
    </xf>
    <xf numFmtId="168" fontId="39" fillId="3" borderId="0" xfId="47" applyNumberFormat="1" applyFont="1" applyFill="1" applyBorder="1" applyAlignment="1">
      <alignment horizontal="center" vertical="center"/>
    </xf>
    <xf numFmtId="168" fontId="40" fillId="3" borderId="0" xfId="47" applyNumberFormat="1" applyFont="1" applyFill="1" applyBorder="1" applyAlignment="1">
      <alignment horizontal="center" vertical="center"/>
    </xf>
    <xf numFmtId="171" fontId="40" fillId="3" borderId="0" xfId="48" applyNumberFormat="1" applyFont="1" applyFill="1" applyBorder="1" applyAlignment="1">
      <alignment horizontal="right" vertical="center"/>
    </xf>
    <xf numFmtId="174" fontId="40" fillId="3" borderId="0" xfId="47" applyNumberFormat="1" applyFont="1" applyFill="1" applyBorder="1" applyAlignment="1">
      <alignment horizontal="center" vertical="center"/>
    </xf>
    <xf numFmtId="175" fontId="40" fillId="3" borderId="0" xfId="47" applyNumberFormat="1" applyFont="1" applyFill="1" applyBorder="1" applyAlignment="1">
      <alignment horizontal="center" vertical="center"/>
    </xf>
    <xf numFmtId="9" fontId="40" fillId="3" borderId="0" xfId="2" applyFont="1" applyFill="1" applyBorder="1" applyAlignment="1">
      <alignment horizontal="right" vertical="center"/>
    </xf>
    <xf numFmtId="9" fontId="0" fillId="3" borderId="0" xfId="2" applyFont="1" applyFill="1" applyBorder="1" applyAlignment="1">
      <alignment horizontal="right" wrapText="1"/>
    </xf>
    <xf numFmtId="43" fontId="0" fillId="3" borderId="0" xfId="1" applyFont="1" applyFill="1" applyBorder="1" applyAlignment="1">
      <alignment horizontal="right" wrapText="1"/>
    </xf>
    <xf numFmtId="3" fontId="2" fillId="3" borderId="0" xfId="0" applyNumberFormat="1" applyFont="1" applyFill="1"/>
    <xf numFmtId="165" fontId="2" fillId="3" borderId="0" xfId="0" applyNumberFormat="1" applyFont="1" applyFill="1"/>
    <xf numFmtId="168" fontId="2" fillId="43" borderId="1" xfId="0" applyNumberFormat="1" applyFont="1" applyFill="1" applyBorder="1" applyAlignment="1">
      <alignment horizontal="right"/>
    </xf>
    <xf numFmtId="168" fontId="0" fillId="43" borderId="0" xfId="0" applyNumberFormat="1" applyFill="1" applyAlignment="1">
      <alignment horizontal="right"/>
    </xf>
    <xf numFmtId="0" fontId="0" fillId="43" borderId="0" xfId="0" applyFill="1" applyBorder="1"/>
    <xf numFmtId="6" fontId="23" fillId="10" borderId="0" xfId="0" applyNumberFormat="1" applyFont="1" applyFill="1" applyAlignment="1">
      <alignment horizontal="right" vertical="center" wrapText="1"/>
    </xf>
    <xf numFmtId="3" fontId="23" fillId="10" borderId="0" xfId="0" applyNumberFormat="1" applyFont="1" applyFill="1" applyAlignment="1">
      <alignment horizontal="right" vertical="center" wrapText="1"/>
    </xf>
    <xf numFmtId="6" fontId="23" fillId="3" borderId="0" xfId="0" applyNumberFormat="1" applyFont="1" applyFill="1" applyAlignment="1">
      <alignment horizontal="right" vertical="center" wrapText="1"/>
    </xf>
    <xf numFmtId="0" fontId="15" fillId="3" borderId="0" xfId="0" applyFont="1" applyFill="1" applyAlignment="1">
      <alignment vertical="top" wrapText="1"/>
    </xf>
    <xf numFmtId="0" fontId="41" fillId="2" borderId="0" xfId="0" applyFont="1" applyFill="1" applyAlignment="1">
      <alignment vertical="center"/>
    </xf>
    <xf numFmtId="168" fontId="41" fillId="2" borderId="0" xfId="0" applyNumberFormat="1" applyFont="1" applyFill="1" applyAlignment="1">
      <alignment vertical="center"/>
    </xf>
    <xf numFmtId="168" fontId="43" fillId="0" borderId="0" xfId="50" applyNumberFormat="1" applyFont="1" applyAlignment="1">
      <alignment horizontal="center" vertical="center"/>
    </xf>
    <xf numFmtId="168" fontId="44" fillId="0" borderId="0" xfId="50" applyNumberFormat="1" applyFont="1" applyAlignment="1">
      <alignment horizontal="center" vertical="center"/>
    </xf>
    <xf numFmtId="0" fontId="0" fillId="0" borderId="0" xfId="0" applyAlignment="1">
      <alignment horizontal="left" indent="2"/>
    </xf>
    <xf numFmtId="0" fontId="15" fillId="3" borderId="0" xfId="0" applyFont="1" applyFill="1"/>
    <xf numFmtId="0" fontId="11" fillId="6" borderId="0" xfId="0" applyFont="1" applyFill="1" applyAlignment="1">
      <alignment wrapText="1"/>
    </xf>
    <xf numFmtId="0" fontId="45" fillId="10" borderId="0" xfId="0" applyFont="1" applyFill="1" applyAlignment="1">
      <alignment horizontal="justify" vertical="center"/>
    </xf>
    <xf numFmtId="0" fontId="46" fillId="11" borderId="0" xfId="0" applyFont="1" applyFill="1" applyAlignment="1">
      <alignment horizontal="justify" vertical="center"/>
    </xf>
    <xf numFmtId="0" fontId="0" fillId="3" borderId="0" xfId="0" quotePrefix="1" applyFill="1"/>
    <xf numFmtId="0" fontId="22" fillId="11" borderId="0" xfId="0" applyFont="1" applyFill="1" applyAlignment="1">
      <alignment horizontal="right" vertical="center" wrapText="1"/>
    </xf>
    <xf numFmtId="0" fontId="14" fillId="4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left" indent="1"/>
    </xf>
    <xf numFmtId="0" fontId="14" fillId="4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indent="1"/>
    </xf>
    <xf numFmtId="0" fontId="5" fillId="3" borderId="0" xfId="0" applyFont="1" applyFill="1"/>
    <xf numFmtId="0" fontId="6" fillId="3" borderId="0" xfId="0" applyFont="1" applyFill="1" applyAlignment="1">
      <alignment horizontal="left" indent="2"/>
    </xf>
    <xf numFmtId="165" fontId="6" fillId="0" borderId="0" xfId="1" applyNumberFormat="1" applyFont="1" applyFill="1" applyBorder="1"/>
    <xf numFmtId="0" fontId="22" fillId="11" borderId="0" xfId="0" applyFont="1" applyFill="1" applyAlignment="1">
      <alignment horizontal="justify" vertical="center"/>
    </xf>
    <xf numFmtId="0" fontId="2" fillId="3" borderId="0" xfId="0" applyFont="1" applyFill="1" applyAlignment="1">
      <alignment horizontal="left" indent="2"/>
    </xf>
    <xf numFmtId="168" fontId="7" fillId="3" borderId="0" xfId="0" applyNumberFormat="1" applyFont="1" applyFill="1" applyAlignment="1">
      <alignment vertical="center"/>
    </xf>
    <xf numFmtId="0" fontId="41" fillId="3" borderId="0" xfId="0" applyFont="1" applyFill="1" applyAlignment="1">
      <alignment vertical="center"/>
    </xf>
    <xf numFmtId="164" fontId="0" fillId="3" borderId="0" xfId="0" applyNumberFormat="1" applyFill="1" applyAlignment="1">
      <alignment horizontal="right" wrapText="1"/>
    </xf>
    <xf numFmtId="164" fontId="0" fillId="3" borderId="0" xfId="0" applyNumberFormat="1" applyFill="1" applyAlignment="1">
      <alignment horizontal="center" wrapText="1"/>
    </xf>
    <xf numFmtId="168" fontId="1" fillId="0" borderId="0" xfId="1" applyNumberFormat="1" applyFill="1"/>
    <xf numFmtId="165" fontId="5" fillId="3" borderId="2" xfId="1" applyNumberFormat="1" applyFont="1" applyFill="1" applyBorder="1"/>
    <xf numFmtId="168" fontId="5" fillId="3" borderId="2" xfId="1" applyNumberFormat="1" applyFont="1" applyFill="1" applyBorder="1"/>
    <xf numFmtId="168" fontId="5" fillId="0" borderId="2" xfId="1" applyNumberFormat="1" applyFont="1" applyFill="1" applyBorder="1"/>
    <xf numFmtId="165" fontId="23" fillId="10" borderId="0" xfId="1" applyNumberFormat="1" applyFont="1" applyFill="1" applyAlignment="1">
      <alignment horizontal="right" vertical="center" wrapText="1"/>
    </xf>
    <xf numFmtId="176" fontId="23" fillId="10" borderId="0" xfId="5" applyNumberFormat="1" applyFont="1" applyFill="1" applyAlignment="1">
      <alignment horizontal="right" vertical="center" wrapText="1"/>
    </xf>
    <xf numFmtId="177" fontId="24" fillId="3" borderId="0" xfId="5" applyNumberFormat="1" applyFont="1" applyFill="1" applyAlignment="1">
      <alignment horizontal="right" vertical="center" wrapText="1"/>
    </xf>
    <xf numFmtId="177" fontId="24" fillId="3" borderId="0" xfId="0" applyNumberFormat="1" applyFont="1" applyFill="1" applyAlignment="1">
      <alignment horizontal="right" vertical="center" wrapText="1"/>
    </xf>
    <xf numFmtId="171" fontId="0" fillId="3" borderId="0" xfId="2" applyNumberFormat="1" applyFont="1" applyFill="1" applyBorder="1" applyAlignment="1">
      <alignment horizontal="right" wrapText="1"/>
    </xf>
    <xf numFmtId="168" fontId="41" fillId="3" borderId="0" xfId="0" applyNumberFormat="1" applyFont="1" applyFill="1" applyAlignment="1">
      <alignment vertical="center"/>
    </xf>
    <xf numFmtId="168" fontId="43" fillId="3" borderId="0" xfId="50" applyNumberFormat="1" applyFont="1" applyFill="1" applyAlignment="1">
      <alignment horizontal="center" vertical="center"/>
    </xf>
    <xf numFmtId="168" fontId="44" fillId="3" borderId="0" xfId="50" applyNumberFormat="1" applyFont="1" applyFill="1" applyAlignment="1">
      <alignment horizontal="center" vertical="center"/>
    </xf>
    <xf numFmtId="0" fontId="18" fillId="3" borderId="0" xfId="3" applyFill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2" fillId="7" borderId="0" xfId="0" applyFont="1" applyFill="1" applyAlignment="1">
      <alignment vertical="center"/>
    </xf>
    <xf numFmtId="0" fontId="2" fillId="8" borderId="0" xfId="0" applyFont="1" applyFill="1" applyAlignment="1">
      <alignment vertical="center"/>
    </xf>
    <xf numFmtId="0" fontId="2" fillId="9" borderId="0" xfId="0" applyFont="1" applyFill="1" applyAlignment="1">
      <alignment vertical="center"/>
    </xf>
    <xf numFmtId="9" fontId="1" fillId="3" borderId="0" xfId="2" applyFont="1" applyFill="1" applyBorder="1" applyAlignment="1">
      <alignment horizontal="right" wrapText="1"/>
    </xf>
    <xf numFmtId="168" fontId="1" fillId="3" borderId="0" xfId="1" applyNumberFormat="1" applyFill="1"/>
    <xf numFmtId="0" fontId="18" fillId="3" borderId="0" xfId="3" applyFill="1" applyAlignment="1">
      <alignment horizontal="center" vertical="center"/>
    </xf>
    <xf numFmtId="168" fontId="43" fillId="3" borderId="0" xfId="50" applyNumberFormat="1" applyFont="1" applyFill="1" applyAlignment="1">
      <alignment horizontal="right" vertical="center"/>
    </xf>
    <xf numFmtId="168" fontId="44" fillId="3" borderId="0" xfId="50" applyNumberFormat="1" applyFont="1" applyFill="1" applyAlignment="1">
      <alignment horizontal="right" vertical="center"/>
    </xf>
    <xf numFmtId="168" fontId="0" fillId="3" borderId="2" xfId="0" applyNumberFormat="1" applyFill="1" applyBorder="1" applyAlignment="1">
      <alignment horizontal="right" vertical="center" wrapText="1"/>
    </xf>
    <xf numFmtId="165" fontId="0" fillId="3" borderId="0" xfId="1" applyNumberFormat="1" applyFont="1" applyFill="1" applyAlignment="1">
      <alignment horizontal="right"/>
    </xf>
    <xf numFmtId="164" fontId="2" fillId="3" borderId="1" xfId="0" applyNumberFormat="1" applyFont="1" applyFill="1" applyBorder="1" applyAlignment="1">
      <alignment horizontal="right"/>
    </xf>
    <xf numFmtId="178" fontId="23" fillId="10" borderId="0" xfId="0" applyNumberFormat="1" applyFont="1" applyFill="1" applyAlignment="1">
      <alignment horizontal="right" vertical="center" wrapText="1"/>
    </xf>
    <xf numFmtId="179" fontId="23" fillId="10" borderId="0" xfId="1" applyNumberFormat="1" applyFont="1" applyFill="1" applyAlignment="1">
      <alignment horizontal="right" vertical="center" wrapText="1"/>
    </xf>
    <xf numFmtId="168" fontId="1" fillId="3" borderId="0" xfId="1" applyNumberFormat="1" applyFill="1" applyAlignment="1">
      <alignment horizontal="right"/>
    </xf>
    <xf numFmtId="168" fontId="6" fillId="0" borderId="0" xfId="1" applyNumberFormat="1" applyFont="1" applyFill="1" applyBorder="1" applyAlignment="1">
      <alignment wrapText="1"/>
    </xf>
    <xf numFmtId="168" fontId="6" fillId="0" borderId="0" xfId="1" applyNumberFormat="1" applyFont="1" applyFill="1"/>
    <xf numFmtId="168" fontId="15" fillId="3" borderId="0" xfId="1" applyNumberFormat="1" applyFont="1" applyFill="1" applyBorder="1"/>
    <xf numFmtId="168" fontId="1" fillId="0" borderId="0" xfId="51" applyNumberFormat="1" applyFill="1"/>
    <xf numFmtId="165" fontId="2" fillId="3" borderId="1" xfId="0" applyNumberFormat="1" applyFont="1" applyFill="1" applyBorder="1"/>
    <xf numFmtId="3" fontId="0" fillId="0" borderId="0" xfId="0" applyNumberFormat="1"/>
    <xf numFmtId="0" fontId="47" fillId="3" borderId="0" xfId="0" applyFont="1" applyFill="1"/>
    <xf numFmtId="0" fontId="3" fillId="45" borderId="0" xfId="0" applyFont="1" applyFill="1"/>
    <xf numFmtId="0" fontId="3" fillId="45" borderId="0" xfId="0" applyFont="1" applyFill="1" applyAlignment="1">
      <alignment horizontal="right"/>
    </xf>
    <xf numFmtId="0" fontId="3" fillId="45" borderId="0" xfId="0" applyFont="1" applyFill="1" applyAlignment="1">
      <alignment horizontal="center"/>
    </xf>
    <xf numFmtId="0" fontId="11" fillId="45" borderId="0" xfId="0" applyFont="1" applyFill="1"/>
    <xf numFmtId="0" fontId="11" fillId="45" borderId="0" xfId="0" applyFont="1" applyFill="1" applyAlignment="1">
      <alignment horizontal="right" wrapText="1"/>
    </xf>
    <xf numFmtId="0" fontId="11" fillId="45" borderId="0" xfId="0" applyFont="1" applyFill="1" applyAlignment="1">
      <alignment horizontal="left" indent="1"/>
    </xf>
    <xf numFmtId="0" fontId="11" fillId="45" borderId="0" xfId="0" applyFont="1" applyFill="1" applyAlignment="1">
      <alignment horizontal="center" wrapText="1"/>
    </xf>
    <xf numFmtId="0" fontId="3" fillId="46" borderId="0" xfId="0" applyFont="1" applyFill="1"/>
    <xf numFmtId="0" fontId="3" fillId="46" borderId="0" xfId="0" applyFont="1" applyFill="1" applyAlignment="1">
      <alignment horizontal="right"/>
    </xf>
    <xf numFmtId="0" fontId="3" fillId="46" borderId="0" xfId="0" applyFont="1" applyFill="1" applyAlignment="1">
      <alignment horizontal="center"/>
    </xf>
    <xf numFmtId="0" fontId="11" fillId="46" borderId="0" xfId="0" applyFont="1" applyFill="1"/>
    <xf numFmtId="0" fontId="11" fillId="46" borderId="0" xfId="0" applyFont="1" applyFill="1" applyAlignment="1">
      <alignment horizontal="right" wrapText="1"/>
    </xf>
    <xf numFmtId="0" fontId="11" fillId="46" borderId="0" xfId="0" applyFont="1" applyFill="1" applyAlignment="1">
      <alignment horizontal="center" wrapText="1"/>
    </xf>
    <xf numFmtId="0" fontId="11" fillId="46" borderId="0" xfId="0" applyFont="1" applyFill="1" applyAlignment="1">
      <alignment horizontal="left" indent="1"/>
    </xf>
    <xf numFmtId="0" fontId="40" fillId="44" borderId="0" xfId="0" applyFont="1" applyFill="1"/>
    <xf numFmtId="0" fontId="40" fillId="44" borderId="0" xfId="0" applyFont="1" applyFill="1" applyAlignment="1">
      <alignment horizontal="right"/>
    </xf>
    <xf numFmtId="0" fontId="40" fillId="3" borderId="0" xfId="0" applyFont="1" applyFill="1"/>
    <xf numFmtId="0" fontId="40" fillId="44" borderId="0" xfId="0" applyFont="1" applyFill="1" applyAlignment="1">
      <alignment horizontal="right" wrapText="1"/>
    </xf>
    <xf numFmtId="0" fontId="40" fillId="44" borderId="0" xfId="0" applyFont="1" applyFill="1" applyAlignment="1">
      <alignment horizontal="left" indent="1"/>
    </xf>
    <xf numFmtId="3" fontId="40" fillId="44" borderId="0" xfId="0" applyNumberFormat="1" applyFont="1" applyFill="1" applyAlignment="1">
      <alignment horizontal="right" wrapText="1"/>
    </xf>
    <xf numFmtId="165" fontId="40" fillId="44" borderId="0" xfId="1" applyNumberFormat="1" applyFont="1" applyFill="1" applyAlignment="1">
      <alignment horizontal="right" wrapText="1"/>
    </xf>
    <xf numFmtId="9" fontId="2" fillId="3" borderId="0" xfId="2" applyFont="1" applyFill="1"/>
    <xf numFmtId="43" fontId="11" fillId="45" borderId="0" xfId="0" applyNumberFormat="1" applyFont="1" applyFill="1" applyAlignment="1">
      <alignment horizontal="center" wrapText="1"/>
    </xf>
    <xf numFmtId="3" fontId="9" fillId="2" borderId="0" xfId="0" applyNumberFormat="1" applyFont="1" applyFill="1" applyAlignment="1">
      <alignment vertical="center"/>
    </xf>
    <xf numFmtId="0" fontId="18" fillId="3" borderId="0" xfId="3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171" fontId="0" fillId="3" borderId="0" xfId="0" applyNumberFormat="1" applyFill="1"/>
    <xf numFmtId="3" fontId="39" fillId="3" borderId="0" xfId="0" applyNumberFormat="1" applyFont="1" applyFill="1"/>
    <xf numFmtId="3" fontId="40" fillId="3" borderId="0" xfId="0" applyNumberFormat="1" applyFont="1" applyFill="1"/>
    <xf numFmtId="9" fontId="40" fillId="3" borderId="0" xfId="2" applyFont="1" applyFill="1"/>
  </cellXfs>
  <cellStyles count="52">
    <cellStyle name="20% - Ênfase1" xfId="24" builtinId="30" customBuiltin="1"/>
    <cellStyle name="20% - Ênfase2" xfId="28" builtinId="34" customBuiltin="1"/>
    <cellStyle name="20% - Ênfase3" xfId="32" builtinId="38" customBuiltin="1"/>
    <cellStyle name="20% - Ênfase4" xfId="36" builtinId="42" customBuiltin="1"/>
    <cellStyle name="20% - Ênfase5" xfId="40" builtinId="46" customBuiltin="1"/>
    <cellStyle name="20% - Ênfase6" xfId="44" builtinId="50" customBuiltin="1"/>
    <cellStyle name="40% - Ênfase1" xfId="25" builtinId="31" customBuiltin="1"/>
    <cellStyle name="40% - Ênfase2" xfId="29" builtinId="35" customBuiltin="1"/>
    <cellStyle name="40% - Ênfase3" xfId="33" builtinId="39" customBuiltin="1"/>
    <cellStyle name="40% - Ênfase4" xfId="37" builtinId="43" customBuiltin="1"/>
    <cellStyle name="40% - Ênfase5" xfId="41" builtinId="47" customBuiltin="1"/>
    <cellStyle name="40% - Ênfase6" xfId="45" builtinId="51" customBuiltin="1"/>
    <cellStyle name="60% - Ênfase1" xfId="26" builtinId="32" customBuiltin="1"/>
    <cellStyle name="60% - Ênfase2" xfId="30" builtinId="36" customBuiltin="1"/>
    <cellStyle name="60% - Ênfase3" xfId="34" builtinId="40" customBuiltin="1"/>
    <cellStyle name="60% - Ênfase4" xfId="38" builtinId="44" customBuiltin="1"/>
    <cellStyle name="60% - Ênfase5" xfId="42" builtinId="48" customBuiltin="1"/>
    <cellStyle name="60% - Ênfase6" xfId="46" builtinId="52" customBuiltin="1"/>
    <cellStyle name="Bom" xfId="11" builtinId="26" customBuiltin="1"/>
    <cellStyle name="Cálculo" xfId="16" builtinId="22" customBuiltin="1"/>
    <cellStyle name="Célula de Verificação" xfId="18" builtinId="23" customBuiltin="1"/>
    <cellStyle name="Célula Vinculada" xfId="17" builtinId="24" customBuiltin="1"/>
    <cellStyle name="Ênfase1" xfId="23" builtinId="29" customBuiltin="1"/>
    <cellStyle name="Ênfase2" xfId="27" builtinId="33" customBuiltin="1"/>
    <cellStyle name="Ênfase3" xfId="31" builtinId="37" customBuiltin="1"/>
    <cellStyle name="Ênfase4" xfId="35" builtinId="41" customBuiltin="1"/>
    <cellStyle name="Ênfase5" xfId="39" builtinId="45" customBuiltin="1"/>
    <cellStyle name="Ênfase6" xfId="43" builtinId="49" customBuiltin="1"/>
    <cellStyle name="Entrada" xfId="14" builtinId="20" customBuiltin="1"/>
    <cellStyle name="Hiperlink" xfId="3" builtinId="8"/>
    <cellStyle name="Moeda" xfId="5" builtinId="4"/>
    <cellStyle name="Neutro" xfId="13" builtinId="28" customBuiltin="1"/>
    <cellStyle name="Normal" xfId="0" builtinId="0"/>
    <cellStyle name="Nota" xfId="20" builtinId="10" customBuiltin="1"/>
    <cellStyle name="Porcentagem" xfId="2" builtinId="5"/>
    <cellStyle name="Porcentagem 2" xfId="4" xr:uid="{C08653EA-2047-484C-8EA9-9FB48B9BF882}"/>
    <cellStyle name="Porcentagem 2 2 3" xfId="48" xr:uid="{37ED1C14-F598-4FF9-9323-61147421DBBD}"/>
    <cellStyle name="Ruim" xfId="12" builtinId="27" customBuiltin="1"/>
    <cellStyle name="Saída" xfId="15" builtinId="21" customBuiltin="1"/>
    <cellStyle name="Separador de milhares 2" xfId="49" xr:uid="{01966A6E-3F92-4101-B636-CC30191F40FA}"/>
    <cellStyle name="Separador de milhares 2 2 2 4" xfId="47" xr:uid="{2096D43E-71B3-41F7-A352-B10F64CDDE23}"/>
    <cellStyle name="Texto de Aviso" xfId="19" builtinId="11" customBuiltin="1"/>
    <cellStyle name="Texto Explicativo" xfId="21" builtinId="53" customBuiltin="1"/>
    <cellStyle name="Título" xfId="6" builtinId="15" customBuiltin="1"/>
    <cellStyle name="Título 1" xfId="7" builtinId="16" customBuiltin="1"/>
    <cellStyle name="Título 2" xfId="8" builtinId="17" customBuiltin="1"/>
    <cellStyle name="Título 3" xfId="9" builtinId="18" customBuiltin="1"/>
    <cellStyle name="Título 4" xfId="10" builtinId="19" customBuiltin="1"/>
    <cellStyle name="Total" xfId="22" builtinId="25" customBuiltin="1"/>
    <cellStyle name="Vírgula" xfId="1" builtinId="3"/>
    <cellStyle name="Vírgula 4" xfId="50" xr:uid="{3A42CFF1-6775-450C-AC24-FE5D7D9B69DE}"/>
    <cellStyle name="Vírgula 6" xfId="51" xr:uid="{39A0FC42-B22F-40D6-BBC3-08A982A05B44}"/>
  </cellStyles>
  <dxfs count="0"/>
  <tableStyles count="1" defaultTableStyle="TableStyleMedium2" defaultPivotStyle="PivotStyleLight16">
    <tableStyle name="Invisible" pivot="0" table="0" count="0" xr9:uid="{184F096F-BBF7-4B17-8866-76F844AEC3D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Cover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Cover!A1"/><Relationship Id="rId1" Type="http://schemas.openxmlformats.org/officeDocument/2006/relationships/hyperlink" Target="#Capa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over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Cover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over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over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Cover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Cover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Cover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1804147</xdr:colOff>
      <xdr:row>52</xdr:row>
      <xdr:rowOff>100853</xdr:rowOff>
    </xdr:from>
    <xdr:to>
      <xdr:col>0</xdr:col>
      <xdr:colOff>2566147</xdr:colOff>
      <xdr:row>55</xdr:row>
      <xdr:rowOff>134471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flipH="1">
          <a:off x="1804147" y="8101853"/>
          <a:ext cx="762000" cy="5042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 Back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759</xdr:col>
      <xdr:colOff>85725</xdr:colOff>
      <xdr:row>2</xdr:row>
      <xdr:rowOff>47625</xdr:rowOff>
    </xdr:from>
    <xdr:to>
      <xdr:col>760</xdr:col>
      <xdr:colOff>156323</xdr:colOff>
      <xdr:row>5</xdr:row>
      <xdr:rowOff>66115</xdr:rowOff>
    </xdr:to>
    <xdr:sp macro="" textlink="">
      <xdr:nvSpPr>
        <xdr:cNvPr id="3" name="Seta: para a Direit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2B90B7-FC98-47C2-9EC5-0923E7D9051E}"/>
            </a:ext>
          </a:extLst>
        </xdr:cNvPr>
        <xdr:cNvSpPr/>
      </xdr:nvSpPr>
      <xdr:spPr>
        <a:xfrm flipH="1">
          <a:off x="616924725" y="857250"/>
          <a:ext cx="851648" cy="5042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 Voltar</a:t>
          </a:r>
        </a:p>
      </xdr:txBody>
    </xdr:sp>
    <xdr:clientData/>
  </xdr:twoCellAnchor>
  <xdr:twoCellAnchor>
    <xdr:from>
      <xdr:col>0</xdr:col>
      <xdr:colOff>1481667</xdr:colOff>
      <xdr:row>28</xdr:row>
      <xdr:rowOff>21167</xdr:rowOff>
    </xdr:from>
    <xdr:to>
      <xdr:col>0</xdr:col>
      <xdr:colOff>2243667</xdr:colOff>
      <xdr:row>31</xdr:row>
      <xdr:rowOff>32530</xdr:rowOff>
    </xdr:to>
    <xdr:sp macro="" textlink="">
      <xdr:nvSpPr>
        <xdr:cNvPr id="4" name="Seta: para a Direit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FCE178-367D-4588-9D6A-922C58B9A9DC}"/>
            </a:ext>
          </a:extLst>
        </xdr:cNvPr>
        <xdr:cNvSpPr/>
      </xdr:nvSpPr>
      <xdr:spPr>
        <a:xfrm flipH="1">
          <a:off x="1481667" y="4953000"/>
          <a:ext cx="762000" cy="48761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 Back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1624852</xdr:colOff>
      <xdr:row>98</xdr:row>
      <xdr:rowOff>100853</xdr:rowOff>
    </xdr:from>
    <xdr:to>
      <xdr:col>0</xdr:col>
      <xdr:colOff>2386852</xdr:colOff>
      <xdr:row>101</xdr:row>
      <xdr:rowOff>134471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 flipH="1">
          <a:off x="1624852" y="11071412"/>
          <a:ext cx="762000" cy="5042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 Back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1445559</xdr:colOff>
      <xdr:row>98</xdr:row>
      <xdr:rowOff>179294</xdr:rowOff>
    </xdr:from>
    <xdr:to>
      <xdr:col>0</xdr:col>
      <xdr:colOff>2207559</xdr:colOff>
      <xdr:row>101</xdr:row>
      <xdr:rowOff>95407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0B0E08-9DEA-4C96-B30A-EFA884D24972}"/>
            </a:ext>
          </a:extLst>
        </xdr:cNvPr>
        <xdr:cNvSpPr/>
      </xdr:nvSpPr>
      <xdr:spPr>
        <a:xfrm flipH="1">
          <a:off x="1445559" y="18837088"/>
          <a:ext cx="762000" cy="48761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 Back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1640416</xdr:colOff>
      <xdr:row>107</xdr:row>
      <xdr:rowOff>105834</xdr:rowOff>
    </xdr:from>
    <xdr:to>
      <xdr:col>0</xdr:col>
      <xdr:colOff>2402416</xdr:colOff>
      <xdr:row>110</xdr:row>
      <xdr:rowOff>21947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EF2F5C-8082-453B-97E3-B1286FB62267}"/>
            </a:ext>
          </a:extLst>
        </xdr:cNvPr>
        <xdr:cNvSpPr/>
      </xdr:nvSpPr>
      <xdr:spPr>
        <a:xfrm flipH="1">
          <a:off x="1640416" y="17261417"/>
          <a:ext cx="762000" cy="48761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 Back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1304925</xdr:colOff>
      <xdr:row>39</xdr:row>
      <xdr:rowOff>133350</xdr:rowOff>
    </xdr:from>
    <xdr:to>
      <xdr:col>0</xdr:col>
      <xdr:colOff>2066925</xdr:colOff>
      <xdr:row>42</xdr:row>
      <xdr:rowOff>49463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85E854-4BA4-4904-AC9F-924170A3C741}"/>
            </a:ext>
          </a:extLst>
        </xdr:cNvPr>
        <xdr:cNvSpPr/>
      </xdr:nvSpPr>
      <xdr:spPr>
        <a:xfrm flipH="1">
          <a:off x="1304925" y="7962900"/>
          <a:ext cx="762000" cy="48761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 Back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1389529</xdr:colOff>
      <xdr:row>51</xdr:row>
      <xdr:rowOff>44823</xdr:rowOff>
    </xdr:from>
    <xdr:to>
      <xdr:col>0</xdr:col>
      <xdr:colOff>2151529</xdr:colOff>
      <xdr:row>53</xdr:row>
      <xdr:rowOff>151436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AED421-C513-46F1-BC51-ABF5C3923C9F}"/>
            </a:ext>
          </a:extLst>
        </xdr:cNvPr>
        <xdr:cNvSpPr/>
      </xdr:nvSpPr>
      <xdr:spPr>
        <a:xfrm flipH="1">
          <a:off x="1389529" y="14522823"/>
          <a:ext cx="762000" cy="48761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 Back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1770530</xdr:colOff>
      <xdr:row>17</xdr:row>
      <xdr:rowOff>0</xdr:rowOff>
    </xdr:from>
    <xdr:to>
      <xdr:col>0</xdr:col>
      <xdr:colOff>2532530</xdr:colOff>
      <xdr:row>19</xdr:row>
      <xdr:rowOff>106613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1EB74C-2F2F-481E-AEEE-99AA2B432FD2}"/>
            </a:ext>
          </a:extLst>
        </xdr:cNvPr>
        <xdr:cNvSpPr/>
      </xdr:nvSpPr>
      <xdr:spPr>
        <a:xfrm flipH="1">
          <a:off x="1770530" y="3238500"/>
          <a:ext cx="762000" cy="48761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 Back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1311089</xdr:colOff>
      <xdr:row>12</xdr:row>
      <xdr:rowOff>0</xdr:rowOff>
    </xdr:from>
    <xdr:to>
      <xdr:col>0</xdr:col>
      <xdr:colOff>2073089</xdr:colOff>
      <xdr:row>14</xdr:row>
      <xdr:rowOff>106613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698E76-CCD0-47F5-B6B6-A9072810E9B1}"/>
            </a:ext>
          </a:extLst>
        </xdr:cNvPr>
        <xdr:cNvSpPr/>
      </xdr:nvSpPr>
      <xdr:spPr>
        <a:xfrm flipH="1">
          <a:off x="1311089" y="2286000"/>
          <a:ext cx="762000" cy="48761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 Back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customProperty" Target="../customProperty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zoomScale="85" zoomScaleNormal="85" workbookViewId="0"/>
  </sheetViews>
  <sheetFormatPr defaultColWidth="9.140625" defaultRowHeight="15" x14ac:dyDescent="0.25"/>
  <cols>
    <col min="1" max="1" width="2.7109375" style="15" customWidth="1"/>
    <col min="2" max="2" width="5.28515625" style="15" customWidth="1"/>
    <col min="3" max="3" width="44.28515625" style="15" bestFit="1" customWidth="1"/>
    <col min="4" max="4" width="27.140625" style="15" customWidth="1"/>
    <col min="5" max="16384" width="9.140625" style="15"/>
  </cols>
  <sheetData>
    <row r="1" spans="1:6" x14ac:dyDescent="0.25">
      <c r="F1" s="79"/>
    </row>
    <row r="2" spans="1:6" x14ac:dyDescent="0.25">
      <c r="A2" s="16"/>
      <c r="B2" s="220" t="s">
        <v>397</v>
      </c>
      <c r="C2" s="16"/>
      <c r="D2" s="16"/>
    </row>
    <row r="3" spans="1:6" x14ac:dyDescent="0.25">
      <c r="C3" s="15" t="s">
        <v>422</v>
      </c>
      <c r="D3" s="227" t="s">
        <v>441</v>
      </c>
    </row>
    <row r="4" spans="1:6" x14ac:dyDescent="0.25">
      <c r="C4" s="15" t="s">
        <v>396</v>
      </c>
      <c r="D4" s="219" t="s">
        <v>417</v>
      </c>
    </row>
    <row r="5" spans="1:6" x14ac:dyDescent="0.25">
      <c r="C5" s="15" t="s">
        <v>424</v>
      </c>
      <c r="D5" s="227" t="s">
        <v>440</v>
      </c>
    </row>
    <row r="6" spans="1:6" x14ac:dyDescent="0.25">
      <c r="A6" s="70"/>
      <c r="B6" s="221" t="s">
        <v>401</v>
      </c>
      <c r="C6" s="70"/>
      <c r="D6" s="71"/>
    </row>
    <row r="7" spans="1:6" x14ac:dyDescent="0.25">
      <c r="C7" s="15" t="s">
        <v>402</v>
      </c>
      <c r="D7" s="227" t="s">
        <v>416</v>
      </c>
    </row>
    <row r="8" spans="1:6" x14ac:dyDescent="0.25">
      <c r="C8" s="15" t="s">
        <v>403</v>
      </c>
      <c r="D8" s="267" t="s">
        <v>415</v>
      </c>
    </row>
    <row r="9" spans="1:6" x14ac:dyDescent="0.25">
      <c r="C9" s="15" t="s">
        <v>418</v>
      </c>
      <c r="D9" s="267"/>
    </row>
    <row r="10" spans="1:6" x14ac:dyDescent="0.25">
      <c r="C10" s="15" t="s">
        <v>404</v>
      </c>
      <c r="D10" s="267"/>
    </row>
    <row r="11" spans="1:6" x14ac:dyDescent="0.25">
      <c r="C11" s="15" t="s">
        <v>405</v>
      </c>
      <c r="D11" s="267"/>
    </row>
    <row r="12" spans="1:6" x14ac:dyDescent="0.25">
      <c r="C12" s="15" t="s">
        <v>423</v>
      </c>
      <c r="D12" s="267"/>
    </row>
    <row r="13" spans="1:6" x14ac:dyDescent="0.25">
      <c r="C13" s="15" t="s">
        <v>407</v>
      </c>
      <c r="D13" s="267"/>
    </row>
    <row r="14" spans="1:6" x14ac:dyDescent="0.25">
      <c r="C14" s="15" t="s">
        <v>406</v>
      </c>
      <c r="D14" s="267"/>
    </row>
    <row r="15" spans="1:6" x14ac:dyDescent="0.25">
      <c r="C15" s="15" t="s">
        <v>39</v>
      </c>
      <c r="D15" s="72" t="s">
        <v>40</v>
      </c>
    </row>
    <row r="16" spans="1:6" x14ac:dyDescent="0.25">
      <c r="A16" s="64"/>
      <c r="B16" s="222" t="s">
        <v>149</v>
      </c>
      <c r="C16" s="64"/>
      <c r="D16" s="65"/>
    </row>
    <row r="17" spans="1:4" x14ac:dyDescent="0.25">
      <c r="C17" s="15" t="s">
        <v>408</v>
      </c>
      <c r="D17" s="267" t="s">
        <v>414</v>
      </c>
    </row>
    <row r="18" spans="1:4" x14ac:dyDescent="0.25">
      <c r="C18" s="15" t="s">
        <v>409</v>
      </c>
      <c r="D18" s="267"/>
    </row>
    <row r="19" spans="1:4" x14ac:dyDescent="0.25">
      <c r="C19" s="15" t="s">
        <v>410</v>
      </c>
      <c r="D19" s="267"/>
    </row>
    <row r="20" spans="1:4" x14ac:dyDescent="0.25">
      <c r="C20" s="15" t="s">
        <v>411</v>
      </c>
      <c r="D20" s="267"/>
    </row>
    <row r="21" spans="1:4" x14ac:dyDescent="0.25">
      <c r="C21" s="15" t="s">
        <v>412</v>
      </c>
      <c r="D21" s="267"/>
    </row>
    <row r="22" spans="1:4" x14ac:dyDescent="0.25">
      <c r="A22" s="66"/>
      <c r="B22" s="223" t="s">
        <v>150</v>
      </c>
      <c r="C22" s="66"/>
      <c r="D22" s="66"/>
    </row>
    <row r="23" spans="1:4" x14ac:dyDescent="0.25">
      <c r="C23" s="15" t="s">
        <v>400</v>
      </c>
      <c r="D23" s="267" t="s">
        <v>413</v>
      </c>
    </row>
    <row r="24" spans="1:4" x14ac:dyDescent="0.25">
      <c r="C24" s="15" t="s">
        <v>399</v>
      </c>
      <c r="D24" s="267"/>
    </row>
    <row r="25" spans="1:4" x14ac:dyDescent="0.25">
      <c r="A25" s="67"/>
      <c r="B25" s="224" t="s">
        <v>38</v>
      </c>
      <c r="C25" s="68"/>
      <c r="D25" s="69"/>
    </row>
    <row r="26" spans="1:4" x14ac:dyDescent="0.25">
      <c r="C26" s="15" t="s">
        <v>398</v>
      </c>
      <c r="D26" s="80" t="s">
        <v>46</v>
      </c>
    </row>
    <row r="27" spans="1:4" x14ac:dyDescent="0.25">
      <c r="D27" s="72"/>
    </row>
  </sheetData>
  <mergeCells count="3">
    <mergeCell ref="D8:D14"/>
    <mergeCell ref="D17:D21"/>
    <mergeCell ref="D23:D24"/>
  </mergeCells>
  <hyperlinks>
    <hyperlink ref="D3" location="'1. Balance Sheet'!A1" display="1. Balance Sheet" xr:uid="{00000000-0004-0000-0000-000000000000}"/>
    <hyperlink ref="D4" location="'2. Income Statement'!A1" display="2. DRE" xr:uid="{00000000-0004-0000-0000-000001000000}"/>
    <hyperlink ref="D5" location="'3. CFS'!A1" display="3. CFS" xr:uid="{00000000-0004-0000-0000-000002000000}"/>
    <hyperlink ref="D7" location="'4. Result by Segment'!A1" display="4. Result by Segment" xr:uid="{00000000-0004-0000-0000-000003000000}"/>
    <hyperlink ref="D8:D14" location="'5. Indicators '!A1" display="5. Indicadores" xr:uid="{00000000-0004-0000-0000-000004000000}"/>
    <hyperlink ref="D17:D21" location="'7. Steel'!A1" display="7. Siderurgia" xr:uid="{00000000-0004-0000-0000-000005000000}"/>
    <hyperlink ref="D23:D24" location="'8. Mining'!A1" display="8. Mineração" xr:uid="{00000000-0004-0000-0000-000006000000}"/>
    <hyperlink ref="D26" location="'9. TECON'!A1" display="9. TECON" xr:uid="{00000000-0004-0000-0000-000007000000}"/>
    <hyperlink ref="D15" location="'6. Guidance'!A1" display="6. Guidance" xr:uid="{00000000-0004-0000-0000-000008000000}"/>
  </hyperlinks>
  <pageMargins left="0.511811024" right="0.511811024" top="0.78740157499999996" bottom="0.78740157499999996" header="0.31496062000000002" footer="0.31496062000000002"/>
  <customProperties>
    <customPr name="EpmWorksheetKeyString_GUID" r:id="rId1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/>
  </sheetPr>
  <dimension ref="A1:AJ46"/>
  <sheetViews>
    <sheetView zoomScale="85" zoomScaleNormal="85" workbookViewId="0">
      <pane xSplit="1" topLeftCell="R1" activePane="topRight" state="frozen"/>
      <selection pane="topRight" activeCell="X33" sqref="X33"/>
    </sheetView>
  </sheetViews>
  <sheetFormatPr defaultRowHeight="15" x14ac:dyDescent="0.25"/>
  <cols>
    <col min="1" max="1" width="44" style="15" bestFit="1" customWidth="1"/>
    <col min="2" max="17" width="9.140625" style="15"/>
    <col min="18" max="18" width="9.140625" style="111"/>
    <col min="19" max="262" width="9.140625" style="15"/>
    <col min="263" max="263" width="44" style="15" bestFit="1" customWidth="1"/>
    <col min="264" max="518" width="9.140625" style="15"/>
    <col min="519" max="519" width="44" style="15" bestFit="1" customWidth="1"/>
    <col min="520" max="774" width="9.140625" style="15"/>
    <col min="775" max="775" width="44" style="15" bestFit="1" customWidth="1"/>
    <col min="776" max="1030" width="9.140625" style="15"/>
    <col min="1031" max="1031" width="44" style="15" bestFit="1" customWidth="1"/>
    <col min="1032" max="1286" width="9.140625" style="15"/>
    <col min="1287" max="1287" width="44" style="15" bestFit="1" customWidth="1"/>
    <col min="1288" max="1542" width="9.140625" style="15"/>
    <col min="1543" max="1543" width="44" style="15" bestFit="1" customWidth="1"/>
    <col min="1544" max="1798" width="9.140625" style="15"/>
    <col min="1799" max="1799" width="44" style="15" bestFit="1" customWidth="1"/>
    <col min="1800" max="2054" width="9.140625" style="15"/>
    <col min="2055" max="2055" width="44" style="15" bestFit="1" customWidth="1"/>
    <col min="2056" max="2310" width="9.140625" style="15"/>
    <col min="2311" max="2311" width="44" style="15" bestFit="1" customWidth="1"/>
    <col min="2312" max="2566" width="9.140625" style="15"/>
    <col min="2567" max="2567" width="44" style="15" bestFit="1" customWidth="1"/>
    <col min="2568" max="2822" width="9.140625" style="15"/>
    <col min="2823" max="2823" width="44" style="15" bestFit="1" customWidth="1"/>
    <col min="2824" max="3078" width="9.140625" style="15"/>
    <col min="3079" max="3079" width="44" style="15" bestFit="1" customWidth="1"/>
    <col min="3080" max="3334" width="9.140625" style="15"/>
    <col min="3335" max="3335" width="44" style="15" bestFit="1" customWidth="1"/>
    <col min="3336" max="3590" width="9.140625" style="15"/>
    <col min="3591" max="3591" width="44" style="15" bestFit="1" customWidth="1"/>
    <col min="3592" max="3846" width="9.140625" style="15"/>
    <col min="3847" max="3847" width="44" style="15" bestFit="1" customWidth="1"/>
    <col min="3848" max="4102" width="9.140625" style="15"/>
    <col min="4103" max="4103" width="44" style="15" bestFit="1" customWidth="1"/>
    <col min="4104" max="4358" width="9.140625" style="15"/>
    <col min="4359" max="4359" width="44" style="15" bestFit="1" customWidth="1"/>
    <col min="4360" max="4614" width="9.140625" style="15"/>
    <col min="4615" max="4615" width="44" style="15" bestFit="1" customWidth="1"/>
    <col min="4616" max="4870" width="9.140625" style="15"/>
    <col min="4871" max="4871" width="44" style="15" bestFit="1" customWidth="1"/>
    <col min="4872" max="5126" width="9.140625" style="15"/>
    <col min="5127" max="5127" width="44" style="15" bestFit="1" customWidth="1"/>
    <col min="5128" max="5382" width="9.140625" style="15"/>
    <col min="5383" max="5383" width="44" style="15" bestFit="1" customWidth="1"/>
    <col min="5384" max="5638" width="9.140625" style="15"/>
    <col min="5639" max="5639" width="44" style="15" bestFit="1" customWidth="1"/>
    <col min="5640" max="5894" width="9.140625" style="15"/>
    <col min="5895" max="5895" width="44" style="15" bestFit="1" customWidth="1"/>
    <col min="5896" max="6150" width="9.140625" style="15"/>
    <col min="6151" max="6151" width="44" style="15" bestFit="1" customWidth="1"/>
    <col min="6152" max="6406" width="9.140625" style="15"/>
    <col min="6407" max="6407" width="44" style="15" bestFit="1" customWidth="1"/>
    <col min="6408" max="6662" width="9.140625" style="15"/>
    <col min="6663" max="6663" width="44" style="15" bestFit="1" customWidth="1"/>
    <col min="6664" max="6918" width="9.140625" style="15"/>
    <col min="6919" max="6919" width="44" style="15" bestFit="1" customWidth="1"/>
    <col min="6920" max="7174" width="9.140625" style="15"/>
    <col min="7175" max="7175" width="44" style="15" bestFit="1" customWidth="1"/>
    <col min="7176" max="7430" width="9.140625" style="15"/>
    <col min="7431" max="7431" width="44" style="15" bestFit="1" customWidth="1"/>
    <col min="7432" max="7686" width="9.140625" style="15"/>
    <col min="7687" max="7687" width="44" style="15" bestFit="1" customWidth="1"/>
    <col min="7688" max="7942" width="9.140625" style="15"/>
    <col min="7943" max="7943" width="44" style="15" bestFit="1" customWidth="1"/>
    <col min="7944" max="8198" width="9.140625" style="15"/>
    <col min="8199" max="8199" width="44" style="15" bestFit="1" customWidth="1"/>
    <col min="8200" max="8454" width="9.140625" style="15"/>
    <col min="8455" max="8455" width="44" style="15" bestFit="1" customWidth="1"/>
    <col min="8456" max="8710" width="9.140625" style="15"/>
    <col min="8711" max="8711" width="44" style="15" bestFit="1" customWidth="1"/>
    <col min="8712" max="8966" width="9.140625" style="15"/>
    <col min="8967" max="8967" width="44" style="15" bestFit="1" customWidth="1"/>
    <col min="8968" max="9222" width="9.140625" style="15"/>
    <col min="9223" max="9223" width="44" style="15" bestFit="1" customWidth="1"/>
    <col min="9224" max="9478" width="9.140625" style="15"/>
    <col min="9479" max="9479" width="44" style="15" bestFit="1" customWidth="1"/>
    <col min="9480" max="9734" width="9.140625" style="15"/>
    <col min="9735" max="9735" width="44" style="15" bestFit="1" customWidth="1"/>
    <col min="9736" max="9990" width="9.140625" style="15"/>
    <col min="9991" max="9991" width="44" style="15" bestFit="1" customWidth="1"/>
    <col min="9992" max="10246" width="9.140625" style="15"/>
    <col min="10247" max="10247" width="44" style="15" bestFit="1" customWidth="1"/>
    <col min="10248" max="10502" width="9.140625" style="15"/>
    <col min="10503" max="10503" width="44" style="15" bestFit="1" customWidth="1"/>
    <col min="10504" max="10758" width="9.140625" style="15"/>
    <col min="10759" max="10759" width="44" style="15" bestFit="1" customWidth="1"/>
    <col min="10760" max="11014" width="9.140625" style="15"/>
    <col min="11015" max="11015" width="44" style="15" bestFit="1" customWidth="1"/>
    <col min="11016" max="11270" width="9.140625" style="15"/>
    <col min="11271" max="11271" width="44" style="15" bestFit="1" customWidth="1"/>
    <col min="11272" max="11526" width="9.140625" style="15"/>
    <col min="11527" max="11527" width="44" style="15" bestFit="1" customWidth="1"/>
    <col min="11528" max="11782" width="9.140625" style="15"/>
    <col min="11783" max="11783" width="44" style="15" bestFit="1" customWidth="1"/>
    <col min="11784" max="12038" width="9.140625" style="15"/>
    <col min="12039" max="12039" width="44" style="15" bestFit="1" customWidth="1"/>
    <col min="12040" max="12294" width="9.140625" style="15"/>
    <col min="12295" max="12295" width="44" style="15" bestFit="1" customWidth="1"/>
    <col min="12296" max="12550" width="9.140625" style="15"/>
    <col min="12551" max="12551" width="44" style="15" bestFit="1" customWidth="1"/>
    <col min="12552" max="12806" width="9.140625" style="15"/>
    <col min="12807" max="12807" width="44" style="15" bestFit="1" customWidth="1"/>
    <col min="12808" max="13062" width="9.140625" style="15"/>
    <col min="13063" max="13063" width="44" style="15" bestFit="1" customWidth="1"/>
    <col min="13064" max="13318" width="9.140625" style="15"/>
    <col min="13319" max="13319" width="44" style="15" bestFit="1" customWidth="1"/>
    <col min="13320" max="13574" width="9.140625" style="15"/>
    <col min="13575" max="13575" width="44" style="15" bestFit="1" customWidth="1"/>
    <col min="13576" max="13830" width="9.140625" style="15"/>
    <col min="13831" max="13831" width="44" style="15" bestFit="1" customWidth="1"/>
    <col min="13832" max="14086" width="9.140625" style="15"/>
    <col min="14087" max="14087" width="44" style="15" bestFit="1" customWidth="1"/>
    <col min="14088" max="14342" width="9.140625" style="15"/>
    <col min="14343" max="14343" width="44" style="15" bestFit="1" customWidth="1"/>
    <col min="14344" max="14598" width="9.140625" style="15"/>
    <col min="14599" max="14599" width="44" style="15" bestFit="1" customWidth="1"/>
    <col min="14600" max="14854" width="9.140625" style="15"/>
    <col min="14855" max="14855" width="44" style="15" bestFit="1" customWidth="1"/>
    <col min="14856" max="15110" width="9.140625" style="15"/>
    <col min="15111" max="15111" width="44" style="15" bestFit="1" customWidth="1"/>
    <col min="15112" max="15366" width="9.140625" style="15"/>
    <col min="15367" max="15367" width="44" style="15" bestFit="1" customWidth="1"/>
    <col min="15368" max="15622" width="9.140625" style="15"/>
    <col min="15623" max="15623" width="44" style="15" bestFit="1" customWidth="1"/>
    <col min="15624" max="15878" width="9.140625" style="15"/>
    <col min="15879" max="15879" width="44" style="15" bestFit="1" customWidth="1"/>
    <col min="15880" max="16134" width="9.140625" style="15"/>
    <col min="16135" max="16135" width="44" style="15" bestFit="1" customWidth="1"/>
    <col min="16136" max="16384" width="9.140625" style="15"/>
  </cols>
  <sheetData>
    <row r="1" spans="1:36" x14ac:dyDescent="0.25">
      <c r="A1" s="36" t="s">
        <v>200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87"/>
      <c r="R1" s="110"/>
      <c r="S1" s="36"/>
      <c r="T1" s="36"/>
      <c r="U1" s="36"/>
      <c r="V1" s="36"/>
    </row>
    <row r="2" spans="1:36" x14ac:dyDescent="0.25">
      <c r="A2" s="250" t="s">
        <v>420</v>
      </c>
      <c r="B2" s="251" t="s">
        <v>212</v>
      </c>
      <c r="C2" s="251" t="s">
        <v>213</v>
      </c>
      <c r="D2" s="251" t="s">
        <v>214</v>
      </c>
      <c r="E2" s="251" t="s">
        <v>215</v>
      </c>
      <c r="F2" s="251" t="s">
        <v>216</v>
      </c>
      <c r="G2" s="251" t="s">
        <v>218</v>
      </c>
      <c r="H2" s="251" t="s">
        <v>219</v>
      </c>
      <c r="I2" s="251" t="s">
        <v>220</v>
      </c>
      <c r="J2" s="251" t="s">
        <v>217</v>
      </c>
      <c r="K2" s="251" t="s">
        <v>221</v>
      </c>
      <c r="L2" s="251" t="s">
        <v>222</v>
      </c>
      <c r="M2" s="251" t="s">
        <v>223</v>
      </c>
      <c r="N2" s="251" t="s">
        <v>224</v>
      </c>
      <c r="O2" s="251" t="s">
        <v>225</v>
      </c>
      <c r="P2" s="251" t="s">
        <v>226</v>
      </c>
      <c r="Q2" s="251" t="s">
        <v>227</v>
      </c>
      <c r="R2" s="251" t="s">
        <v>228</v>
      </c>
      <c r="S2" s="251" t="s">
        <v>229</v>
      </c>
      <c r="T2" s="251" t="s">
        <v>230</v>
      </c>
      <c r="U2" s="251" t="s">
        <v>231</v>
      </c>
      <c r="V2" s="251" t="s">
        <v>232</v>
      </c>
      <c r="W2" s="251" t="s">
        <v>233</v>
      </c>
      <c r="X2" s="252" t="s">
        <v>362</v>
      </c>
      <c r="Y2" s="252" t="s">
        <v>380</v>
      </c>
      <c r="Z2" s="252" t="s">
        <v>387</v>
      </c>
      <c r="AA2" s="252" t="s">
        <v>395</v>
      </c>
      <c r="AB2" s="252" t="s">
        <v>443</v>
      </c>
      <c r="AC2" s="252" t="s">
        <v>453</v>
      </c>
      <c r="AD2" s="252" t="s">
        <v>480</v>
      </c>
      <c r="AE2" s="252" t="s">
        <v>484</v>
      </c>
    </row>
    <row r="3" spans="1:36" x14ac:dyDescent="0.25">
      <c r="B3" s="37"/>
      <c r="C3" s="37"/>
      <c r="D3" s="37"/>
    </row>
    <row r="4" spans="1:36" x14ac:dyDescent="0.25">
      <c r="A4" s="253" t="s">
        <v>206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5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</row>
    <row r="5" spans="1:36" x14ac:dyDescent="0.25">
      <c r="T5" s="111"/>
    </row>
    <row r="6" spans="1:36" x14ac:dyDescent="0.25">
      <c r="A6" s="256" t="s">
        <v>207</v>
      </c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5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</row>
    <row r="7" spans="1:36" x14ac:dyDescent="0.25">
      <c r="A7" s="42" t="s">
        <v>208</v>
      </c>
      <c r="B7" s="58">
        <v>39.1</v>
      </c>
      <c r="C7" s="58">
        <v>31.5</v>
      </c>
      <c r="D7" s="58">
        <v>34.200000000000003</v>
      </c>
      <c r="E7" s="46">
        <v>35.200000000000003</v>
      </c>
      <c r="F7" s="46">
        <v>30.1</v>
      </c>
      <c r="G7" s="46">
        <v>38.700000000000003</v>
      </c>
      <c r="H7" s="46">
        <v>50.8</v>
      </c>
      <c r="I7" s="46">
        <v>68.7</v>
      </c>
      <c r="J7" s="46">
        <v>64.599999999999994</v>
      </c>
      <c r="K7" s="46">
        <v>56.2</v>
      </c>
      <c r="L7" s="46">
        <v>62.9</v>
      </c>
      <c r="M7" s="46">
        <v>63.45</v>
      </c>
      <c r="N7" s="46">
        <v>43.13</v>
      </c>
      <c r="O7" s="46">
        <v>38</v>
      </c>
      <c r="P7" s="46">
        <v>40.567</v>
      </c>
      <c r="Q7" s="46">
        <v>39</v>
      </c>
      <c r="R7" s="112">
        <v>37</v>
      </c>
      <c r="S7" s="112">
        <v>32</v>
      </c>
      <c r="T7" s="112">
        <v>44</v>
      </c>
      <c r="U7" s="59">
        <v>40</v>
      </c>
      <c r="V7" s="59">
        <v>38</v>
      </c>
      <c r="W7" s="59">
        <v>37</v>
      </c>
      <c r="X7" s="59">
        <v>25.797999999999998</v>
      </c>
      <c r="Y7" s="59">
        <v>18.933</v>
      </c>
      <c r="Z7" s="59">
        <v>19.821999999999999</v>
      </c>
      <c r="AA7" s="59">
        <v>14.983000000000001</v>
      </c>
      <c r="AB7" s="59">
        <v>11.742000000000001</v>
      </c>
      <c r="AC7" s="59">
        <v>15</v>
      </c>
      <c r="AD7" s="59">
        <v>16.452000000000002</v>
      </c>
      <c r="AE7" s="59">
        <v>14.565000000000001</v>
      </c>
      <c r="AF7" s="85"/>
      <c r="AG7" s="85"/>
      <c r="AH7" s="85"/>
      <c r="AI7" s="85"/>
      <c r="AJ7" s="85"/>
    </row>
    <row r="8" spans="1:36" x14ac:dyDescent="0.25">
      <c r="A8" s="42" t="s">
        <v>209</v>
      </c>
      <c r="B8" s="58">
        <v>143.1</v>
      </c>
      <c r="C8" s="58">
        <v>197</v>
      </c>
      <c r="D8" s="58">
        <v>126.7</v>
      </c>
      <c r="E8" s="46">
        <v>337.6</v>
      </c>
      <c r="F8" s="46">
        <v>274.60000000000002</v>
      </c>
      <c r="G8" s="46">
        <v>212.2</v>
      </c>
      <c r="H8" s="46">
        <v>250.2</v>
      </c>
      <c r="I8" s="46">
        <v>253</v>
      </c>
      <c r="J8" s="46">
        <v>219.4</v>
      </c>
      <c r="K8" s="46">
        <v>114.4</v>
      </c>
      <c r="L8" s="46">
        <v>87.9</v>
      </c>
      <c r="M8" s="46">
        <v>162.07</v>
      </c>
      <c r="N8" s="46">
        <v>162.21</v>
      </c>
      <c r="O8" s="46">
        <v>130</v>
      </c>
      <c r="P8" s="46">
        <v>192.648</v>
      </c>
      <c r="Q8" s="46">
        <v>137</v>
      </c>
      <c r="R8" s="112">
        <v>112</v>
      </c>
      <c r="S8" s="112">
        <v>202</v>
      </c>
      <c r="T8" s="112">
        <v>156</v>
      </c>
      <c r="U8" s="59">
        <v>72</v>
      </c>
      <c r="V8" s="59">
        <v>140</v>
      </c>
      <c r="W8" s="59">
        <v>138</v>
      </c>
      <c r="X8" s="59">
        <v>233.04712699999999</v>
      </c>
      <c r="Y8" s="59">
        <v>282.40184999999997</v>
      </c>
      <c r="Z8" s="59">
        <v>248.49700000000001</v>
      </c>
      <c r="AA8" s="59">
        <v>307.67899999999997</v>
      </c>
      <c r="AB8" s="59">
        <v>430.51499999999999</v>
      </c>
      <c r="AC8" s="59">
        <v>335</v>
      </c>
      <c r="AD8" s="59">
        <v>301.67899999999997</v>
      </c>
      <c r="AE8" s="59">
        <v>221.46799999999999</v>
      </c>
      <c r="AF8" s="85"/>
      <c r="AG8" s="85"/>
      <c r="AH8" s="85"/>
      <c r="AI8" s="85"/>
      <c r="AJ8" s="85"/>
    </row>
    <row r="9" spans="1:36" x14ac:dyDescent="0.25">
      <c r="A9" s="42" t="s">
        <v>210</v>
      </c>
      <c r="B9" s="58">
        <v>2.48271</v>
      </c>
      <c r="C9" s="58">
        <v>0.25920299999999996</v>
      </c>
      <c r="D9" s="58">
        <v>4.5</v>
      </c>
      <c r="E9" s="46">
        <v>6.8</v>
      </c>
      <c r="F9" s="46">
        <v>5.0999999999999996</v>
      </c>
      <c r="G9" s="46">
        <v>0.5</v>
      </c>
      <c r="H9" s="46">
        <v>0.2</v>
      </c>
      <c r="I9" s="46">
        <v>3.5</v>
      </c>
      <c r="J9" s="46">
        <v>31</v>
      </c>
      <c r="K9" s="46">
        <v>97.7</v>
      </c>
      <c r="L9" s="46">
        <v>62.5</v>
      </c>
      <c r="M9" s="46">
        <v>18.79</v>
      </c>
      <c r="N9" s="46">
        <v>0.72</v>
      </c>
      <c r="O9" s="46">
        <v>2</v>
      </c>
      <c r="P9" s="46">
        <v>1.1080000000000001</v>
      </c>
      <c r="Q9" s="46">
        <v>3</v>
      </c>
      <c r="R9" s="112">
        <v>2</v>
      </c>
      <c r="S9" s="112">
        <v>3</v>
      </c>
      <c r="T9" s="112">
        <v>4</v>
      </c>
      <c r="U9" s="59">
        <v>28</v>
      </c>
      <c r="V9" s="59">
        <v>2</v>
      </c>
      <c r="W9" s="59">
        <v>3</v>
      </c>
      <c r="X9" s="59">
        <v>4.4610000000000003</v>
      </c>
      <c r="Y9" s="59">
        <v>11.843</v>
      </c>
      <c r="Z9" s="59">
        <v>3.1040000000000001</v>
      </c>
      <c r="AA9" s="59">
        <v>4.1029999999999998</v>
      </c>
      <c r="AB9" s="59">
        <v>31.655000000000001</v>
      </c>
      <c r="AC9" s="59">
        <v>3</v>
      </c>
      <c r="AD9" s="59">
        <v>24.141999999999999</v>
      </c>
      <c r="AE9" s="59">
        <v>1.845</v>
      </c>
      <c r="AF9" s="85"/>
      <c r="AG9" s="85"/>
      <c r="AH9" s="85"/>
      <c r="AI9" s="85"/>
      <c r="AJ9" s="85"/>
    </row>
    <row r="10" spans="1:36" x14ac:dyDescent="0.25">
      <c r="A10" s="42" t="s">
        <v>211</v>
      </c>
      <c r="B10" s="59">
        <v>10.194000000000001</v>
      </c>
      <c r="C10" s="59">
        <v>0.30599999999999999</v>
      </c>
      <c r="D10" s="59">
        <v>0</v>
      </c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59">
        <v>0</v>
      </c>
      <c r="K10" s="59">
        <v>0</v>
      </c>
      <c r="L10" s="59">
        <v>0</v>
      </c>
      <c r="M10" s="59">
        <v>0</v>
      </c>
      <c r="N10" s="46">
        <v>55.94</v>
      </c>
      <c r="O10" s="46">
        <v>374</v>
      </c>
      <c r="P10" s="46">
        <v>180.90199999999999</v>
      </c>
      <c r="Q10" s="46">
        <v>16</v>
      </c>
      <c r="R10" s="112">
        <v>488</v>
      </c>
      <c r="S10" s="112">
        <v>412</v>
      </c>
      <c r="T10" s="112">
        <v>181</v>
      </c>
      <c r="U10" s="59">
        <v>355</v>
      </c>
      <c r="V10" s="59">
        <v>532</v>
      </c>
      <c r="W10" s="59">
        <v>324</v>
      </c>
      <c r="X10" s="59">
        <v>302.00099999999998</v>
      </c>
      <c r="Y10" s="59">
        <v>313.61799999999999</v>
      </c>
      <c r="Z10" s="59">
        <v>366.00099999999998</v>
      </c>
      <c r="AA10" s="59">
        <v>218.77600000000001</v>
      </c>
      <c r="AB10" s="59">
        <v>52.087000000000003</v>
      </c>
      <c r="AC10" s="59">
        <v>281</v>
      </c>
      <c r="AD10" s="59">
        <v>197.34</v>
      </c>
      <c r="AE10" s="59">
        <v>56.375999999999998</v>
      </c>
    </row>
    <row r="11" spans="1:36" x14ac:dyDescent="0.25">
      <c r="A11" s="38" t="s">
        <v>421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  <c r="H11" s="59">
        <v>0</v>
      </c>
      <c r="I11" s="59">
        <v>0</v>
      </c>
      <c r="J11" s="59">
        <v>0</v>
      </c>
      <c r="K11" s="59">
        <v>0</v>
      </c>
      <c r="L11" s="59">
        <v>0</v>
      </c>
      <c r="M11" s="59">
        <v>0</v>
      </c>
      <c r="N11" s="59">
        <v>0</v>
      </c>
      <c r="O11" s="59">
        <v>0</v>
      </c>
      <c r="P11" s="59">
        <v>0</v>
      </c>
      <c r="Q11" s="15">
        <v>2</v>
      </c>
      <c r="R11" s="111" t="s">
        <v>29</v>
      </c>
      <c r="S11" s="111" t="s">
        <v>29</v>
      </c>
      <c r="T11" s="111" t="s">
        <v>29</v>
      </c>
      <c r="U11" s="111" t="s">
        <v>29</v>
      </c>
      <c r="V11" s="111" t="s">
        <v>29</v>
      </c>
      <c r="W11" s="111" t="s">
        <v>29</v>
      </c>
      <c r="X11" s="111" t="s">
        <v>29</v>
      </c>
      <c r="Y11" s="111" t="s">
        <v>29</v>
      </c>
      <c r="Z11" s="111" t="s">
        <v>29</v>
      </c>
      <c r="AA11" s="111" t="s">
        <v>29</v>
      </c>
      <c r="AB11" s="111" t="s">
        <v>29</v>
      </c>
      <c r="AC11" s="111" t="s">
        <v>29</v>
      </c>
      <c r="AD11" s="59" t="s">
        <v>29</v>
      </c>
      <c r="AE11" s="59" t="s">
        <v>29</v>
      </c>
    </row>
    <row r="12" spans="1:36" x14ac:dyDescent="0.25">
      <c r="R12" s="113"/>
      <c r="S12" s="112"/>
      <c r="T12" s="112"/>
    </row>
    <row r="13" spans="1:36" x14ac:dyDescent="0.25">
      <c r="R13" s="113"/>
      <c r="S13" s="87"/>
      <c r="T13" s="87"/>
    </row>
    <row r="14" spans="1:36" x14ac:dyDescent="0.25">
      <c r="R14" s="113"/>
      <c r="S14" s="87"/>
      <c r="T14" s="87"/>
    </row>
    <row r="15" spans="1:36" x14ac:dyDescent="0.25">
      <c r="R15" s="113"/>
      <c r="S15" s="87"/>
      <c r="T15" s="87"/>
    </row>
    <row r="16" spans="1:36" x14ac:dyDescent="0.25">
      <c r="S16" s="87"/>
      <c r="T16" s="87"/>
    </row>
    <row r="38" spans="19:21" x14ac:dyDescent="0.25">
      <c r="S38" s="59"/>
      <c r="T38" s="59"/>
      <c r="U38" s="59"/>
    </row>
    <row r="39" spans="19:21" x14ac:dyDescent="0.25">
      <c r="S39" s="59"/>
      <c r="T39" s="59"/>
      <c r="U39" s="59"/>
    </row>
    <row r="40" spans="19:21" x14ac:dyDescent="0.25">
      <c r="S40" s="59"/>
      <c r="T40" s="59"/>
      <c r="U40" s="59"/>
    </row>
    <row r="44" spans="19:21" x14ac:dyDescent="0.25">
      <c r="S44" s="59"/>
      <c r="T44" s="59"/>
    </row>
    <row r="45" spans="19:21" x14ac:dyDescent="0.25">
      <c r="S45" s="59"/>
      <c r="T45" s="59"/>
    </row>
    <row r="46" spans="19:21" x14ac:dyDescent="0.25">
      <c r="S46" s="59"/>
      <c r="T46" s="59"/>
    </row>
  </sheetData>
  <phoneticPr fontId="42" type="noConversion"/>
  <pageMargins left="0.511811024" right="0.511811024" top="0.78740157499999996" bottom="0.78740157499999996" header="0.31496062000000002" footer="0.31496062000000002"/>
  <customProperties>
    <customPr name="EpmWorksheetKeyString_GUID" r:id="rId1"/>
  </customProperti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A2:AJ73"/>
  <sheetViews>
    <sheetView tabSelected="1" zoomScale="107" zoomScaleNormal="107" workbookViewId="0">
      <pane xSplit="1" ySplit="2" topLeftCell="V3" activePane="bottomRight" state="frozen"/>
      <selection pane="topRight"/>
      <selection pane="bottomLeft"/>
      <selection pane="bottomRight" activeCell="AL9" sqref="AL9"/>
    </sheetView>
  </sheetViews>
  <sheetFormatPr defaultRowHeight="12.75" outlineLevelCol="1" x14ac:dyDescent="0.25"/>
  <cols>
    <col min="1" max="1" width="52.42578125" style="17" bestFit="1" customWidth="1"/>
    <col min="2" max="9" width="11.7109375" style="22" hidden="1" customWidth="1" outlineLevel="1"/>
    <col min="10" max="10" width="11.7109375" style="22" customWidth="1" collapsed="1"/>
    <col min="11" max="13" width="11.7109375" style="22" hidden="1" customWidth="1" outlineLevel="1"/>
    <col min="14" max="14" width="11.7109375" style="22" customWidth="1" collapsed="1"/>
    <col min="15" max="17" width="11.7109375" style="22" hidden="1" customWidth="1" outlineLevel="1"/>
    <col min="18" max="18" width="11.7109375" style="22" customWidth="1" collapsed="1"/>
    <col min="19" max="19" width="11.7109375" style="22" hidden="1" customWidth="1" outlineLevel="1"/>
    <col min="20" max="21" width="11.7109375" style="17" hidden="1" customWidth="1" outlineLevel="1"/>
    <col min="22" max="22" width="11.7109375" style="17" customWidth="1" collapsed="1"/>
    <col min="23" max="25" width="11.7109375" style="17" hidden="1" customWidth="1" outlineLevel="1"/>
    <col min="26" max="26" width="11.7109375" style="17" customWidth="1" collapsed="1"/>
    <col min="27" max="29" width="11.7109375" style="17" hidden="1" customWidth="1" outlineLevel="1"/>
    <col min="30" max="30" width="11.7109375" style="17" customWidth="1" collapsed="1"/>
    <col min="31" max="33" width="11.7109375" style="17" hidden="1" customWidth="1" outlineLevel="1"/>
    <col min="34" max="34" width="11.7109375" style="17" customWidth="1" collapsed="1"/>
    <col min="35" max="35" width="12.42578125" style="17" bestFit="1" customWidth="1"/>
    <col min="36" max="254" width="11.7109375" style="17" customWidth="1"/>
    <col min="255" max="255" width="1.85546875" style="17" customWidth="1"/>
    <col min="256" max="256" width="52.42578125" style="17" bestFit="1" customWidth="1"/>
    <col min="257" max="510" width="11.7109375" style="17" customWidth="1"/>
    <col min="511" max="511" width="1.85546875" style="17" customWidth="1"/>
    <col min="512" max="512" width="52.42578125" style="17" bestFit="1" customWidth="1"/>
    <col min="513" max="766" width="11.7109375" style="17" customWidth="1"/>
    <col min="767" max="767" width="1.85546875" style="17" customWidth="1"/>
    <col min="768" max="768" width="52.42578125" style="17" bestFit="1" customWidth="1"/>
    <col min="769" max="1022" width="11.7109375" style="17" customWidth="1"/>
    <col min="1023" max="1023" width="1.85546875" style="17" customWidth="1"/>
    <col min="1024" max="1024" width="52.42578125" style="17" bestFit="1" customWidth="1"/>
    <col min="1025" max="1278" width="11.7109375" style="17" customWidth="1"/>
    <col min="1279" max="1279" width="1.85546875" style="17" customWidth="1"/>
    <col min="1280" max="1280" width="52.42578125" style="17" bestFit="1" customWidth="1"/>
    <col min="1281" max="1534" width="11.7109375" style="17" customWidth="1"/>
    <col min="1535" max="1535" width="1.85546875" style="17" customWidth="1"/>
    <col min="1536" max="1536" width="52.42578125" style="17" bestFit="1" customWidth="1"/>
    <col min="1537" max="1790" width="11.7109375" style="17" customWidth="1"/>
    <col min="1791" max="1791" width="1.85546875" style="17" customWidth="1"/>
    <col min="1792" max="1792" width="52.42578125" style="17" bestFit="1" customWidth="1"/>
    <col min="1793" max="2046" width="11.7109375" style="17" customWidth="1"/>
    <col min="2047" max="2047" width="1.85546875" style="17" customWidth="1"/>
    <col min="2048" max="2048" width="52.42578125" style="17" bestFit="1" customWidth="1"/>
    <col min="2049" max="2302" width="11.7109375" style="17" customWidth="1"/>
    <col min="2303" max="2303" width="1.85546875" style="17" customWidth="1"/>
    <col min="2304" max="2304" width="52.42578125" style="17" bestFit="1" customWidth="1"/>
    <col min="2305" max="2558" width="11.7109375" style="17" customWidth="1"/>
    <col min="2559" max="2559" width="1.85546875" style="17" customWidth="1"/>
    <col min="2560" max="2560" width="52.42578125" style="17" bestFit="1" customWidth="1"/>
    <col min="2561" max="2814" width="11.7109375" style="17" customWidth="1"/>
    <col min="2815" max="2815" width="1.85546875" style="17" customWidth="1"/>
    <col min="2816" max="2816" width="52.42578125" style="17" bestFit="1" customWidth="1"/>
    <col min="2817" max="3070" width="11.7109375" style="17" customWidth="1"/>
    <col min="3071" max="3071" width="1.85546875" style="17" customWidth="1"/>
    <col min="3072" max="3072" width="52.42578125" style="17" bestFit="1" customWidth="1"/>
    <col min="3073" max="3326" width="11.7109375" style="17" customWidth="1"/>
    <col min="3327" max="3327" width="1.85546875" style="17" customWidth="1"/>
    <col min="3328" max="3328" width="52.42578125" style="17" bestFit="1" customWidth="1"/>
    <col min="3329" max="3582" width="11.7109375" style="17" customWidth="1"/>
    <col min="3583" max="3583" width="1.85546875" style="17" customWidth="1"/>
    <col min="3584" max="3584" width="52.42578125" style="17" bestFit="1" customWidth="1"/>
    <col min="3585" max="3838" width="11.7109375" style="17" customWidth="1"/>
    <col min="3839" max="3839" width="1.85546875" style="17" customWidth="1"/>
    <col min="3840" max="3840" width="52.42578125" style="17" bestFit="1" customWidth="1"/>
    <col min="3841" max="4094" width="11.7109375" style="17" customWidth="1"/>
    <col min="4095" max="4095" width="1.85546875" style="17" customWidth="1"/>
    <col min="4096" max="4096" width="52.42578125" style="17" bestFit="1" customWidth="1"/>
    <col min="4097" max="4350" width="11.7109375" style="17" customWidth="1"/>
    <col min="4351" max="4351" width="1.85546875" style="17" customWidth="1"/>
    <col min="4352" max="4352" width="52.42578125" style="17" bestFit="1" customWidth="1"/>
    <col min="4353" max="4606" width="11.7109375" style="17" customWidth="1"/>
    <col min="4607" max="4607" width="1.85546875" style="17" customWidth="1"/>
    <col min="4608" max="4608" width="52.42578125" style="17" bestFit="1" customWidth="1"/>
    <col min="4609" max="4862" width="11.7109375" style="17" customWidth="1"/>
    <col min="4863" max="4863" width="1.85546875" style="17" customWidth="1"/>
    <col min="4864" max="4864" width="52.42578125" style="17" bestFit="1" customWidth="1"/>
    <col min="4865" max="5118" width="11.7109375" style="17" customWidth="1"/>
    <col min="5119" max="5119" width="1.85546875" style="17" customWidth="1"/>
    <col min="5120" max="5120" width="52.42578125" style="17" bestFit="1" customWidth="1"/>
    <col min="5121" max="5374" width="11.7109375" style="17" customWidth="1"/>
    <col min="5375" max="5375" width="1.85546875" style="17" customWidth="1"/>
    <col min="5376" max="5376" width="52.42578125" style="17" bestFit="1" customWidth="1"/>
    <col min="5377" max="5630" width="11.7109375" style="17" customWidth="1"/>
    <col min="5631" max="5631" width="1.85546875" style="17" customWidth="1"/>
    <col min="5632" max="5632" width="52.42578125" style="17" bestFit="1" customWidth="1"/>
    <col min="5633" max="5886" width="11.7109375" style="17" customWidth="1"/>
    <col min="5887" max="5887" width="1.85546875" style="17" customWidth="1"/>
    <col min="5888" max="5888" width="52.42578125" style="17" bestFit="1" customWidth="1"/>
    <col min="5889" max="6142" width="11.7109375" style="17" customWidth="1"/>
    <col min="6143" max="6143" width="1.85546875" style="17" customWidth="1"/>
    <col min="6144" max="6144" width="52.42578125" style="17" bestFit="1" customWidth="1"/>
    <col min="6145" max="6398" width="11.7109375" style="17" customWidth="1"/>
    <col min="6399" max="6399" width="1.85546875" style="17" customWidth="1"/>
    <col min="6400" max="6400" width="52.42578125" style="17" bestFit="1" customWidth="1"/>
    <col min="6401" max="6654" width="11.7109375" style="17" customWidth="1"/>
    <col min="6655" max="6655" width="1.85546875" style="17" customWidth="1"/>
    <col min="6656" max="6656" width="52.42578125" style="17" bestFit="1" customWidth="1"/>
    <col min="6657" max="6910" width="11.7109375" style="17" customWidth="1"/>
    <col min="6911" max="6911" width="1.85546875" style="17" customWidth="1"/>
    <col min="6912" max="6912" width="52.42578125" style="17" bestFit="1" customWidth="1"/>
    <col min="6913" max="7166" width="11.7109375" style="17" customWidth="1"/>
    <col min="7167" max="7167" width="1.85546875" style="17" customWidth="1"/>
    <col min="7168" max="7168" width="52.42578125" style="17" bestFit="1" customWidth="1"/>
    <col min="7169" max="7422" width="11.7109375" style="17" customWidth="1"/>
    <col min="7423" max="7423" width="1.85546875" style="17" customWidth="1"/>
    <col min="7424" max="7424" width="52.42578125" style="17" bestFit="1" customWidth="1"/>
    <col min="7425" max="7678" width="11.7109375" style="17" customWidth="1"/>
    <col min="7679" max="7679" width="1.85546875" style="17" customWidth="1"/>
    <col min="7680" max="7680" width="52.42578125" style="17" bestFit="1" customWidth="1"/>
    <col min="7681" max="7934" width="11.7109375" style="17" customWidth="1"/>
    <col min="7935" max="7935" width="1.85546875" style="17" customWidth="1"/>
    <col min="7936" max="7936" width="52.42578125" style="17" bestFit="1" customWidth="1"/>
    <col min="7937" max="8190" width="11.7109375" style="17" customWidth="1"/>
    <col min="8191" max="8191" width="1.85546875" style="17" customWidth="1"/>
    <col min="8192" max="8192" width="52.42578125" style="17" bestFit="1" customWidth="1"/>
    <col min="8193" max="8446" width="11.7109375" style="17" customWidth="1"/>
    <col min="8447" max="8447" width="1.85546875" style="17" customWidth="1"/>
    <col min="8448" max="8448" width="52.42578125" style="17" bestFit="1" customWidth="1"/>
    <col min="8449" max="8702" width="11.7109375" style="17" customWidth="1"/>
    <col min="8703" max="8703" width="1.85546875" style="17" customWidth="1"/>
    <col min="8704" max="8704" width="52.42578125" style="17" bestFit="1" customWidth="1"/>
    <col min="8705" max="8958" width="11.7109375" style="17" customWidth="1"/>
    <col min="8959" max="8959" width="1.85546875" style="17" customWidth="1"/>
    <col min="8960" max="8960" width="52.42578125" style="17" bestFit="1" customWidth="1"/>
    <col min="8961" max="9214" width="11.7109375" style="17" customWidth="1"/>
    <col min="9215" max="9215" width="1.85546875" style="17" customWidth="1"/>
    <col min="9216" max="9216" width="52.42578125" style="17" bestFit="1" customWidth="1"/>
    <col min="9217" max="9470" width="11.7109375" style="17" customWidth="1"/>
    <col min="9471" max="9471" width="1.85546875" style="17" customWidth="1"/>
    <col min="9472" max="9472" width="52.42578125" style="17" bestFit="1" customWidth="1"/>
    <col min="9473" max="9726" width="11.7109375" style="17" customWidth="1"/>
    <col min="9727" max="9727" width="1.85546875" style="17" customWidth="1"/>
    <col min="9728" max="9728" width="52.42578125" style="17" bestFit="1" customWidth="1"/>
    <col min="9729" max="9982" width="11.7109375" style="17" customWidth="1"/>
    <col min="9983" max="9983" width="1.85546875" style="17" customWidth="1"/>
    <col min="9984" max="9984" width="52.42578125" style="17" bestFit="1" customWidth="1"/>
    <col min="9985" max="10238" width="11.7109375" style="17" customWidth="1"/>
    <col min="10239" max="10239" width="1.85546875" style="17" customWidth="1"/>
    <col min="10240" max="10240" width="52.42578125" style="17" bestFit="1" customWidth="1"/>
    <col min="10241" max="10494" width="11.7109375" style="17" customWidth="1"/>
    <col min="10495" max="10495" width="1.85546875" style="17" customWidth="1"/>
    <col min="10496" max="10496" width="52.42578125" style="17" bestFit="1" customWidth="1"/>
    <col min="10497" max="10750" width="11.7109375" style="17" customWidth="1"/>
    <col min="10751" max="10751" width="1.85546875" style="17" customWidth="1"/>
    <col min="10752" max="10752" width="52.42578125" style="17" bestFit="1" customWidth="1"/>
    <col min="10753" max="11006" width="11.7109375" style="17" customWidth="1"/>
    <col min="11007" max="11007" width="1.85546875" style="17" customWidth="1"/>
    <col min="11008" max="11008" width="52.42578125" style="17" bestFit="1" customWidth="1"/>
    <col min="11009" max="11262" width="11.7109375" style="17" customWidth="1"/>
    <col min="11263" max="11263" width="1.85546875" style="17" customWidth="1"/>
    <col min="11264" max="11264" width="52.42578125" style="17" bestFit="1" customWidth="1"/>
    <col min="11265" max="11518" width="11.7109375" style="17" customWidth="1"/>
    <col min="11519" max="11519" width="1.85546875" style="17" customWidth="1"/>
    <col min="11520" max="11520" width="52.42578125" style="17" bestFit="1" customWidth="1"/>
    <col min="11521" max="11774" width="11.7109375" style="17" customWidth="1"/>
    <col min="11775" max="11775" width="1.85546875" style="17" customWidth="1"/>
    <col min="11776" max="11776" width="52.42578125" style="17" bestFit="1" customWidth="1"/>
    <col min="11777" max="12030" width="11.7109375" style="17" customWidth="1"/>
    <col min="12031" max="12031" width="1.85546875" style="17" customWidth="1"/>
    <col min="12032" max="12032" width="52.42578125" style="17" bestFit="1" customWidth="1"/>
    <col min="12033" max="12286" width="11.7109375" style="17" customWidth="1"/>
    <col min="12287" max="12287" width="1.85546875" style="17" customWidth="1"/>
    <col min="12288" max="12288" width="52.42578125" style="17" bestFit="1" customWidth="1"/>
    <col min="12289" max="12542" width="11.7109375" style="17" customWidth="1"/>
    <col min="12543" max="12543" width="1.85546875" style="17" customWidth="1"/>
    <col min="12544" max="12544" width="52.42578125" style="17" bestFit="1" customWidth="1"/>
    <col min="12545" max="12798" width="11.7109375" style="17" customWidth="1"/>
    <col min="12799" max="12799" width="1.85546875" style="17" customWidth="1"/>
    <col min="12800" max="12800" width="52.42578125" style="17" bestFit="1" customWidth="1"/>
    <col min="12801" max="13054" width="11.7109375" style="17" customWidth="1"/>
    <col min="13055" max="13055" width="1.85546875" style="17" customWidth="1"/>
    <col min="13056" max="13056" width="52.42578125" style="17" bestFit="1" customWidth="1"/>
    <col min="13057" max="13310" width="11.7109375" style="17" customWidth="1"/>
    <col min="13311" max="13311" width="1.85546875" style="17" customWidth="1"/>
    <col min="13312" max="13312" width="52.42578125" style="17" bestFit="1" customWidth="1"/>
    <col min="13313" max="13566" width="11.7109375" style="17" customWidth="1"/>
    <col min="13567" max="13567" width="1.85546875" style="17" customWidth="1"/>
    <col min="13568" max="13568" width="52.42578125" style="17" bestFit="1" customWidth="1"/>
    <col min="13569" max="13822" width="11.7109375" style="17" customWidth="1"/>
    <col min="13823" max="13823" width="1.85546875" style="17" customWidth="1"/>
    <col min="13824" max="13824" width="52.42578125" style="17" bestFit="1" customWidth="1"/>
    <col min="13825" max="14078" width="11.7109375" style="17" customWidth="1"/>
    <col min="14079" max="14079" width="1.85546875" style="17" customWidth="1"/>
    <col min="14080" max="14080" width="52.42578125" style="17" bestFit="1" customWidth="1"/>
    <col min="14081" max="14334" width="11.7109375" style="17" customWidth="1"/>
    <col min="14335" max="14335" width="1.85546875" style="17" customWidth="1"/>
    <col min="14336" max="14336" width="52.42578125" style="17" bestFit="1" customWidth="1"/>
    <col min="14337" max="14590" width="11.7109375" style="17" customWidth="1"/>
    <col min="14591" max="14591" width="1.85546875" style="17" customWidth="1"/>
    <col min="14592" max="14592" width="52.42578125" style="17" bestFit="1" customWidth="1"/>
    <col min="14593" max="14846" width="11.7109375" style="17" customWidth="1"/>
    <col min="14847" max="14847" width="1.85546875" style="17" customWidth="1"/>
    <col min="14848" max="14848" width="52.42578125" style="17" bestFit="1" customWidth="1"/>
    <col min="14849" max="15102" width="11.7109375" style="17" customWidth="1"/>
    <col min="15103" max="15103" width="1.85546875" style="17" customWidth="1"/>
    <col min="15104" max="15104" width="52.42578125" style="17" bestFit="1" customWidth="1"/>
    <col min="15105" max="15358" width="11.7109375" style="17" customWidth="1"/>
    <col min="15359" max="15359" width="1.85546875" style="17" customWidth="1"/>
    <col min="15360" max="15360" width="52.42578125" style="17" bestFit="1" customWidth="1"/>
    <col min="15361" max="15614" width="11.7109375" style="17" customWidth="1"/>
    <col min="15615" max="15615" width="1.85546875" style="17" customWidth="1"/>
    <col min="15616" max="15616" width="52.42578125" style="17" bestFit="1" customWidth="1"/>
    <col min="15617" max="15870" width="11.7109375" style="17" customWidth="1"/>
    <col min="15871" max="15871" width="1.85546875" style="17" customWidth="1"/>
    <col min="15872" max="15872" width="52.42578125" style="17" bestFit="1" customWidth="1"/>
    <col min="15873" max="16126" width="11.7109375" style="17" customWidth="1"/>
    <col min="16127" max="16127" width="1.85546875" style="17" customWidth="1"/>
    <col min="16128" max="16128" width="52.42578125" style="17" bestFit="1" customWidth="1"/>
    <col min="16129" max="16384" width="11.7109375" style="17" customWidth="1"/>
  </cols>
  <sheetData>
    <row r="2" spans="1:36" ht="12" customHeight="1" x14ac:dyDescent="0.25">
      <c r="A2" s="194" t="s">
        <v>245</v>
      </c>
      <c r="B2" s="28">
        <v>42460</v>
      </c>
      <c r="C2" s="28" t="s">
        <v>0</v>
      </c>
      <c r="D2" s="28" t="s">
        <v>1</v>
      </c>
      <c r="E2" s="28">
        <v>42551</v>
      </c>
      <c r="F2" s="28" t="s">
        <v>2</v>
      </c>
      <c r="G2" s="28" t="s">
        <v>3</v>
      </c>
      <c r="H2" s="28">
        <v>42643</v>
      </c>
      <c r="I2" s="28" t="s">
        <v>4</v>
      </c>
      <c r="J2" s="28">
        <v>42735</v>
      </c>
      <c r="K2" s="28">
        <v>42825</v>
      </c>
      <c r="L2" s="28">
        <v>42916</v>
      </c>
      <c r="M2" s="28">
        <v>43008</v>
      </c>
      <c r="N2" s="28">
        <v>43100</v>
      </c>
      <c r="O2" s="28">
        <v>43190</v>
      </c>
      <c r="P2" s="28">
        <v>43281</v>
      </c>
      <c r="Q2" s="28">
        <v>43373</v>
      </c>
      <c r="R2" s="28">
        <v>43465</v>
      </c>
      <c r="S2" s="28">
        <v>43555</v>
      </c>
      <c r="T2" s="28">
        <v>43646</v>
      </c>
      <c r="U2" s="28">
        <v>43738</v>
      </c>
      <c r="V2" s="28">
        <v>43830</v>
      </c>
      <c r="W2" s="28">
        <v>43921</v>
      </c>
      <c r="X2" s="28">
        <v>44012</v>
      </c>
      <c r="Y2" s="28">
        <v>44104</v>
      </c>
      <c r="Z2" s="28" t="s">
        <v>483</v>
      </c>
      <c r="AA2" s="28" t="s">
        <v>365</v>
      </c>
      <c r="AB2" s="28" t="s">
        <v>364</v>
      </c>
      <c r="AC2" s="28" t="s">
        <v>363</v>
      </c>
      <c r="AD2" s="28" t="s">
        <v>384</v>
      </c>
      <c r="AE2" s="28" t="s">
        <v>388</v>
      </c>
      <c r="AF2" s="28" t="s">
        <v>394</v>
      </c>
      <c r="AG2" s="28" t="s">
        <v>442</v>
      </c>
      <c r="AH2" s="28" t="s">
        <v>451</v>
      </c>
      <c r="AI2" s="28" t="s">
        <v>482</v>
      </c>
      <c r="AJ2" s="28" t="s">
        <v>485</v>
      </c>
    </row>
    <row r="3" spans="1:36" ht="5.25" customHeight="1" x14ac:dyDescent="0.25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36" s="5" customFormat="1" ht="12" customHeight="1" x14ac:dyDescent="0.2">
      <c r="A4" s="31" t="s">
        <v>234</v>
      </c>
      <c r="B4" s="32">
        <v>13697372</v>
      </c>
      <c r="C4" s="32">
        <v>13697372</v>
      </c>
      <c r="D4" s="32">
        <v>13697372</v>
      </c>
      <c r="E4" s="32">
        <v>11925609</v>
      </c>
      <c r="F4" s="32">
        <v>11925609</v>
      </c>
      <c r="G4" s="32">
        <v>11925609</v>
      </c>
      <c r="H4" s="32">
        <v>12127269</v>
      </c>
      <c r="I4" s="32">
        <v>12127269</v>
      </c>
      <c r="J4" s="32">
        <v>12444918</v>
      </c>
      <c r="K4" s="32">
        <v>12149265</v>
      </c>
      <c r="L4" s="32">
        <v>12164101</v>
      </c>
      <c r="M4" s="32">
        <v>11653843</v>
      </c>
      <c r="N4" s="32">
        <v>11881496</v>
      </c>
      <c r="O4" s="32">
        <v>11110356</v>
      </c>
      <c r="P4" s="32">
        <v>13086676</v>
      </c>
      <c r="Q4" s="32">
        <v>12708158</v>
      </c>
      <c r="R4" s="32">
        <v>12014483</v>
      </c>
      <c r="S4" s="32">
        <v>13825742</v>
      </c>
      <c r="T4" s="32">
        <v>14021052</v>
      </c>
      <c r="U4" s="32">
        <v>12968644</v>
      </c>
      <c r="V4" s="101" t="s">
        <v>53</v>
      </c>
      <c r="W4" s="101">
        <v>14385591</v>
      </c>
      <c r="X4" s="101">
        <v>16048634</v>
      </c>
      <c r="Y4" s="101">
        <v>18541939</v>
      </c>
      <c r="Z4" s="101">
        <v>23386194</v>
      </c>
      <c r="AA4" s="101">
        <v>29770912</v>
      </c>
      <c r="AB4" s="101">
        <v>38801277</v>
      </c>
      <c r="AC4" s="101">
        <f>SUM(AC5:AC10)</f>
        <v>33609000</v>
      </c>
      <c r="AD4" s="101">
        <f>SUM(AD5:AD10)</f>
        <v>34972354</v>
      </c>
      <c r="AE4" s="101">
        <f>SUM(AE5:AE10)</f>
        <v>31829453</v>
      </c>
      <c r="AF4" s="101">
        <f>SUM(AF5:AF10)</f>
        <v>31779625</v>
      </c>
      <c r="AG4" s="101">
        <f>SUM(AG5:AG12)</f>
        <v>31118220</v>
      </c>
      <c r="AH4" s="101">
        <f>SUM(AH5:AH12)</f>
        <v>30612360</v>
      </c>
      <c r="AI4" s="101">
        <f>SUM(AI5:AI12)</f>
        <v>31671613</v>
      </c>
      <c r="AJ4" s="101">
        <v>28283039</v>
      </c>
    </row>
    <row r="5" spans="1:36" ht="12" customHeight="1" x14ac:dyDescent="0.2">
      <c r="A5" s="18" t="s">
        <v>154</v>
      </c>
      <c r="B5" s="19">
        <v>5540940</v>
      </c>
      <c r="C5" s="19">
        <v>5540940</v>
      </c>
      <c r="D5" s="19">
        <v>5508066</v>
      </c>
      <c r="E5" s="19">
        <v>5249156</v>
      </c>
      <c r="F5" s="19">
        <v>5249156</v>
      </c>
      <c r="G5" s="19">
        <v>5139041</v>
      </c>
      <c r="H5" s="19">
        <v>5127122</v>
      </c>
      <c r="I5" s="19">
        <v>5091372</v>
      </c>
      <c r="J5" s="19">
        <v>4871162</v>
      </c>
      <c r="K5" s="19">
        <v>4315796</v>
      </c>
      <c r="L5" s="19">
        <v>3591339</v>
      </c>
      <c r="M5" s="19">
        <v>3381432</v>
      </c>
      <c r="N5" s="19">
        <v>3411572</v>
      </c>
      <c r="O5" s="19">
        <v>2234154</v>
      </c>
      <c r="P5" s="19">
        <v>3511332</v>
      </c>
      <c r="Q5" s="19">
        <v>2995240</v>
      </c>
      <c r="R5" s="19">
        <v>2248004</v>
      </c>
      <c r="S5" s="19">
        <v>2702077</v>
      </c>
      <c r="T5" s="19">
        <v>2154630</v>
      </c>
      <c r="U5" s="19">
        <v>1895863</v>
      </c>
      <c r="V5" s="102">
        <v>1088955</v>
      </c>
      <c r="W5" s="102">
        <v>3281138</v>
      </c>
      <c r="X5" s="102">
        <v>4213552</v>
      </c>
      <c r="Y5" s="102">
        <v>5724428</v>
      </c>
      <c r="Z5" s="102">
        <v>9944586</v>
      </c>
      <c r="AA5" s="102">
        <v>13908238</v>
      </c>
      <c r="AB5" s="102">
        <v>21756753</v>
      </c>
      <c r="AC5" s="102">
        <v>15255105</v>
      </c>
      <c r="AD5" s="102">
        <v>16646480</v>
      </c>
      <c r="AE5" s="102">
        <v>13300704</v>
      </c>
      <c r="AF5" s="102">
        <v>14923694</v>
      </c>
      <c r="AG5" s="102">
        <v>14319373</v>
      </c>
      <c r="AH5" s="102">
        <v>11991356</v>
      </c>
      <c r="AI5" s="102">
        <v>13673017</v>
      </c>
      <c r="AJ5" s="102">
        <v>11975423</v>
      </c>
    </row>
    <row r="6" spans="1:36" s="5" customFormat="1" ht="12" customHeight="1" x14ac:dyDescent="0.2">
      <c r="A6" s="18" t="s">
        <v>235</v>
      </c>
      <c r="B6" s="19">
        <v>764132</v>
      </c>
      <c r="C6" s="19">
        <v>764132</v>
      </c>
      <c r="D6" s="19">
        <v>797006</v>
      </c>
      <c r="E6" s="19">
        <v>212810</v>
      </c>
      <c r="F6" s="19">
        <v>212810</v>
      </c>
      <c r="G6" s="19">
        <v>322925</v>
      </c>
      <c r="H6" s="19">
        <v>305934</v>
      </c>
      <c r="I6" s="19">
        <v>341684</v>
      </c>
      <c r="J6" s="19">
        <v>760391</v>
      </c>
      <c r="K6" s="19">
        <v>734688</v>
      </c>
      <c r="L6" s="19">
        <v>737165</v>
      </c>
      <c r="M6" s="19">
        <v>757338</v>
      </c>
      <c r="N6" s="19">
        <v>735712</v>
      </c>
      <c r="O6" s="19">
        <v>729027</v>
      </c>
      <c r="P6" s="19">
        <v>741184</v>
      </c>
      <c r="Q6" s="19">
        <v>902403</v>
      </c>
      <c r="R6" s="19">
        <v>895713</v>
      </c>
      <c r="S6" s="19">
        <v>778608</v>
      </c>
      <c r="T6" s="19">
        <v>678891</v>
      </c>
      <c r="U6" s="19">
        <v>696153</v>
      </c>
      <c r="V6" s="102">
        <v>2633173</v>
      </c>
      <c r="W6" s="102">
        <v>1644460</v>
      </c>
      <c r="X6" s="102">
        <v>2170674</v>
      </c>
      <c r="Y6" s="102">
        <v>2805381</v>
      </c>
      <c r="Z6" s="102">
        <v>3783362</v>
      </c>
      <c r="AA6" s="102">
        <v>4282151</v>
      </c>
      <c r="AB6" s="102">
        <v>3564127</v>
      </c>
      <c r="AC6" s="102">
        <v>3190589</v>
      </c>
      <c r="AD6" s="102">
        <v>2644732</v>
      </c>
      <c r="AE6" s="102">
        <v>2429163</v>
      </c>
      <c r="AF6" s="102">
        <v>1628846</v>
      </c>
      <c r="AG6" s="102">
        <v>1477615</v>
      </c>
      <c r="AH6" s="102">
        <v>1456485</v>
      </c>
      <c r="AI6" s="102">
        <v>1540366</v>
      </c>
      <c r="AJ6" s="102">
        <v>1204679</v>
      </c>
    </row>
    <row r="7" spans="1:36" ht="12" customHeight="1" x14ac:dyDescent="0.2">
      <c r="A7" s="18" t="s">
        <v>109</v>
      </c>
      <c r="B7" s="19">
        <v>1816106</v>
      </c>
      <c r="C7" s="19">
        <v>1816106</v>
      </c>
      <c r="D7" s="19">
        <v>1816106</v>
      </c>
      <c r="E7" s="19">
        <v>1688377</v>
      </c>
      <c r="F7" s="19">
        <v>1688377</v>
      </c>
      <c r="G7" s="19">
        <v>1688377</v>
      </c>
      <c r="H7" s="19">
        <v>1859630</v>
      </c>
      <c r="I7" s="19">
        <v>1859630</v>
      </c>
      <c r="J7" s="19">
        <v>1997216</v>
      </c>
      <c r="K7" s="19">
        <v>1931081</v>
      </c>
      <c r="L7" s="19">
        <v>2417950</v>
      </c>
      <c r="M7" s="19">
        <v>2240375</v>
      </c>
      <c r="N7" s="19">
        <v>2276215</v>
      </c>
      <c r="O7" s="19">
        <v>2230749</v>
      </c>
      <c r="P7" s="19">
        <v>2388157</v>
      </c>
      <c r="Q7" s="19">
        <v>2142670</v>
      </c>
      <c r="R7" s="19">
        <v>2078182</v>
      </c>
      <c r="S7" s="19">
        <v>2835396</v>
      </c>
      <c r="T7" s="19">
        <v>3335560</v>
      </c>
      <c r="U7" s="19">
        <v>2409990</v>
      </c>
      <c r="V7" s="102">
        <v>2047931</v>
      </c>
      <c r="W7" s="102">
        <v>2205944</v>
      </c>
      <c r="X7" s="102">
        <v>1812545</v>
      </c>
      <c r="Y7" s="102">
        <v>2668369</v>
      </c>
      <c r="Z7" s="102">
        <v>2867352</v>
      </c>
      <c r="AA7" s="102">
        <v>4219052</v>
      </c>
      <c r="AB7" s="102">
        <v>5308206</v>
      </c>
      <c r="AC7" s="102">
        <v>3242438</v>
      </c>
      <c r="AD7" s="102">
        <v>2597838</v>
      </c>
      <c r="AE7" s="102">
        <v>4091114</v>
      </c>
      <c r="AF7" s="102">
        <v>2744419</v>
      </c>
      <c r="AG7" s="102">
        <v>2733706</v>
      </c>
      <c r="AH7" s="102">
        <v>3233164</v>
      </c>
      <c r="AI7" s="102">
        <v>3546962</v>
      </c>
      <c r="AJ7" s="102">
        <v>2671612</v>
      </c>
    </row>
    <row r="8" spans="1:36" ht="12" customHeight="1" x14ac:dyDescent="0.2">
      <c r="A8" s="18" t="s">
        <v>122</v>
      </c>
      <c r="B8" s="19">
        <v>4494832</v>
      </c>
      <c r="C8" s="19">
        <v>4494832</v>
      </c>
      <c r="D8" s="19">
        <v>4494832</v>
      </c>
      <c r="E8" s="19">
        <v>3834048</v>
      </c>
      <c r="F8" s="19">
        <v>3834048</v>
      </c>
      <c r="G8" s="19">
        <v>3834048</v>
      </c>
      <c r="H8" s="19">
        <v>3799306</v>
      </c>
      <c r="I8" s="19">
        <v>3799306</v>
      </c>
      <c r="J8" s="19">
        <v>3964136</v>
      </c>
      <c r="K8" s="19">
        <v>4259964</v>
      </c>
      <c r="L8" s="19">
        <v>4449326</v>
      </c>
      <c r="M8" s="19">
        <v>4246458</v>
      </c>
      <c r="N8" s="19">
        <v>4464419</v>
      </c>
      <c r="O8" s="19">
        <v>4902125</v>
      </c>
      <c r="P8" s="19">
        <v>5131411</v>
      </c>
      <c r="Q8" s="19">
        <v>4788365</v>
      </c>
      <c r="R8" s="19">
        <v>5039560</v>
      </c>
      <c r="S8" s="19">
        <v>5665830</v>
      </c>
      <c r="T8" s="19">
        <v>5983700</v>
      </c>
      <c r="U8" s="19">
        <v>5900197</v>
      </c>
      <c r="V8" s="102">
        <v>5282750</v>
      </c>
      <c r="W8" s="102">
        <v>5465046</v>
      </c>
      <c r="X8" s="102">
        <v>5957710</v>
      </c>
      <c r="Y8" s="102">
        <v>5035288</v>
      </c>
      <c r="Z8" s="102">
        <v>4817586</v>
      </c>
      <c r="AA8" s="102">
        <v>5673189</v>
      </c>
      <c r="AB8" s="102">
        <v>7050184</v>
      </c>
      <c r="AC8" s="102">
        <v>10038794</v>
      </c>
      <c r="AD8" s="102">
        <v>10943835</v>
      </c>
      <c r="AE8" s="102">
        <v>10235276</v>
      </c>
      <c r="AF8" s="102">
        <v>10564327</v>
      </c>
      <c r="AG8" s="102">
        <v>10428521</v>
      </c>
      <c r="AH8" s="102">
        <v>11289229</v>
      </c>
      <c r="AI8" s="102">
        <v>10234004</v>
      </c>
      <c r="AJ8" s="102">
        <v>9508614</v>
      </c>
    </row>
    <row r="9" spans="1:36" ht="12" customHeight="1" x14ac:dyDescent="0.2">
      <c r="A9" s="18" t="s">
        <v>240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02"/>
      <c r="W9" s="102"/>
      <c r="X9" s="102"/>
      <c r="Y9" s="102"/>
      <c r="Z9" s="102">
        <v>1605494</v>
      </c>
      <c r="AA9" s="102">
        <v>1199100</v>
      </c>
      <c r="AB9" s="102">
        <v>730542</v>
      </c>
      <c r="AC9" s="102">
        <v>1105666</v>
      </c>
      <c r="AD9" s="102">
        <v>1655349</v>
      </c>
      <c r="AE9" s="102">
        <v>1255634</v>
      </c>
      <c r="AF9" s="102">
        <v>1362437</v>
      </c>
      <c r="AG9" s="102">
        <v>1365088</v>
      </c>
      <c r="AH9" s="102">
        <v>1865626</v>
      </c>
      <c r="AI9" s="102">
        <v>1878824</v>
      </c>
      <c r="AJ9" s="102">
        <v>1986314</v>
      </c>
    </row>
    <row r="10" spans="1:36" ht="12" customHeight="1" x14ac:dyDescent="0.2">
      <c r="A10" s="18" t="s">
        <v>236</v>
      </c>
      <c r="B10" s="19">
        <v>1081362</v>
      </c>
      <c r="C10" s="19">
        <v>1081362</v>
      </c>
      <c r="D10" s="19">
        <v>1081362</v>
      </c>
      <c r="E10" s="19">
        <v>941218</v>
      </c>
      <c r="F10" s="19">
        <v>941218</v>
      </c>
      <c r="G10" s="19">
        <v>941218</v>
      </c>
      <c r="H10" s="19">
        <v>1035277</v>
      </c>
      <c r="I10" s="19">
        <v>1035277</v>
      </c>
      <c r="J10" s="19">
        <v>852013</v>
      </c>
      <c r="K10" s="19">
        <v>907736</v>
      </c>
      <c r="L10" s="19">
        <v>968321</v>
      </c>
      <c r="M10" s="19">
        <v>1028240</v>
      </c>
      <c r="N10" s="19">
        <v>993578</v>
      </c>
      <c r="O10" s="19">
        <v>1014301</v>
      </c>
      <c r="P10" s="19">
        <v>1314592</v>
      </c>
      <c r="Q10" s="19">
        <v>1879480</v>
      </c>
      <c r="R10" s="19">
        <v>1753024</v>
      </c>
      <c r="S10" s="19">
        <v>1843831</v>
      </c>
      <c r="T10" s="19">
        <v>1868271</v>
      </c>
      <c r="U10" s="19">
        <v>2066441</v>
      </c>
      <c r="V10" s="102">
        <v>1672996</v>
      </c>
      <c r="W10" s="102">
        <v>1789003</v>
      </c>
      <c r="X10" s="102">
        <v>1894153</v>
      </c>
      <c r="Y10" s="102">
        <v>2308473</v>
      </c>
      <c r="Z10" s="102">
        <v>367814</v>
      </c>
      <c r="AA10" s="102">
        <v>489182</v>
      </c>
      <c r="AB10" s="102">
        <v>391465</v>
      </c>
      <c r="AC10" s="102">
        <v>776408</v>
      </c>
      <c r="AD10" s="102">
        <v>484120</v>
      </c>
      <c r="AE10" s="102">
        <v>517562</v>
      </c>
      <c r="AF10" s="102">
        <v>555902</v>
      </c>
      <c r="AG10" s="102">
        <v>793917</v>
      </c>
      <c r="AH10" s="102">
        <v>776500</v>
      </c>
      <c r="AI10" s="102">
        <v>798440</v>
      </c>
      <c r="AJ10" s="102">
        <v>936397</v>
      </c>
    </row>
    <row r="11" spans="1:36" ht="12" customHeight="1" x14ac:dyDescent="0.2">
      <c r="A11" s="18" t="s">
        <v>237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157792</v>
      </c>
      <c r="I11" s="19">
        <v>157792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02">
        <v>0</v>
      </c>
      <c r="W11" s="102" t="s">
        <v>29</v>
      </c>
      <c r="X11" s="102">
        <v>0</v>
      </c>
      <c r="Y11" s="102">
        <v>0</v>
      </c>
      <c r="Z11" s="102"/>
      <c r="AA11" s="102"/>
      <c r="AB11" s="102"/>
      <c r="AC11" s="102"/>
      <c r="AD11" s="102"/>
      <c r="AE11" s="102"/>
      <c r="AF11" s="102"/>
      <c r="AG11" s="102">
        <v>0</v>
      </c>
      <c r="AH11" s="102">
        <v>0</v>
      </c>
      <c r="AI11" s="102">
        <v>0</v>
      </c>
      <c r="AJ11" s="102">
        <v>0</v>
      </c>
    </row>
    <row r="12" spans="1:36" s="5" customFormat="1" ht="12" customHeight="1" x14ac:dyDescent="0.2">
      <c r="A12" s="18" t="s">
        <v>238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877485</v>
      </c>
      <c r="I12" s="19">
        <v>877485</v>
      </c>
      <c r="J12" s="19">
        <v>0</v>
      </c>
      <c r="K12" s="19">
        <v>907736</v>
      </c>
      <c r="L12" s="19">
        <v>0</v>
      </c>
      <c r="M12" s="19">
        <v>0</v>
      </c>
      <c r="N12" s="19">
        <v>993578</v>
      </c>
      <c r="O12" s="19">
        <v>1014301</v>
      </c>
      <c r="P12" s="19">
        <v>1314592</v>
      </c>
      <c r="Q12" s="19">
        <v>1879480</v>
      </c>
      <c r="R12" s="19">
        <v>1753024</v>
      </c>
      <c r="S12" s="19">
        <v>1843831</v>
      </c>
      <c r="T12" s="19">
        <f>T10</f>
        <v>1868271</v>
      </c>
      <c r="U12" s="19">
        <v>2066441</v>
      </c>
      <c r="V12" s="102">
        <v>1672996</v>
      </c>
      <c r="W12" s="102">
        <v>1789003</v>
      </c>
      <c r="X12" s="102">
        <v>126433</v>
      </c>
      <c r="Y12" s="102">
        <v>2308473</v>
      </c>
      <c r="Z12" s="102">
        <v>367814</v>
      </c>
      <c r="AA12" s="102">
        <v>489182</v>
      </c>
      <c r="AB12" s="102">
        <v>391465</v>
      </c>
      <c r="AC12" s="102"/>
      <c r="AD12" s="102"/>
      <c r="AE12" s="102"/>
      <c r="AF12" s="102"/>
      <c r="AG12" s="102">
        <v>0</v>
      </c>
      <c r="AH12" s="102"/>
    </row>
    <row r="13" spans="1:36" ht="12" customHeight="1" x14ac:dyDescent="0.2">
      <c r="A13" s="31" t="s">
        <v>239</v>
      </c>
      <c r="B13" s="32">
        <v>32237652</v>
      </c>
      <c r="C13" s="32">
        <v>32237652</v>
      </c>
      <c r="D13" s="32">
        <v>30956418</v>
      </c>
      <c r="E13" s="32">
        <v>32404128</v>
      </c>
      <c r="F13" s="32">
        <v>32404128</v>
      </c>
      <c r="G13" s="32">
        <v>31220078</v>
      </c>
      <c r="H13" s="32">
        <v>33134046</v>
      </c>
      <c r="I13" s="32">
        <v>32025354</v>
      </c>
      <c r="J13" s="32">
        <v>31708705</v>
      </c>
      <c r="K13" s="32">
        <v>31628900</v>
      </c>
      <c r="L13" s="32">
        <v>31682889</v>
      </c>
      <c r="M13" s="32">
        <v>32219870</v>
      </c>
      <c r="N13" s="32">
        <v>33328474</v>
      </c>
      <c r="O13" s="32">
        <v>33731354</v>
      </c>
      <c r="P13" s="32">
        <v>33117864</v>
      </c>
      <c r="Q13" s="32">
        <v>33518044</v>
      </c>
      <c r="R13" s="32">
        <v>35313041</v>
      </c>
      <c r="S13" s="32">
        <v>36126764</v>
      </c>
      <c r="T13" s="32">
        <v>37703302</v>
      </c>
      <c r="U13" s="32">
        <v>37928867</v>
      </c>
      <c r="V13" s="101">
        <v>38143471</v>
      </c>
      <c r="W13" s="101">
        <v>38337492</v>
      </c>
      <c r="X13" s="101">
        <v>38906442</v>
      </c>
      <c r="Y13" s="159">
        <v>38480152</v>
      </c>
      <c r="Z13" s="159">
        <v>39615955</v>
      </c>
      <c r="AA13" s="159">
        <v>39908020</v>
      </c>
      <c r="AB13" s="101">
        <v>40638846</v>
      </c>
      <c r="AC13" s="101">
        <f>SUM(AC14:AC17)</f>
        <v>42463001</v>
      </c>
      <c r="AD13" s="101">
        <f>SUM(AD14:AD17)</f>
        <v>44406749</v>
      </c>
      <c r="AE13" s="101">
        <f>SUM(AE14:AE17)</f>
        <v>43318495</v>
      </c>
      <c r="AF13" s="101">
        <f>SUM(AF14:AF17)</f>
        <v>45059479</v>
      </c>
      <c r="AG13" s="101">
        <f>SUM(AG14:AG17)</f>
        <v>51520179</v>
      </c>
      <c r="AH13" s="101">
        <f t="shared" ref="AH13:AJ13" si="0">SUM(AH14:AH17)</f>
        <v>54741999</v>
      </c>
      <c r="AI13" s="101">
        <f t="shared" si="0"/>
        <v>54924279</v>
      </c>
      <c r="AJ13" s="101">
        <v>55583341</v>
      </c>
    </row>
    <row r="14" spans="1:36" s="5" customFormat="1" ht="12" customHeight="1" x14ac:dyDescent="0.2">
      <c r="A14" s="18" t="s">
        <v>241</v>
      </c>
      <c r="B14" s="19">
        <v>4853541</v>
      </c>
      <c r="C14" s="19">
        <v>4853541</v>
      </c>
      <c r="D14" s="19">
        <v>1653911</v>
      </c>
      <c r="E14" s="19">
        <v>4708126</v>
      </c>
      <c r="F14" s="19">
        <v>4708126</v>
      </c>
      <c r="G14" s="19">
        <v>1605680</v>
      </c>
      <c r="H14" s="19">
        <v>4652525</v>
      </c>
      <c r="I14" s="19">
        <v>1625437</v>
      </c>
      <c r="J14" s="19">
        <v>1745971</v>
      </c>
      <c r="K14" s="19">
        <v>1791202</v>
      </c>
      <c r="L14" s="19">
        <v>1764303</v>
      </c>
      <c r="M14" s="19">
        <v>1778197</v>
      </c>
      <c r="N14" s="19">
        <v>2591594</v>
      </c>
      <c r="O14" s="19">
        <v>2672981</v>
      </c>
      <c r="P14" s="19">
        <v>2671027</v>
      </c>
      <c r="Q14" s="19">
        <v>2832006</v>
      </c>
      <c r="R14" s="19">
        <v>4382389</v>
      </c>
      <c r="S14" s="19">
        <v>4419990</v>
      </c>
      <c r="T14" s="19">
        <v>6048310</v>
      </c>
      <c r="U14" s="19">
        <v>6264173</v>
      </c>
      <c r="V14" s="102">
        <v>7626577</v>
      </c>
      <c r="W14" s="102">
        <v>7558528</v>
      </c>
      <c r="X14" s="102">
        <v>8018723</v>
      </c>
      <c r="Y14" s="102">
        <v>7401053</v>
      </c>
      <c r="Z14" s="102">
        <v>8887158</v>
      </c>
      <c r="AA14" s="102">
        <v>9080505</v>
      </c>
      <c r="AB14" s="102">
        <v>9539821</v>
      </c>
      <c r="AC14" s="102">
        <v>9788844</v>
      </c>
      <c r="AD14" s="102">
        <v>11206737</v>
      </c>
      <c r="AE14" s="102">
        <v>10192025</v>
      </c>
      <c r="AF14" s="102">
        <v>11141960</v>
      </c>
      <c r="AG14" s="102">
        <v>12813651</v>
      </c>
      <c r="AH14" s="102">
        <v>12364418</v>
      </c>
      <c r="AI14" s="102">
        <v>12504261</v>
      </c>
      <c r="AJ14" s="102">
        <v>12812185</v>
      </c>
    </row>
    <row r="15" spans="1:36" ht="12" customHeight="1" x14ac:dyDescent="0.2">
      <c r="A15" s="18" t="s">
        <v>242</v>
      </c>
      <c r="B15" s="19">
        <v>4084727</v>
      </c>
      <c r="C15" s="19">
        <v>4084727</v>
      </c>
      <c r="D15" s="19">
        <v>4084739</v>
      </c>
      <c r="E15" s="19">
        <v>4400282</v>
      </c>
      <c r="F15" s="19">
        <v>4400282</v>
      </c>
      <c r="G15" s="19">
        <v>4400294</v>
      </c>
      <c r="H15" s="19">
        <v>5078276</v>
      </c>
      <c r="I15" s="19">
        <v>5078288</v>
      </c>
      <c r="J15" s="19">
        <v>4568451</v>
      </c>
      <c r="K15" s="19">
        <v>4652783</v>
      </c>
      <c r="L15" s="19">
        <v>4728154</v>
      </c>
      <c r="M15" s="19">
        <v>5293244</v>
      </c>
      <c r="N15" s="19">
        <v>5499995</v>
      </c>
      <c r="O15" s="19">
        <v>5865593</v>
      </c>
      <c r="P15" s="19">
        <v>5340373</v>
      </c>
      <c r="Q15" s="19">
        <v>5521085</v>
      </c>
      <c r="R15" s="19">
        <v>5630613</v>
      </c>
      <c r="S15" s="19">
        <v>5791267</v>
      </c>
      <c r="T15" s="19">
        <v>5606951</v>
      </c>
      <c r="U15" s="19">
        <v>5439094</v>
      </c>
      <c r="V15" s="102">
        <v>3584169</v>
      </c>
      <c r="W15" s="102">
        <v>3600997</v>
      </c>
      <c r="X15" s="102">
        <v>3644899</v>
      </c>
      <c r="Y15" s="102">
        <v>3691195</v>
      </c>
      <c r="Z15" s="102">
        <v>3695780</v>
      </c>
      <c r="AA15" s="102">
        <v>3746507</v>
      </c>
      <c r="AB15" s="102">
        <v>3942510</v>
      </c>
      <c r="AC15" s="102">
        <v>4052049</v>
      </c>
      <c r="AD15" s="102">
        <v>4011828</v>
      </c>
      <c r="AE15" s="102">
        <v>4051900</v>
      </c>
      <c r="AF15" s="102">
        <v>4471970</v>
      </c>
      <c r="AG15" s="102">
        <v>5674022</v>
      </c>
      <c r="AH15" s="102">
        <v>5219082</v>
      </c>
      <c r="AI15" s="102">
        <v>5216846</v>
      </c>
      <c r="AJ15" s="102">
        <v>5308032</v>
      </c>
    </row>
    <row r="16" spans="1:36" s="5" customFormat="1" ht="12" customHeight="1" x14ac:dyDescent="0.2">
      <c r="A16" s="18" t="s">
        <v>243</v>
      </c>
      <c r="B16" s="19">
        <v>17880257</v>
      </c>
      <c r="C16" s="19">
        <v>17880257</v>
      </c>
      <c r="D16" s="19">
        <v>17834884</v>
      </c>
      <c r="E16" s="19">
        <v>17953537</v>
      </c>
      <c r="F16" s="19">
        <v>17953537</v>
      </c>
      <c r="G16" s="19">
        <v>17908164</v>
      </c>
      <c r="H16" s="19">
        <v>18058891</v>
      </c>
      <c r="I16" s="19">
        <v>18013518</v>
      </c>
      <c r="J16" s="19">
        <v>18135879</v>
      </c>
      <c r="K16" s="19">
        <v>17921071</v>
      </c>
      <c r="L16" s="19">
        <v>17897741</v>
      </c>
      <c r="M16" s="19">
        <v>17875819</v>
      </c>
      <c r="N16" s="19">
        <v>17964839</v>
      </c>
      <c r="O16" s="19">
        <v>17923452</v>
      </c>
      <c r="P16" s="19">
        <v>17807367</v>
      </c>
      <c r="Q16" s="19">
        <v>17868945</v>
      </c>
      <c r="R16" s="19">
        <v>18046864</v>
      </c>
      <c r="S16" s="19">
        <v>18682759</v>
      </c>
      <c r="T16" s="19">
        <v>18829665</v>
      </c>
      <c r="U16" s="19">
        <v>18994384</v>
      </c>
      <c r="V16" s="102">
        <v>19700944</v>
      </c>
      <c r="W16" s="102">
        <v>19857633</v>
      </c>
      <c r="X16" s="102">
        <v>19904144</v>
      </c>
      <c r="Y16" s="102">
        <v>20033718</v>
      </c>
      <c r="Z16" s="102">
        <v>19716223</v>
      </c>
      <c r="AA16" s="102">
        <v>19759932</v>
      </c>
      <c r="AB16" s="102">
        <v>19905158</v>
      </c>
      <c r="AC16" s="102">
        <v>20950180</v>
      </c>
      <c r="AD16" s="102">
        <v>21531134</v>
      </c>
      <c r="AE16" s="102">
        <v>21513796</v>
      </c>
      <c r="AF16" s="102">
        <v>21897171</v>
      </c>
      <c r="AG16" s="102">
        <v>25347190</v>
      </c>
      <c r="AH16" s="102">
        <v>26370445</v>
      </c>
      <c r="AI16" s="102">
        <v>26478076</v>
      </c>
      <c r="AJ16" s="102">
        <v>26812536</v>
      </c>
    </row>
    <row r="17" spans="1:36" ht="12" customHeight="1" x14ac:dyDescent="0.2">
      <c r="A17" s="18" t="s">
        <v>244</v>
      </c>
      <c r="B17" s="19">
        <v>5419127</v>
      </c>
      <c r="C17" s="19">
        <v>5419127</v>
      </c>
      <c r="D17" s="19">
        <v>7382884</v>
      </c>
      <c r="E17" s="19">
        <v>5342183</v>
      </c>
      <c r="F17" s="19">
        <v>5342183</v>
      </c>
      <c r="G17" s="19">
        <v>7305940</v>
      </c>
      <c r="H17" s="19">
        <v>5344354</v>
      </c>
      <c r="I17" s="19">
        <v>7308111</v>
      </c>
      <c r="J17" s="19">
        <v>7258404</v>
      </c>
      <c r="K17" s="19">
        <v>7263844</v>
      </c>
      <c r="L17" s="19">
        <v>7292691</v>
      </c>
      <c r="M17" s="19">
        <v>7272610</v>
      </c>
      <c r="N17" s="19">
        <v>7272046</v>
      </c>
      <c r="O17" s="19">
        <v>7269328</v>
      </c>
      <c r="P17" s="19">
        <v>7299097</v>
      </c>
      <c r="Q17" s="19">
        <v>7296008</v>
      </c>
      <c r="R17" s="19">
        <v>7253175</v>
      </c>
      <c r="S17" s="19">
        <v>7232748</v>
      </c>
      <c r="T17" s="19">
        <v>7218376</v>
      </c>
      <c r="U17" s="19">
        <v>7231216</v>
      </c>
      <c r="V17" s="102">
        <v>7231781</v>
      </c>
      <c r="W17" s="102">
        <v>7320334</v>
      </c>
      <c r="X17" s="102">
        <v>7338676</v>
      </c>
      <c r="Y17" s="102">
        <v>7354186</v>
      </c>
      <c r="Z17" s="102">
        <v>7316794</v>
      </c>
      <c r="AA17" s="102">
        <v>7321076</v>
      </c>
      <c r="AB17" s="102">
        <v>7251357</v>
      </c>
      <c r="AC17" s="102">
        <v>7671928</v>
      </c>
      <c r="AD17" s="102">
        <v>7657050</v>
      </c>
      <c r="AE17" s="102">
        <v>7560774</v>
      </c>
      <c r="AF17" s="102">
        <v>7548378</v>
      </c>
      <c r="AG17" s="102">
        <v>7685316</v>
      </c>
      <c r="AH17" s="102">
        <v>10788054</v>
      </c>
      <c r="AI17" s="102">
        <v>10725096</v>
      </c>
      <c r="AJ17" s="102">
        <v>10650588</v>
      </c>
    </row>
    <row r="18" spans="1:36" ht="12" customHeight="1" x14ac:dyDescent="0.2">
      <c r="A18" s="31" t="s">
        <v>111</v>
      </c>
      <c r="B18" s="32">
        <v>45935024</v>
      </c>
      <c r="C18" s="32">
        <v>45935024</v>
      </c>
      <c r="D18" s="32">
        <v>44653790</v>
      </c>
      <c r="E18" s="32">
        <v>44329737</v>
      </c>
      <c r="F18" s="32">
        <v>44329737</v>
      </c>
      <c r="G18" s="32">
        <v>43145687</v>
      </c>
      <c r="H18" s="32">
        <v>45261315</v>
      </c>
      <c r="I18" s="32">
        <v>44152623</v>
      </c>
      <c r="J18" s="32">
        <v>44153623</v>
      </c>
      <c r="K18" s="32">
        <v>43778165</v>
      </c>
      <c r="L18" s="32">
        <v>43846990</v>
      </c>
      <c r="M18" s="32">
        <v>43873713</v>
      </c>
      <c r="N18" s="32">
        <v>45209970</v>
      </c>
      <c r="O18" s="32">
        <v>44841710</v>
      </c>
      <c r="P18" s="32">
        <v>46204540</v>
      </c>
      <c r="Q18" s="32">
        <v>46226202</v>
      </c>
      <c r="R18" s="32">
        <v>47327524</v>
      </c>
      <c r="S18" s="32">
        <v>49952506</v>
      </c>
      <c r="T18" s="32">
        <v>51724354</v>
      </c>
      <c r="U18" s="32">
        <v>50897511</v>
      </c>
      <c r="V18" s="101">
        <v>50869276</v>
      </c>
      <c r="W18" s="101">
        <v>52723083</v>
      </c>
      <c r="X18" s="101">
        <v>54955076</v>
      </c>
      <c r="Y18" s="101">
        <v>57022091</v>
      </c>
      <c r="Z18" s="101">
        <v>63002149</v>
      </c>
      <c r="AA18" s="101">
        <v>69678932</v>
      </c>
      <c r="AB18" s="101">
        <v>79440123</v>
      </c>
      <c r="AC18" s="101">
        <f>SUM(AC4,AC13)</f>
        <v>76072001</v>
      </c>
      <c r="AD18" s="101">
        <f>SUM(AD4,AD13)</f>
        <v>79379103</v>
      </c>
      <c r="AE18" s="101">
        <f>SUM(AE4,AE13)</f>
        <v>75147948</v>
      </c>
      <c r="AF18" s="101">
        <f>SUM(AF4,AF13)</f>
        <v>76839104</v>
      </c>
      <c r="AG18" s="101">
        <f>SUM(AG4,AG13)</f>
        <v>82638399</v>
      </c>
      <c r="AH18" s="101">
        <f t="shared" ref="AH18:AJ18" si="1">SUM(AH4,AH13)</f>
        <v>85354359</v>
      </c>
      <c r="AI18" s="101">
        <f t="shared" si="1"/>
        <v>86595892</v>
      </c>
      <c r="AJ18" s="101">
        <f>SUM(AJ4,AJ13)</f>
        <v>83866380</v>
      </c>
    </row>
    <row r="19" spans="1:36" ht="12" customHeight="1" x14ac:dyDescent="0.2">
      <c r="A19" s="18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AI19" s="5"/>
    </row>
    <row r="20" spans="1:36" ht="12" customHeight="1" x14ac:dyDescent="0.25">
      <c r="A20" s="194" t="s">
        <v>246</v>
      </c>
      <c r="B20" s="29">
        <v>42460</v>
      </c>
      <c r="C20" s="30" t="s">
        <v>0</v>
      </c>
      <c r="D20" s="30" t="s">
        <v>1</v>
      </c>
      <c r="E20" s="29">
        <v>42551</v>
      </c>
      <c r="F20" s="30" t="s">
        <v>2</v>
      </c>
      <c r="G20" s="30" t="s">
        <v>3</v>
      </c>
      <c r="H20" s="30">
        <v>42643</v>
      </c>
      <c r="I20" s="30" t="s">
        <v>4</v>
      </c>
      <c r="J20" s="30">
        <v>42735</v>
      </c>
      <c r="K20" s="30">
        <v>42825</v>
      </c>
      <c r="L20" s="30">
        <v>42916</v>
      </c>
      <c r="M20" s="30">
        <v>43008</v>
      </c>
      <c r="N20" s="30">
        <v>43100</v>
      </c>
      <c r="O20" s="30">
        <v>43190</v>
      </c>
      <c r="P20" s="30">
        <v>43281</v>
      </c>
      <c r="Q20" s="30">
        <v>43373</v>
      </c>
      <c r="R20" s="30">
        <f>R2</f>
        <v>43465</v>
      </c>
      <c r="S20" s="30">
        <f>S2</f>
        <v>43555</v>
      </c>
      <c r="T20" s="30">
        <f>T2</f>
        <v>43646</v>
      </c>
      <c r="U20" s="30">
        <f>U2</f>
        <v>43738</v>
      </c>
      <c r="V20" s="28">
        <v>43830</v>
      </c>
      <c r="W20" s="28">
        <v>43921</v>
      </c>
      <c r="X20" s="28">
        <v>44012</v>
      </c>
      <c r="Y20" s="28">
        <v>44104</v>
      </c>
      <c r="Z20" s="28" t="s">
        <v>483</v>
      </c>
      <c r="AA20" s="28" t="s">
        <v>365</v>
      </c>
      <c r="AB20" s="28" t="s">
        <v>364</v>
      </c>
      <c r="AC20" s="28" t="s">
        <v>363</v>
      </c>
      <c r="AD20" s="28" t="s">
        <v>384</v>
      </c>
      <c r="AE20" s="28">
        <v>44651</v>
      </c>
      <c r="AF20" s="28" t="s">
        <v>394</v>
      </c>
      <c r="AG20" s="28" t="s">
        <v>442</v>
      </c>
      <c r="AH20" s="28" t="s">
        <v>451</v>
      </c>
      <c r="AI20" s="28" t="s">
        <v>482</v>
      </c>
      <c r="AJ20" s="28" t="s">
        <v>485</v>
      </c>
    </row>
    <row r="21" spans="1:36" ht="6.75" customHeight="1" x14ac:dyDescent="0.25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AI21" s="5"/>
    </row>
    <row r="22" spans="1:36" ht="12" customHeight="1" x14ac:dyDescent="0.2">
      <c r="A22" s="31" t="s">
        <v>247</v>
      </c>
      <c r="B22" s="77">
        <v>4819168</v>
      </c>
      <c r="C22" s="77">
        <v>4819168</v>
      </c>
      <c r="D22" s="77">
        <v>4504777</v>
      </c>
      <c r="E22" s="77">
        <v>4511055</v>
      </c>
      <c r="F22" s="77">
        <v>4511055</v>
      </c>
      <c r="G22" s="77">
        <v>4181108</v>
      </c>
      <c r="H22" s="77">
        <v>5406604</v>
      </c>
      <c r="I22" s="77">
        <v>5034019</v>
      </c>
      <c r="J22" s="77">
        <v>5496683</v>
      </c>
      <c r="K22" s="77">
        <v>5407953</v>
      </c>
      <c r="L22" s="77">
        <v>6710153</v>
      </c>
      <c r="M22" s="77">
        <v>7848924</v>
      </c>
      <c r="N22" s="77">
        <v>10670050</v>
      </c>
      <c r="O22" s="77">
        <v>9492525</v>
      </c>
      <c r="P22" s="77">
        <v>10456884</v>
      </c>
      <c r="Q22" s="77">
        <v>10814432</v>
      </c>
      <c r="R22" s="77">
        <v>11438552</v>
      </c>
      <c r="S22" s="77">
        <v>12077635</v>
      </c>
      <c r="T22" s="77">
        <v>11382608</v>
      </c>
      <c r="U22" s="77">
        <v>12274298</v>
      </c>
      <c r="V22" s="77">
        <v>11619957</v>
      </c>
      <c r="W22" s="77">
        <v>11970831</v>
      </c>
      <c r="X22" s="77">
        <v>12489062</v>
      </c>
      <c r="Y22" s="77">
        <v>12861250</v>
      </c>
      <c r="Z22" s="77">
        <v>14725696</v>
      </c>
      <c r="AA22" s="77">
        <v>16545529</v>
      </c>
      <c r="AB22" s="77">
        <v>18963270</v>
      </c>
      <c r="AC22" s="77">
        <f>SUM(AC23:AC29)</f>
        <v>22192748</v>
      </c>
      <c r="AD22" s="77">
        <f>SUM(AD23:AD29)</f>
        <v>24541616</v>
      </c>
      <c r="AE22" s="77">
        <f>SUM(AE23:AE29)</f>
        <v>19261034</v>
      </c>
      <c r="AF22" s="77">
        <f>SUM(AF23:AF29)</f>
        <v>18893497</v>
      </c>
      <c r="AG22" s="77">
        <f>SUM(AG23:AG29)</f>
        <v>21388059</v>
      </c>
      <c r="AH22" s="77">
        <f t="shared" ref="AH22" si="2">SUM(AH23:AH29)</f>
        <v>22475119</v>
      </c>
      <c r="AI22" s="77">
        <f>SUM(AI23:AI29)</f>
        <v>19817534</v>
      </c>
      <c r="AJ22" s="77">
        <v>18537814</v>
      </c>
    </row>
    <row r="23" spans="1:36" ht="12" customHeight="1" x14ac:dyDescent="0.2">
      <c r="A23" s="18" t="s">
        <v>126</v>
      </c>
      <c r="B23" s="78">
        <v>245177</v>
      </c>
      <c r="C23" s="78">
        <v>245177</v>
      </c>
      <c r="D23" s="78">
        <v>245177</v>
      </c>
      <c r="E23" s="78">
        <v>261743</v>
      </c>
      <c r="F23" s="78">
        <v>261743</v>
      </c>
      <c r="G23" s="78">
        <v>261743</v>
      </c>
      <c r="H23" s="78">
        <v>286640</v>
      </c>
      <c r="I23" s="78">
        <v>286640</v>
      </c>
      <c r="J23" s="78">
        <v>253837</v>
      </c>
      <c r="K23" s="78">
        <v>251521</v>
      </c>
      <c r="L23" s="78">
        <v>294273</v>
      </c>
      <c r="M23" s="78">
        <v>296167</v>
      </c>
      <c r="N23" s="78">
        <v>252418</v>
      </c>
      <c r="O23" s="78">
        <v>233216</v>
      </c>
      <c r="P23" s="78">
        <v>264689</v>
      </c>
      <c r="Q23" s="78">
        <v>315445</v>
      </c>
      <c r="R23" s="78">
        <v>248185</v>
      </c>
      <c r="S23" s="78">
        <v>261717</v>
      </c>
      <c r="T23" s="78">
        <v>291714</v>
      </c>
      <c r="U23" s="78">
        <v>349583</v>
      </c>
      <c r="V23" s="78">
        <v>317510</v>
      </c>
      <c r="W23" s="78">
        <v>308501</v>
      </c>
      <c r="X23" s="78">
        <v>409507</v>
      </c>
      <c r="Y23" s="78">
        <v>404057</v>
      </c>
      <c r="Z23" s="78">
        <v>282630</v>
      </c>
      <c r="AA23" s="78">
        <v>301555</v>
      </c>
      <c r="AB23" s="78">
        <v>360453</v>
      </c>
      <c r="AC23" s="78">
        <v>401142</v>
      </c>
      <c r="AD23" s="78">
        <v>328443</v>
      </c>
      <c r="AE23" s="78">
        <v>346426</v>
      </c>
      <c r="AF23" s="78">
        <v>385470</v>
      </c>
      <c r="AG23" s="78">
        <v>493587</v>
      </c>
      <c r="AH23" s="78">
        <v>422495</v>
      </c>
      <c r="AI23" s="78">
        <v>422399</v>
      </c>
      <c r="AJ23" s="78">
        <v>486135</v>
      </c>
    </row>
    <row r="24" spans="1:36" ht="12" customHeight="1" x14ac:dyDescent="0.2">
      <c r="A24" s="18" t="s">
        <v>113</v>
      </c>
      <c r="B24" s="78">
        <v>1235417</v>
      </c>
      <c r="C24" s="78">
        <v>1235417</v>
      </c>
      <c r="D24" s="78">
        <v>1235417</v>
      </c>
      <c r="E24" s="78">
        <v>1194942</v>
      </c>
      <c r="F24" s="78">
        <v>1194942</v>
      </c>
      <c r="G24" s="78">
        <v>1194942</v>
      </c>
      <c r="H24" s="78">
        <v>1580180</v>
      </c>
      <c r="I24" s="78">
        <v>1580180</v>
      </c>
      <c r="J24" s="78">
        <v>1763206</v>
      </c>
      <c r="K24" s="78">
        <v>1934358</v>
      </c>
      <c r="L24" s="78">
        <v>2077763</v>
      </c>
      <c r="M24" s="78">
        <v>2249151</v>
      </c>
      <c r="N24" s="78">
        <v>2460774</v>
      </c>
      <c r="O24" s="78">
        <v>3077448</v>
      </c>
      <c r="P24" s="78">
        <v>3226249</v>
      </c>
      <c r="Q24" s="78">
        <v>2933989</v>
      </c>
      <c r="R24" s="78">
        <v>3473822</v>
      </c>
      <c r="S24" s="78">
        <v>3228213</v>
      </c>
      <c r="T24" s="78">
        <v>3493753</v>
      </c>
      <c r="U24" s="78">
        <v>3268951</v>
      </c>
      <c r="V24" s="78">
        <v>3012654</v>
      </c>
      <c r="W24" s="78">
        <v>3451945</v>
      </c>
      <c r="X24" s="78">
        <v>3963814</v>
      </c>
      <c r="Y24" s="78">
        <v>4560230</v>
      </c>
      <c r="Z24" s="78">
        <v>4819539</v>
      </c>
      <c r="AA24" s="78">
        <v>6156294</v>
      </c>
      <c r="AB24" s="78">
        <v>7001074</v>
      </c>
      <c r="AC24" s="78">
        <v>6567758</v>
      </c>
      <c r="AD24" s="78">
        <v>6446999</v>
      </c>
      <c r="AE24" s="78">
        <v>5925260</v>
      </c>
      <c r="AF24" s="78">
        <v>5842677</v>
      </c>
      <c r="AG24" s="78">
        <v>6259680</v>
      </c>
      <c r="AH24" s="78">
        <v>6596915</v>
      </c>
      <c r="AI24" s="78">
        <v>5854229</v>
      </c>
      <c r="AJ24" s="78">
        <v>6248846</v>
      </c>
    </row>
    <row r="25" spans="1:36" ht="12" customHeight="1" x14ac:dyDescent="0.2">
      <c r="A25" s="18" t="s">
        <v>127</v>
      </c>
      <c r="B25" s="78">
        <v>708138</v>
      </c>
      <c r="C25" s="78">
        <v>708138</v>
      </c>
      <c r="D25" s="78">
        <v>393747</v>
      </c>
      <c r="E25" s="78">
        <v>727095</v>
      </c>
      <c r="F25" s="78">
        <v>727095</v>
      </c>
      <c r="G25" s="78">
        <v>397148</v>
      </c>
      <c r="H25" s="78">
        <v>593038</v>
      </c>
      <c r="I25" s="78">
        <v>220453</v>
      </c>
      <c r="J25" s="78">
        <v>231861</v>
      </c>
      <c r="K25" s="78">
        <v>177488</v>
      </c>
      <c r="L25" s="78">
        <v>177863</v>
      </c>
      <c r="M25" s="78">
        <v>269168</v>
      </c>
      <c r="N25" s="78">
        <v>264097</v>
      </c>
      <c r="O25" s="78">
        <v>269302</v>
      </c>
      <c r="P25" s="78">
        <v>316129</v>
      </c>
      <c r="Q25" s="78">
        <v>302277</v>
      </c>
      <c r="R25" s="78">
        <v>251746</v>
      </c>
      <c r="S25" s="78">
        <v>535681</v>
      </c>
      <c r="T25" s="78">
        <v>782716</v>
      </c>
      <c r="U25" s="78">
        <v>486482</v>
      </c>
      <c r="V25" s="78">
        <v>541027</v>
      </c>
      <c r="W25" s="78">
        <v>486766</v>
      </c>
      <c r="X25" s="78">
        <v>1089255</v>
      </c>
      <c r="Y25" s="78">
        <v>1664726</v>
      </c>
      <c r="Z25" s="78">
        <v>2058362</v>
      </c>
      <c r="AA25" s="78">
        <v>2022024</v>
      </c>
      <c r="AB25" s="78">
        <v>3162737</v>
      </c>
      <c r="AC25" s="78">
        <v>3578891</v>
      </c>
      <c r="AD25" s="78">
        <v>3308614</v>
      </c>
      <c r="AE25" s="78">
        <v>1062349</v>
      </c>
      <c r="AF25" s="78">
        <v>1219614</v>
      </c>
      <c r="AG25" s="78">
        <v>1161575</v>
      </c>
      <c r="AH25" s="78">
        <v>870333</v>
      </c>
      <c r="AI25" s="78">
        <v>826466</v>
      </c>
      <c r="AJ25" s="78">
        <v>702210</v>
      </c>
    </row>
    <row r="26" spans="1:36" s="5" customFormat="1" ht="12" customHeight="1" x14ac:dyDescent="0.2">
      <c r="A26" s="18" t="s">
        <v>112</v>
      </c>
      <c r="B26" s="78">
        <v>1459777</v>
      </c>
      <c r="C26" s="78">
        <v>1459777</v>
      </c>
      <c r="D26" s="78">
        <v>1459777</v>
      </c>
      <c r="E26" s="78">
        <v>1337872</v>
      </c>
      <c r="F26" s="78">
        <v>1337872</v>
      </c>
      <c r="G26" s="78">
        <v>1337872</v>
      </c>
      <c r="H26" s="78">
        <v>1831210</v>
      </c>
      <c r="I26" s="78">
        <v>1831210</v>
      </c>
      <c r="J26" s="78">
        <v>2117448</v>
      </c>
      <c r="K26" s="78">
        <v>1837999</v>
      </c>
      <c r="L26" s="78">
        <v>3094761</v>
      </c>
      <c r="M26" s="78">
        <v>3983810</v>
      </c>
      <c r="N26" s="78">
        <v>6526902</v>
      </c>
      <c r="O26" s="78">
        <v>5178612</v>
      </c>
      <c r="P26" s="78">
        <v>5831919</v>
      </c>
      <c r="Q26" s="78">
        <v>6409689</v>
      </c>
      <c r="R26" s="78">
        <v>5653439</v>
      </c>
      <c r="S26" s="78">
        <v>5415138</v>
      </c>
      <c r="T26" s="78">
        <v>4967888</v>
      </c>
      <c r="U26" s="78">
        <v>5603094</v>
      </c>
      <c r="V26" s="78">
        <v>5125843</v>
      </c>
      <c r="W26" s="78">
        <v>5314667</v>
      </c>
      <c r="X26" s="78">
        <v>4852358</v>
      </c>
      <c r="Y26" s="78">
        <v>3598537</v>
      </c>
      <c r="Z26" s="78">
        <v>4126453</v>
      </c>
      <c r="AA26" s="78">
        <v>3617910</v>
      </c>
      <c r="AB26" s="78">
        <v>4093782</v>
      </c>
      <c r="AC26" s="78">
        <v>3938516</v>
      </c>
      <c r="AD26" s="78">
        <v>5486859</v>
      </c>
      <c r="AE26" s="78">
        <v>4488689</v>
      </c>
      <c r="AF26" s="78">
        <v>4928846</v>
      </c>
      <c r="AG26" s="78">
        <v>4980561</v>
      </c>
      <c r="AH26" s="78">
        <v>5193636</v>
      </c>
      <c r="AI26" s="78">
        <v>5201790</v>
      </c>
      <c r="AJ26" s="78">
        <v>5615593</v>
      </c>
    </row>
    <row r="27" spans="1:36" ht="12" customHeight="1" x14ac:dyDescent="0.2">
      <c r="A27" s="18" t="s">
        <v>114</v>
      </c>
      <c r="B27" s="78">
        <v>1046262</v>
      </c>
      <c r="C27" s="78">
        <v>1046262</v>
      </c>
      <c r="D27" s="78">
        <v>1046262</v>
      </c>
      <c r="E27" s="78">
        <v>865285</v>
      </c>
      <c r="F27" s="78">
        <v>865285</v>
      </c>
      <c r="G27" s="78">
        <v>865285</v>
      </c>
      <c r="H27" s="78">
        <v>970386</v>
      </c>
      <c r="I27" s="78">
        <v>970386</v>
      </c>
      <c r="J27" s="78">
        <v>1021724</v>
      </c>
      <c r="K27" s="78">
        <v>1105992</v>
      </c>
      <c r="L27" s="78">
        <v>976654</v>
      </c>
      <c r="M27" s="78">
        <v>950560</v>
      </c>
      <c r="N27" s="78">
        <v>1059901</v>
      </c>
      <c r="O27" s="78">
        <v>646345</v>
      </c>
      <c r="P27" s="78">
        <v>732693</v>
      </c>
      <c r="Q27" s="78">
        <v>755917</v>
      </c>
      <c r="R27" s="78">
        <v>1704857</v>
      </c>
      <c r="S27" s="78">
        <v>2530746</v>
      </c>
      <c r="T27" s="78">
        <v>1735114</v>
      </c>
      <c r="U27" s="78">
        <v>2460287</v>
      </c>
      <c r="V27" s="78">
        <v>2526444</v>
      </c>
      <c r="W27" s="78">
        <v>2325921</v>
      </c>
      <c r="X27" s="78">
        <v>2099646</v>
      </c>
      <c r="Y27" s="78">
        <v>2553077</v>
      </c>
      <c r="Z27" s="78">
        <v>3357639</v>
      </c>
      <c r="AA27" s="78">
        <v>4360314</v>
      </c>
      <c r="AB27" s="78">
        <v>4257123</v>
      </c>
      <c r="AC27" s="78">
        <v>7624156</v>
      </c>
      <c r="AD27" s="78">
        <v>8904654</v>
      </c>
      <c r="AE27" s="78">
        <v>7376262</v>
      </c>
      <c r="AF27" s="78">
        <v>6451764</v>
      </c>
      <c r="AG27" s="78">
        <v>8434029</v>
      </c>
      <c r="AH27" s="78">
        <v>9318651</v>
      </c>
      <c r="AI27" s="78">
        <v>7466860</v>
      </c>
      <c r="AJ27" s="78">
        <v>5444605</v>
      </c>
    </row>
    <row r="28" spans="1:36" ht="12" customHeight="1" x14ac:dyDescent="0.2">
      <c r="A28" s="18" t="s">
        <v>248</v>
      </c>
      <c r="B28" s="78">
        <v>124397</v>
      </c>
      <c r="C28" s="78">
        <v>124397</v>
      </c>
      <c r="D28" s="78">
        <v>124397</v>
      </c>
      <c r="E28" s="78">
        <v>124118</v>
      </c>
      <c r="F28" s="78">
        <v>124118</v>
      </c>
      <c r="G28" s="78">
        <v>124118</v>
      </c>
      <c r="H28" s="78">
        <v>110648</v>
      </c>
      <c r="I28" s="78">
        <v>110648</v>
      </c>
      <c r="J28" s="78">
        <v>108607</v>
      </c>
      <c r="K28" s="78">
        <v>100595</v>
      </c>
      <c r="L28" s="78">
        <v>88839</v>
      </c>
      <c r="M28" s="78">
        <v>100068</v>
      </c>
      <c r="N28" s="78">
        <v>105958</v>
      </c>
      <c r="O28" s="78">
        <v>87602</v>
      </c>
      <c r="P28" s="78">
        <v>85205</v>
      </c>
      <c r="Q28" s="78">
        <v>97115</v>
      </c>
      <c r="R28" s="78">
        <v>106503</v>
      </c>
      <c r="S28" s="78">
        <v>106140</v>
      </c>
      <c r="T28" s="78">
        <v>111423</v>
      </c>
      <c r="U28" s="78">
        <v>105901</v>
      </c>
      <c r="V28" s="78">
        <v>96479</v>
      </c>
      <c r="W28" s="78">
        <v>83031</v>
      </c>
      <c r="X28" s="78">
        <v>74482</v>
      </c>
      <c r="Y28" s="78">
        <v>80623</v>
      </c>
      <c r="Z28" s="78">
        <v>81073</v>
      </c>
      <c r="AA28" s="78">
        <v>87432</v>
      </c>
      <c r="AB28" s="78">
        <v>88101</v>
      </c>
      <c r="AC28" s="78">
        <v>82285</v>
      </c>
      <c r="AD28" s="78">
        <v>66047</v>
      </c>
      <c r="AE28" s="78">
        <v>62048</v>
      </c>
      <c r="AF28" s="78">
        <v>65126</v>
      </c>
      <c r="AG28" s="78">
        <v>58627</v>
      </c>
      <c r="AH28" s="78">
        <v>73089</v>
      </c>
      <c r="AI28" s="78">
        <v>45790</v>
      </c>
      <c r="AJ28" s="78">
        <v>40425</v>
      </c>
    </row>
    <row r="29" spans="1:36" ht="12" customHeight="1" x14ac:dyDescent="0.2">
      <c r="A29" s="18" t="s">
        <v>249</v>
      </c>
      <c r="B29" s="78">
        <v>0</v>
      </c>
      <c r="C29" s="78">
        <v>0</v>
      </c>
      <c r="D29" s="78">
        <v>0</v>
      </c>
      <c r="E29" s="78">
        <v>0</v>
      </c>
      <c r="F29" s="78">
        <v>0</v>
      </c>
      <c r="G29" s="78">
        <v>0</v>
      </c>
      <c r="H29" s="78">
        <v>34502</v>
      </c>
      <c r="I29" s="78">
        <v>34502</v>
      </c>
      <c r="J29" s="78">
        <v>0</v>
      </c>
      <c r="K29" s="78">
        <v>0</v>
      </c>
      <c r="L29" s="78">
        <v>0</v>
      </c>
      <c r="M29" s="78">
        <v>0</v>
      </c>
      <c r="N29" s="78">
        <v>0</v>
      </c>
      <c r="O29" s="78">
        <v>0</v>
      </c>
      <c r="P29" s="78">
        <v>0</v>
      </c>
      <c r="Q29" s="78">
        <v>0</v>
      </c>
      <c r="R29" s="78">
        <v>0</v>
      </c>
      <c r="S29" s="78">
        <v>0</v>
      </c>
      <c r="T29" s="78">
        <v>0</v>
      </c>
      <c r="U29" s="78">
        <v>0</v>
      </c>
      <c r="V29" s="78">
        <v>0</v>
      </c>
      <c r="W29" s="125">
        <v>0</v>
      </c>
      <c r="X29" s="125">
        <v>0</v>
      </c>
      <c r="Y29" s="125">
        <v>0</v>
      </c>
      <c r="Z29" s="125"/>
      <c r="AA29" s="125"/>
      <c r="AB29" s="125"/>
      <c r="AC29" s="125"/>
      <c r="AD29" s="125"/>
      <c r="AE29" s="125"/>
      <c r="AF29" s="125"/>
      <c r="AG29" s="125">
        <v>0</v>
      </c>
      <c r="AH29" s="125">
        <v>0</v>
      </c>
      <c r="AI29" s="78">
        <v>0</v>
      </c>
      <c r="AJ29" s="78">
        <v>0</v>
      </c>
    </row>
    <row r="30" spans="1:36" s="20" customFormat="1" ht="12" customHeight="1" x14ac:dyDescent="0.2">
      <c r="A30" s="31" t="s">
        <v>250</v>
      </c>
      <c r="B30" s="77">
        <v>32796957</v>
      </c>
      <c r="C30" s="77">
        <v>32796957</v>
      </c>
      <c r="D30" s="77">
        <v>33417720</v>
      </c>
      <c r="E30" s="77">
        <v>31149356</v>
      </c>
      <c r="F30" s="77">
        <v>31149356</v>
      </c>
      <c r="G30" s="77">
        <v>31774542</v>
      </c>
      <c r="H30" s="77">
        <v>30671949</v>
      </c>
      <c r="I30" s="77">
        <v>31333687</v>
      </c>
      <c r="J30" s="77">
        <v>31272419</v>
      </c>
      <c r="K30" s="77">
        <v>30700275</v>
      </c>
      <c r="L30" s="77">
        <v>30093872</v>
      </c>
      <c r="M30" s="77">
        <v>28058141</v>
      </c>
      <c r="N30" s="77">
        <v>26251691</v>
      </c>
      <c r="O30" s="77">
        <v>27125565</v>
      </c>
      <c r="P30" s="77">
        <v>27526328</v>
      </c>
      <c r="Q30" s="77">
        <v>26664512</v>
      </c>
      <c r="R30" s="77">
        <v>25875532</v>
      </c>
      <c r="S30" s="77">
        <v>27624483</v>
      </c>
      <c r="T30" s="77">
        <v>27972798</v>
      </c>
      <c r="U30" s="77">
        <f>U31+U32+U33+U35+U36</f>
        <v>28587144</v>
      </c>
      <c r="V30" s="77">
        <v>27887387</v>
      </c>
      <c r="W30" s="77">
        <v>35345710</v>
      </c>
      <c r="X30" s="77">
        <v>37003447</v>
      </c>
      <c r="Y30" s="77">
        <v>37817990</v>
      </c>
      <c r="Z30" s="77">
        <v>37024948</v>
      </c>
      <c r="AA30" s="77">
        <v>35858067</v>
      </c>
      <c r="AB30" s="77">
        <v>35380738</v>
      </c>
      <c r="AC30" s="77">
        <f>SUM(AC31:AC34)</f>
        <v>30718638</v>
      </c>
      <c r="AD30" s="77">
        <f>SUM(AD31:AD34)</f>
        <v>31463098</v>
      </c>
      <c r="AE30" s="77">
        <f>SUM(AE31:AE34)</f>
        <v>30786050</v>
      </c>
      <c r="AF30" s="77">
        <f>SUM(AF31:AF34)</f>
        <v>34087866</v>
      </c>
      <c r="AG30" s="77">
        <f>SUM(AG31:AG34)</f>
        <v>37459826</v>
      </c>
      <c r="AH30" s="77">
        <f t="shared" ref="AH30:AJ30" si="3">SUM(AH31:AH34)</f>
        <v>41063196</v>
      </c>
      <c r="AI30" s="77">
        <f t="shared" si="3"/>
        <v>45085507</v>
      </c>
      <c r="AJ30" s="77">
        <v>44708983</v>
      </c>
    </row>
    <row r="31" spans="1:36" ht="12" customHeight="1" x14ac:dyDescent="0.2">
      <c r="A31" s="18" t="s">
        <v>112</v>
      </c>
      <c r="B31" s="78">
        <v>30561057</v>
      </c>
      <c r="C31" s="78">
        <v>30561057</v>
      </c>
      <c r="D31" s="78">
        <v>30561057</v>
      </c>
      <c r="E31" s="78">
        <v>29004967</v>
      </c>
      <c r="F31" s="78">
        <v>29004967</v>
      </c>
      <c r="G31" s="78">
        <v>29004967</v>
      </c>
      <c r="H31" s="78">
        <v>28497797</v>
      </c>
      <c r="I31" s="78">
        <v>28497797</v>
      </c>
      <c r="J31" s="78">
        <v>28323570</v>
      </c>
      <c r="K31" s="78">
        <v>27688594</v>
      </c>
      <c r="L31" s="78">
        <v>27046927</v>
      </c>
      <c r="M31" s="78">
        <v>25020128</v>
      </c>
      <c r="N31" s="78">
        <v>22983942</v>
      </c>
      <c r="O31" s="78">
        <v>23335287</v>
      </c>
      <c r="P31" s="78">
        <v>24594168</v>
      </c>
      <c r="Q31" s="78">
        <v>23666381</v>
      </c>
      <c r="R31" s="78">
        <v>23173635</v>
      </c>
      <c r="S31" s="78">
        <v>22887556</v>
      </c>
      <c r="T31" s="78">
        <v>23547680</v>
      </c>
      <c r="U31" s="78">
        <v>23674181</v>
      </c>
      <c r="V31" s="78">
        <v>22841193</v>
      </c>
      <c r="W31" s="78">
        <v>30305393</v>
      </c>
      <c r="X31" s="78">
        <v>32143001</v>
      </c>
      <c r="Y31" s="78">
        <v>32559616</v>
      </c>
      <c r="Z31" s="78">
        <v>31144200</v>
      </c>
      <c r="AA31" s="78">
        <v>30521280</v>
      </c>
      <c r="AB31" s="78">
        <v>30504498</v>
      </c>
      <c r="AC31" s="78">
        <v>25744378</v>
      </c>
      <c r="AD31" s="78">
        <v>27020663</v>
      </c>
      <c r="AE31" s="78">
        <v>26395377</v>
      </c>
      <c r="AF31" s="78">
        <v>29822652</v>
      </c>
      <c r="AG31" s="78">
        <v>32198750</v>
      </c>
      <c r="AH31" s="78">
        <v>35725106</v>
      </c>
      <c r="AI31" s="78">
        <v>37155431</v>
      </c>
      <c r="AJ31" s="78">
        <v>36054194</v>
      </c>
    </row>
    <row r="32" spans="1:36" ht="12" customHeight="1" x14ac:dyDescent="0.2">
      <c r="A32" s="18" t="s">
        <v>114</v>
      </c>
      <c r="B32" s="78">
        <v>148318</v>
      </c>
      <c r="C32" s="78">
        <v>148318</v>
      </c>
      <c r="D32" s="78">
        <v>148318</v>
      </c>
      <c r="E32" s="78">
        <v>137032</v>
      </c>
      <c r="F32" s="78">
        <v>137032</v>
      </c>
      <c r="G32" s="78">
        <v>137032</v>
      </c>
      <c r="H32" s="78">
        <v>131539</v>
      </c>
      <c r="I32" s="78">
        <v>131539</v>
      </c>
      <c r="J32" s="78">
        <v>131137</v>
      </c>
      <c r="K32" s="78">
        <v>128301</v>
      </c>
      <c r="L32" s="78">
        <v>133606</v>
      </c>
      <c r="M32" s="78">
        <v>129811</v>
      </c>
      <c r="N32" s="78">
        <v>129323</v>
      </c>
      <c r="O32" s="78">
        <v>133817</v>
      </c>
      <c r="P32" s="78">
        <v>135346</v>
      </c>
      <c r="Q32" s="78">
        <v>229163</v>
      </c>
      <c r="R32" s="78">
        <v>227328</v>
      </c>
      <c r="S32" s="78">
        <v>2259172</v>
      </c>
      <c r="T32" s="78">
        <v>2159838</v>
      </c>
      <c r="U32" s="78">
        <v>2632543</v>
      </c>
      <c r="V32" s="78">
        <v>2493702</v>
      </c>
      <c r="W32" s="78">
        <v>2426514</v>
      </c>
      <c r="X32" s="78">
        <v>2300834</v>
      </c>
      <c r="Y32" s="78">
        <v>2704234</v>
      </c>
      <c r="Z32" s="78">
        <v>3145336</v>
      </c>
      <c r="AA32" s="78">
        <v>2621344</v>
      </c>
      <c r="AB32" s="78">
        <v>2169975</v>
      </c>
      <c r="AC32" s="78">
        <v>2261630</v>
      </c>
      <c r="AD32" s="78">
        <v>1948164</v>
      </c>
      <c r="AE32" s="78">
        <v>1903302</v>
      </c>
      <c r="AF32" s="78">
        <v>1930764</v>
      </c>
      <c r="AG32" s="78">
        <v>2411121</v>
      </c>
      <c r="AH32" s="78">
        <v>2216418</v>
      </c>
      <c r="AI32" s="78">
        <v>4622647</v>
      </c>
      <c r="AJ32" s="78">
        <v>5151728</v>
      </c>
    </row>
    <row r="33" spans="1:36" s="21" customFormat="1" ht="12" customHeight="1" x14ac:dyDescent="0.2">
      <c r="A33" s="18" t="s">
        <v>251</v>
      </c>
      <c r="B33" s="78">
        <v>508363</v>
      </c>
      <c r="C33" s="78">
        <v>508363</v>
      </c>
      <c r="D33" s="78">
        <v>1129126</v>
      </c>
      <c r="E33" s="78">
        <v>478257</v>
      </c>
      <c r="F33" s="78">
        <v>478257</v>
      </c>
      <c r="G33" s="78">
        <v>1103443</v>
      </c>
      <c r="H33" s="78">
        <v>495365</v>
      </c>
      <c r="I33" s="78">
        <v>1157103</v>
      </c>
      <c r="J33" s="78">
        <v>1046897</v>
      </c>
      <c r="K33" s="78">
        <v>1084701</v>
      </c>
      <c r="L33" s="78">
        <v>1146699</v>
      </c>
      <c r="M33" s="78">
        <v>1167974</v>
      </c>
      <c r="N33" s="78">
        <v>1173559</v>
      </c>
      <c r="O33" s="78">
        <v>1674988</v>
      </c>
      <c r="P33" s="78">
        <v>859593</v>
      </c>
      <c r="Q33" s="78">
        <v>894098</v>
      </c>
      <c r="R33" s="78">
        <v>601731</v>
      </c>
      <c r="S33" s="78">
        <v>667907</v>
      </c>
      <c r="T33" s="78">
        <v>609525</v>
      </c>
      <c r="U33" s="78">
        <v>624583</v>
      </c>
      <c r="V33" s="78">
        <v>589539</v>
      </c>
      <c r="W33" s="78">
        <v>620227</v>
      </c>
      <c r="X33" s="78">
        <v>550551</v>
      </c>
      <c r="Y33" s="78">
        <v>564043</v>
      </c>
      <c r="Z33" s="78">
        <v>618836</v>
      </c>
      <c r="AA33" s="78">
        <v>602209</v>
      </c>
      <c r="AB33" s="78">
        <v>574492</v>
      </c>
      <c r="AC33" s="78">
        <v>562329</v>
      </c>
      <c r="AD33" s="78">
        <v>503081</v>
      </c>
      <c r="AE33" s="78">
        <v>467673</v>
      </c>
      <c r="AF33" s="78">
        <v>301300</v>
      </c>
      <c r="AG33" s="78">
        <v>278887</v>
      </c>
      <c r="AH33" s="78">
        <v>216950</v>
      </c>
      <c r="AI33" s="78">
        <v>284941</v>
      </c>
      <c r="AJ33" s="78">
        <v>564325</v>
      </c>
    </row>
    <row r="34" spans="1:36" ht="12" customHeight="1" x14ac:dyDescent="0.2">
      <c r="A34" s="18" t="s">
        <v>252</v>
      </c>
      <c r="B34" s="78">
        <v>1579219</v>
      </c>
      <c r="C34" s="78">
        <v>1579219</v>
      </c>
      <c r="D34" s="78">
        <v>1579219</v>
      </c>
      <c r="E34" s="78">
        <v>1529100</v>
      </c>
      <c r="F34" s="78">
        <v>1529100</v>
      </c>
      <c r="G34" s="78">
        <v>1529100</v>
      </c>
      <c r="H34" s="78">
        <v>1547248</v>
      </c>
      <c r="I34" s="78">
        <v>1547248</v>
      </c>
      <c r="J34" s="78">
        <v>1770815</v>
      </c>
      <c r="K34" s="78">
        <v>1798679</v>
      </c>
      <c r="L34" s="78">
        <v>1766640</v>
      </c>
      <c r="M34" s="78">
        <v>1740228</v>
      </c>
      <c r="N34" s="78">
        <v>1964867</v>
      </c>
      <c r="O34" s="78">
        <v>1981473</v>
      </c>
      <c r="P34" s="78">
        <v>1937221</v>
      </c>
      <c r="Q34" s="78">
        <v>1874870</v>
      </c>
      <c r="R34" s="78">
        <v>1872838</v>
      </c>
      <c r="S34" s="78">
        <v>1809848</v>
      </c>
      <c r="T34" s="78">
        <v>1655755</v>
      </c>
      <c r="U34" s="78">
        <f>U35+U36</f>
        <v>1655837</v>
      </c>
      <c r="V34" s="78">
        <v>1962953</v>
      </c>
      <c r="W34" s="78">
        <v>1993576</v>
      </c>
      <c r="X34" s="78">
        <f>SUM(X35:X36)</f>
        <v>2009061</v>
      </c>
      <c r="Y34" s="78">
        <f>SUM(Y35:Y36)</f>
        <v>1990097</v>
      </c>
      <c r="Z34" s="78">
        <v>2116576</v>
      </c>
      <c r="AA34" s="78">
        <v>2113234</v>
      </c>
      <c r="AB34" s="78">
        <f>SUM(AB35:AB36)</f>
        <v>2131773</v>
      </c>
      <c r="AC34" s="78">
        <f>SUM(AC35:AC36)</f>
        <v>2150301</v>
      </c>
      <c r="AD34" s="78">
        <f>SUM(AD35:AD36)</f>
        <v>1991190</v>
      </c>
      <c r="AE34" s="78">
        <f>SUM(AE35:AE36)</f>
        <v>2019698</v>
      </c>
      <c r="AF34" s="78">
        <v>2033150</v>
      </c>
      <c r="AG34" s="78">
        <v>2571068</v>
      </c>
      <c r="AH34" s="78">
        <f t="shared" ref="AH34:AI34" si="4">SUM(AH35:AH36)</f>
        <v>2904722</v>
      </c>
      <c r="AI34" s="78">
        <f t="shared" si="4"/>
        <v>3022488</v>
      </c>
      <c r="AJ34" s="78">
        <f>SUM(AJ35:AJ36)</f>
        <v>2938736</v>
      </c>
    </row>
    <row r="35" spans="1:36" ht="12" customHeight="1" x14ac:dyDescent="0.2">
      <c r="A35" s="18" t="s">
        <v>390</v>
      </c>
      <c r="B35" s="78">
        <v>730862</v>
      </c>
      <c r="C35" s="78">
        <v>730862</v>
      </c>
      <c r="D35" s="78">
        <v>730862</v>
      </c>
      <c r="E35" s="78">
        <v>690707</v>
      </c>
      <c r="F35" s="78">
        <v>690707</v>
      </c>
      <c r="G35" s="78">
        <v>690707</v>
      </c>
      <c r="H35" s="78">
        <v>704087</v>
      </c>
      <c r="I35" s="78">
        <v>704087</v>
      </c>
      <c r="J35" s="78">
        <v>704485</v>
      </c>
      <c r="K35" s="78">
        <v>729831</v>
      </c>
      <c r="L35" s="78">
        <v>735868</v>
      </c>
      <c r="M35" s="78">
        <v>718592</v>
      </c>
      <c r="N35" s="78">
        <v>719133</v>
      </c>
      <c r="O35" s="78">
        <v>739009</v>
      </c>
      <c r="P35" s="78">
        <v>749757</v>
      </c>
      <c r="Q35" s="78">
        <v>690635</v>
      </c>
      <c r="R35" s="78">
        <v>685953</v>
      </c>
      <c r="S35" s="78">
        <v>615371</v>
      </c>
      <c r="T35" s="78">
        <v>552006</v>
      </c>
      <c r="U35" s="78">
        <v>553456</v>
      </c>
      <c r="V35" s="78">
        <v>526768</v>
      </c>
      <c r="W35" s="78">
        <v>536751</v>
      </c>
      <c r="X35" s="78">
        <v>558464</v>
      </c>
      <c r="Y35" s="78">
        <v>529176</v>
      </c>
      <c r="Z35" s="78">
        <v>554315</v>
      </c>
      <c r="AA35" s="78">
        <v>526991</v>
      </c>
      <c r="AB35" s="78">
        <v>521777</v>
      </c>
      <c r="AC35" s="78">
        <v>505942</v>
      </c>
      <c r="AD35" s="78">
        <v>508305</v>
      </c>
      <c r="AE35" s="78">
        <v>509841</v>
      </c>
      <c r="AF35" s="78">
        <v>511772</v>
      </c>
      <c r="AG35" s="78">
        <v>1037622</v>
      </c>
      <c r="AH35" s="78">
        <v>1411736</v>
      </c>
      <c r="AI35" s="78">
        <v>1504532</v>
      </c>
      <c r="AJ35" s="78">
        <v>1393164</v>
      </c>
    </row>
    <row r="36" spans="1:36" ht="12" customHeight="1" x14ac:dyDescent="0.2">
      <c r="A36" s="18" t="s">
        <v>391</v>
      </c>
      <c r="B36" s="78">
        <v>848357</v>
      </c>
      <c r="C36" s="78">
        <v>848357</v>
      </c>
      <c r="D36" s="78">
        <v>848357</v>
      </c>
      <c r="E36" s="78">
        <v>838393</v>
      </c>
      <c r="F36" s="78">
        <v>838393</v>
      </c>
      <c r="G36" s="78">
        <v>838393</v>
      </c>
      <c r="H36" s="78">
        <v>843161</v>
      </c>
      <c r="I36" s="78">
        <v>843161</v>
      </c>
      <c r="J36" s="78">
        <v>1066330</v>
      </c>
      <c r="K36" s="78">
        <v>1068848</v>
      </c>
      <c r="L36" s="78">
        <v>1030772</v>
      </c>
      <c r="M36" s="78">
        <v>1021636</v>
      </c>
      <c r="N36" s="78">
        <v>1245734</v>
      </c>
      <c r="O36" s="78">
        <v>1242464</v>
      </c>
      <c r="P36" s="78">
        <v>1187464</v>
      </c>
      <c r="Q36" s="78">
        <v>1184235</v>
      </c>
      <c r="R36" s="78">
        <v>1186885</v>
      </c>
      <c r="S36" s="78">
        <v>1194477</v>
      </c>
      <c r="T36" s="78">
        <v>1103749</v>
      </c>
      <c r="U36" s="78">
        <v>1102381</v>
      </c>
      <c r="V36" s="78">
        <v>1436185</v>
      </c>
      <c r="W36" s="78">
        <v>1456825</v>
      </c>
      <c r="X36" s="78">
        <v>1450597</v>
      </c>
      <c r="Y36" s="78">
        <v>1460921</v>
      </c>
      <c r="Z36" s="78">
        <v>1562261</v>
      </c>
      <c r="AA36" s="78">
        <v>1586243</v>
      </c>
      <c r="AB36" s="78">
        <v>1609996</v>
      </c>
      <c r="AC36" s="78">
        <f>SUM(AC37:AC38)</f>
        <v>1644359</v>
      </c>
      <c r="AD36" s="78">
        <f>SUM(AD37:AD38)</f>
        <v>1482885</v>
      </c>
      <c r="AE36" s="78">
        <f>SUM(AE37:AE38)</f>
        <v>1509857</v>
      </c>
      <c r="AF36" s="78">
        <v>1521378</v>
      </c>
      <c r="AG36" s="78">
        <v>1533446</v>
      </c>
      <c r="AH36" s="78">
        <v>1492986</v>
      </c>
      <c r="AI36" s="78">
        <v>1517956</v>
      </c>
      <c r="AJ36" s="78">
        <v>1545572</v>
      </c>
    </row>
    <row r="37" spans="1:36" ht="12" customHeight="1" x14ac:dyDescent="0.2">
      <c r="A37" s="18" t="s">
        <v>392</v>
      </c>
      <c r="B37" s="78">
        <v>333989</v>
      </c>
      <c r="C37" s="78">
        <v>333989</v>
      </c>
      <c r="D37" s="78">
        <v>333989</v>
      </c>
      <c r="E37" s="78">
        <v>324025</v>
      </c>
      <c r="F37" s="78">
        <v>324025</v>
      </c>
      <c r="G37" s="78">
        <v>324025</v>
      </c>
      <c r="H37" s="78">
        <v>328793</v>
      </c>
      <c r="I37" s="78">
        <v>328793</v>
      </c>
      <c r="J37" s="78">
        <v>347064</v>
      </c>
      <c r="K37" s="78">
        <v>349582</v>
      </c>
      <c r="L37" s="78">
        <v>311506</v>
      </c>
      <c r="M37" s="78">
        <v>302370</v>
      </c>
      <c r="N37" s="78">
        <v>337013</v>
      </c>
      <c r="O37" s="78">
        <v>333743</v>
      </c>
      <c r="P37" s="78">
        <v>278743</v>
      </c>
      <c r="Q37" s="78">
        <v>275514</v>
      </c>
      <c r="R37" s="78">
        <v>281766</v>
      </c>
      <c r="S37" s="78">
        <v>289358</v>
      </c>
      <c r="T37" s="78">
        <v>291011</v>
      </c>
      <c r="U37" s="78">
        <v>289643</v>
      </c>
      <c r="V37" s="78">
        <v>524001</v>
      </c>
      <c r="W37" s="78">
        <v>544641</v>
      </c>
      <c r="X37" s="78">
        <v>538413</v>
      </c>
      <c r="Y37" s="78">
        <v>548737</v>
      </c>
      <c r="Z37" s="78">
        <v>803835</v>
      </c>
      <c r="AA37" s="78">
        <v>827817</v>
      </c>
      <c r="AB37" s="78">
        <v>851570</v>
      </c>
      <c r="AC37" s="78">
        <v>885933</v>
      </c>
      <c r="AD37" s="78">
        <v>898597</v>
      </c>
      <c r="AE37" s="78">
        <v>925569</v>
      </c>
      <c r="AF37" s="78">
        <v>937090</v>
      </c>
      <c r="AG37" s="78">
        <v>934381</v>
      </c>
      <c r="AH37" s="78">
        <v>937657</v>
      </c>
      <c r="AI37" s="78">
        <v>962627</v>
      </c>
      <c r="AJ37" s="78">
        <v>990287</v>
      </c>
    </row>
    <row r="38" spans="1:36" ht="12" customHeight="1" x14ac:dyDescent="0.2">
      <c r="A38" s="18" t="s">
        <v>393</v>
      </c>
      <c r="B38" s="78">
        <v>514368</v>
      </c>
      <c r="C38" s="78">
        <v>514368</v>
      </c>
      <c r="D38" s="78">
        <v>514368</v>
      </c>
      <c r="E38" s="78">
        <v>514368</v>
      </c>
      <c r="F38" s="78">
        <v>514368</v>
      </c>
      <c r="G38" s="78">
        <v>514368</v>
      </c>
      <c r="H38" s="78">
        <v>514368</v>
      </c>
      <c r="I38" s="78">
        <v>514368</v>
      </c>
      <c r="J38" s="78">
        <v>719266</v>
      </c>
      <c r="K38" s="78">
        <v>719266</v>
      </c>
      <c r="L38" s="78">
        <v>719266</v>
      </c>
      <c r="M38" s="78">
        <v>719266</v>
      </c>
      <c r="N38" s="78">
        <v>908721</v>
      </c>
      <c r="O38" s="78">
        <v>908721</v>
      </c>
      <c r="P38" s="78">
        <v>908721</v>
      </c>
      <c r="Q38" s="78">
        <v>908721</v>
      </c>
      <c r="R38" s="78">
        <v>905119</v>
      </c>
      <c r="S38" s="78">
        <v>905119</v>
      </c>
      <c r="T38" s="78">
        <v>812738</v>
      </c>
      <c r="U38" s="78">
        <v>812738</v>
      </c>
      <c r="V38" s="78">
        <v>912184</v>
      </c>
      <c r="W38" s="78">
        <v>912184</v>
      </c>
      <c r="X38" s="78">
        <v>912184</v>
      </c>
      <c r="Y38" s="78">
        <v>912184</v>
      </c>
      <c r="Z38" s="78">
        <v>758426</v>
      </c>
      <c r="AA38" s="78">
        <v>758426</v>
      </c>
      <c r="AB38" s="78">
        <v>758426</v>
      </c>
      <c r="AC38" s="78">
        <v>758426</v>
      </c>
      <c r="AD38" s="78">
        <v>584288</v>
      </c>
      <c r="AE38" s="78">
        <v>584288</v>
      </c>
      <c r="AF38" s="78">
        <v>584288</v>
      </c>
      <c r="AG38" s="78">
        <v>599065</v>
      </c>
      <c r="AH38" s="78">
        <v>555329</v>
      </c>
      <c r="AI38" s="78">
        <v>555329</v>
      </c>
      <c r="AJ38" s="78">
        <v>555329</v>
      </c>
    </row>
    <row r="39" spans="1:36" ht="12" customHeight="1" x14ac:dyDescent="0.2">
      <c r="A39" s="77" t="s">
        <v>253</v>
      </c>
      <c r="B39" s="77">
        <v>8318899</v>
      </c>
      <c r="C39" s="77">
        <v>8318899</v>
      </c>
      <c r="D39" s="77">
        <v>6731293</v>
      </c>
      <c r="E39" s="77">
        <v>8669326</v>
      </c>
      <c r="F39" s="77">
        <v>8669326</v>
      </c>
      <c r="G39" s="77">
        <v>7190037</v>
      </c>
      <c r="H39" s="77">
        <v>9182762</v>
      </c>
      <c r="I39" s="77">
        <v>7784917</v>
      </c>
      <c r="J39" s="77">
        <v>7384521</v>
      </c>
      <c r="K39" s="77">
        <v>7669937</v>
      </c>
      <c r="L39" s="77">
        <v>7042965</v>
      </c>
      <c r="M39" s="77">
        <v>7966648</v>
      </c>
      <c r="N39" s="77">
        <v>8288229</v>
      </c>
      <c r="O39" s="77">
        <v>8223620</v>
      </c>
      <c r="P39" s="77">
        <v>8221328</v>
      </c>
      <c r="Q39" s="77">
        <v>8747258</v>
      </c>
      <c r="R39" s="77">
        <v>10013440</v>
      </c>
      <c r="S39" s="77">
        <v>10250388</v>
      </c>
      <c r="T39" s="77">
        <v>12368948</v>
      </c>
      <c r="U39" s="77">
        <v>10036069</v>
      </c>
      <c r="V39" s="77">
        <v>11361932</v>
      </c>
      <c r="W39" s="77">
        <v>5406542</v>
      </c>
      <c r="X39" s="77">
        <v>5462567</v>
      </c>
      <c r="Y39" s="77">
        <v>6342851</v>
      </c>
      <c r="Z39" s="77">
        <v>11251505</v>
      </c>
      <c r="AA39" s="77">
        <v>17275336</v>
      </c>
      <c r="AB39" s="77">
        <v>25096115</v>
      </c>
      <c r="AC39" s="77">
        <f t="shared" ref="AC39:AJ39" si="5">SUM(AC40,AC41,AC42,AC48,AC49,AC50)</f>
        <v>23160615</v>
      </c>
      <c r="AD39" s="77">
        <f t="shared" si="5"/>
        <v>23374389</v>
      </c>
      <c r="AE39" s="77">
        <f t="shared" si="5"/>
        <v>25100864</v>
      </c>
      <c r="AF39" s="77">
        <f t="shared" si="5"/>
        <v>23857741</v>
      </c>
      <c r="AG39" s="77">
        <f t="shared" si="5"/>
        <v>23790514</v>
      </c>
      <c r="AH39" s="77">
        <f t="shared" si="5"/>
        <v>21816044</v>
      </c>
      <c r="AI39" s="77">
        <f t="shared" si="5"/>
        <v>21692851</v>
      </c>
      <c r="AJ39" s="77">
        <f>SUM(AJ40,AJ41,AJ42,AJ48,AJ49,AJ50)</f>
        <v>20619583</v>
      </c>
    </row>
    <row r="40" spans="1:36" ht="12" customHeight="1" x14ac:dyDescent="0.2">
      <c r="A40" s="18" t="s">
        <v>254</v>
      </c>
      <c r="B40" s="78">
        <v>4540000</v>
      </c>
      <c r="C40" s="78">
        <v>4540000</v>
      </c>
      <c r="D40" s="78">
        <v>4540000</v>
      </c>
      <c r="E40" s="78">
        <v>4540000</v>
      </c>
      <c r="F40" s="78">
        <v>4540000</v>
      </c>
      <c r="G40" s="78">
        <v>4540000</v>
      </c>
      <c r="H40" s="78">
        <v>4540000</v>
      </c>
      <c r="I40" s="78">
        <v>4540000</v>
      </c>
      <c r="J40" s="78">
        <v>4540000</v>
      </c>
      <c r="K40" s="78">
        <v>4540000</v>
      </c>
      <c r="L40" s="78">
        <v>4540000</v>
      </c>
      <c r="M40" s="78">
        <v>4540000</v>
      </c>
      <c r="N40" s="78">
        <v>4540000</v>
      </c>
      <c r="O40" s="78">
        <v>4540000</v>
      </c>
      <c r="P40" s="78">
        <v>4540000</v>
      </c>
      <c r="Q40" s="78">
        <v>4540000</v>
      </c>
      <c r="R40" s="78">
        <v>4540000</v>
      </c>
      <c r="S40" s="78">
        <v>4540000</v>
      </c>
      <c r="T40" s="78">
        <v>4540000</v>
      </c>
      <c r="U40" s="78">
        <v>4540000</v>
      </c>
      <c r="V40" s="78">
        <v>4540000</v>
      </c>
      <c r="W40" s="78">
        <v>4540000</v>
      </c>
      <c r="X40" s="78">
        <v>4540000</v>
      </c>
      <c r="Y40" s="78">
        <v>4540000</v>
      </c>
      <c r="Z40" s="78">
        <v>6040000</v>
      </c>
      <c r="AA40" s="78">
        <v>6040000</v>
      </c>
      <c r="AB40" s="78">
        <v>6040000</v>
      </c>
      <c r="AC40" s="78">
        <v>6040000</v>
      </c>
      <c r="AD40" s="78">
        <v>10240000</v>
      </c>
      <c r="AE40" s="78">
        <v>10240000</v>
      </c>
      <c r="AF40" s="78">
        <v>10240000</v>
      </c>
      <c r="AG40" s="78">
        <v>10240000</v>
      </c>
      <c r="AH40" s="78">
        <v>10240000</v>
      </c>
      <c r="AI40" s="78">
        <v>10240000</v>
      </c>
      <c r="AJ40" s="78">
        <v>10240000</v>
      </c>
    </row>
    <row r="41" spans="1:36" s="21" customFormat="1" ht="12" customHeight="1" x14ac:dyDescent="0.2">
      <c r="A41" s="18" t="s">
        <v>255</v>
      </c>
      <c r="B41" s="78">
        <v>30</v>
      </c>
      <c r="C41" s="78">
        <v>30</v>
      </c>
      <c r="D41" s="78">
        <v>30</v>
      </c>
      <c r="E41" s="78">
        <v>30</v>
      </c>
      <c r="F41" s="78">
        <v>30</v>
      </c>
      <c r="G41" s="78">
        <v>30</v>
      </c>
      <c r="H41" s="78">
        <v>30</v>
      </c>
      <c r="I41" s="78">
        <v>30</v>
      </c>
      <c r="J41" s="78">
        <v>30</v>
      </c>
      <c r="K41" s="78">
        <v>30</v>
      </c>
      <c r="L41" s="78">
        <v>30</v>
      </c>
      <c r="M41" s="78">
        <v>30</v>
      </c>
      <c r="N41" s="78">
        <v>30</v>
      </c>
      <c r="O41" s="78">
        <v>30</v>
      </c>
      <c r="P41" s="78">
        <v>32720</v>
      </c>
      <c r="Q41" s="78">
        <v>32720</v>
      </c>
      <c r="R41" s="78">
        <v>32720</v>
      </c>
      <c r="S41" s="78">
        <v>32720</v>
      </c>
      <c r="T41" s="78">
        <v>32720</v>
      </c>
      <c r="U41" s="78">
        <v>32720</v>
      </c>
      <c r="V41" s="78">
        <v>32720</v>
      </c>
      <c r="W41" s="78">
        <v>32720</v>
      </c>
      <c r="X41" s="78">
        <v>32720</v>
      </c>
      <c r="Y41" s="78">
        <v>32720</v>
      </c>
      <c r="Z41" s="78">
        <v>32720</v>
      </c>
      <c r="AA41" s="78">
        <v>32720</v>
      </c>
      <c r="AB41" s="78">
        <v>32720</v>
      </c>
      <c r="AC41" s="78">
        <v>32720</v>
      </c>
      <c r="AD41" s="78">
        <v>32720</v>
      </c>
      <c r="AE41" s="78">
        <v>32720</v>
      </c>
      <c r="AF41" s="78">
        <v>32720</v>
      </c>
      <c r="AG41" s="78">
        <v>32720</v>
      </c>
      <c r="AH41" s="78">
        <v>32720</v>
      </c>
      <c r="AI41" s="78">
        <v>32720</v>
      </c>
      <c r="AJ41" s="78">
        <v>32720</v>
      </c>
    </row>
    <row r="42" spans="1:36" ht="12" customHeight="1" x14ac:dyDescent="0.2">
      <c r="A42" s="18" t="s">
        <v>256</v>
      </c>
      <c r="B42" s="78">
        <v>2104804</v>
      </c>
      <c r="C42" s="78">
        <v>2464701</v>
      </c>
      <c r="D42" s="78">
        <v>0</v>
      </c>
      <c r="E42" s="78">
        <v>2104804</v>
      </c>
      <c r="F42" s="78">
        <v>2464701</v>
      </c>
      <c r="G42" s="78">
        <v>0</v>
      </c>
      <c r="H42" s="78">
        <v>2464701</v>
      </c>
      <c r="I42" s="78">
        <v>0</v>
      </c>
      <c r="J42" s="78">
        <v>0</v>
      </c>
      <c r="K42" s="78">
        <v>0</v>
      </c>
      <c r="L42" s="78">
        <v>0</v>
      </c>
      <c r="M42" s="78">
        <v>0</v>
      </c>
      <c r="N42" s="78">
        <v>0</v>
      </c>
      <c r="O42" s="78">
        <v>0</v>
      </c>
      <c r="P42" s="78">
        <v>180712</v>
      </c>
      <c r="Q42" s="78">
        <v>180712</v>
      </c>
      <c r="R42" s="78">
        <v>3064827</v>
      </c>
      <c r="S42" s="78">
        <v>3064827</v>
      </c>
      <c r="T42" s="78">
        <v>3064827</v>
      </c>
      <c r="U42" s="78">
        <v>3064827</v>
      </c>
      <c r="V42" s="78">
        <v>4431200</v>
      </c>
      <c r="W42" s="78">
        <v>4431200</v>
      </c>
      <c r="X42" s="78">
        <v>4431200</v>
      </c>
      <c r="Y42" s="78">
        <v>4431200</v>
      </c>
      <c r="Z42" s="78">
        <v>5824350</v>
      </c>
      <c r="AA42" s="78">
        <v>5824350</v>
      </c>
      <c r="AB42" s="78">
        <v>5824350</v>
      </c>
      <c r="AC42" s="78">
        <v>5824350</v>
      </c>
      <c r="AD42" s="78">
        <v>10092888</v>
      </c>
      <c r="AE42" s="78">
        <v>9714663</v>
      </c>
      <c r="AF42" s="78">
        <v>9697708</v>
      </c>
      <c r="AG42" s="78">
        <v>9697708</v>
      </c>
      <c r="AH42" s="78">
        <v>8988442</v>
      </c>
      <c r="AI42" s="78">
        <v>8988442</v>
      </c>
      <c r="AJ42" s="78">
        <v>7374442</v>
      </c>
    </row>
    <row r="43" spans="1:36" ht="12" customHeight="1" x14ac:dyDescent="0.2">
      <c r="A43" s="195" t="s">
        <v>257</v>
      </c>
      <c r="B43" s="105">
        <v>424536</v>
      </c>
      <c r="C43" s="105">
        <v>442531</v>
      </c>
      <c r="D43" s="105">
        <v>0</v>
      </c>
      <c r="E43" s="105">
        <v>424536</v>
      </c>
      <c r="F43" s="105">
        <v>442531</v>
      </c>
      <c r="G43" s="105">
        <v>0</v>
      </c>
      <c r="H43" s="105">
        <v>442531</v>
      </c>
      <c r="I43" s="105">
        <v>0</v>
      </c>
      <c r="J43" s="105">
        <v>0</v>
      </c>
      <c r="K43" s="105">
        <v>0</v>
      </c>
      <c r="L43" s="105">
        <v>0</v>
      </c>
      <c r="M43" s="105">
        <v>0</v>
      </c>
      <c r="N43" s="105">
        <v>0</v>
      </c>
      <c r="O43" s="105">
        <v>0</v>
      </c>
      <c r="P43" s="105">
        <v>0</v>
      </c>
      <c r="Q43" s="105">
        <v>0</v>
      </c>
      <c r="R43" s="105">
        <v>189122</v>
      </c>
      <c r="S43" s="105">
        <v>189122</v>
      </c>
      <c r="T43" s="105">
        <v>189122</v>
      </c>
      <c r="U43" s="105">
        <v>189122</v>
      </c>
      <c r="V43" s="78">
        <v>278576</v>
      </c>
      <c r="W43" s="78">
        <v>278576</v>
      </c>
      <c r="X43" s="78">
        <v>278576</v>
      </c>
      <c r="Y43" s="78">
        <v>278576</v>
      </c>
      <c r="Z43" s="78">
        <v>468291</v>
      </c>
      <c r="AA43" s="78">
        <v>468291</v>
      </c>
      <c r="AB43" s="78">
        <v>468291</v>
      </c>
      <c r="AC43" s="78">
        <v>468291</v>
      </c>
      <c r="AD43" s="78">
        <v>1081222</v>
      </c>
      <c r="AE43" s="78">
        <v>1081222</v>
      </c>
      <c r="AF43" s="78">
        <v>1081222</v>
      </c>
      <c r="AG43" s="78">
        <v>1081222</v>
      </c>
      <c r="AH43" s="78">
        <v>1158925</v>
      </c>
      <c r="AI43" s="78">
        <v>1158925</v>
      </c>
      <c r="AJ43" s="78">
        <v>1158925</v>
      </c>
    </row>
    <row r="44" spans="1:36" ht="12" customHeight="1" x14ac:dyDescent="0.2">
      <c r="A44" s="195" t="s">
        <v>258</v>
      </c>
      <c r="B44" s="105">
        <v>1895494</v>
      </c>
      <c r="C44" s="105">
        <v>2151920</v>
      </c>
      <c r="D44" s="105">
        <v>238976</v>
      </c>
      <c r="E44" s="105">
        <v>1895494</v>
      </c>
      <c r="F44" s="105">
        <v>2151920</v>
      </c>
      <c r="G44" s="105">
        <v>238976</v>
      </c>
      <c r="H44" s="105">
        <v>2151920</v>
      </c>
      <c r="I44" s="105">
        <v>238976</v>
      </c>
      <c r="J44" s="105">
        <v>238976</v>
      </c>
      <c r="K44" s="105">
        <v>238976</v>
      </c>
      <c r="L44" s="105">
        <v>238976</v>
      </c>
      <c r="M44" s="105">
        <v>238976</v>
      </c>
      <c r="N44" s="105">
        <v>238976</v>
      </c>
      <c r="O44" s="105">
        <v>238976</v>
      </c>
      <c r="P44" s="105">
        <v>238976</v>
      </c>
      <c r="Q44" s="105">
        <v>238976</v>
      </c>
      <c r="R44" s="105">
        <v>2933969</v>
      </c>
      <c r="S44" s="105">
        <v>2933969</v>
      </c>
      <c r="T44" s="105">
        <v>2933969</v>
      </c>
      <c r="U44" s="105">
        <v>2933969</v>
      </c>
      <c r="V44" s="78">
        <v>4210888</v>
      </c>
      <c r="W44" s="78">
        <v>4210888</v>
      </c>
      <c r="X44" s="78">
        <v>4210888</v>
      </c>
      <c r="Y44" s="78">
        <v>4210888</v>
      </c>
      <c r="Z44" s="78">
        <v>5414323</v>
      </c>
      <c r="AA44" s="78">
        <v>5414323</v>
      </c>
      <c r="AB44" s="78">
        <v>5414323</v>
      </c>
      <c r="AC44" s="78">
        <v>5414323</v>
      </c>
      <c r="AD44" s="78">
        <v>9948596</v>
      </c>
      <c r="AE44" s="78">
        <v>9948596</v>
      </c>
      <c r="AF44" s="78">
        <v>8616486</v>
      </c>
      <c r="AG44" s="78">
        <v>8616486</v>
      </c>
      <c r="AH44" s="78">
        <v>6215517</v>
      </c>
      <c r="AI44" s="78">
        <v>6215517</v>
      </c>
      <c r="AJ44" s="78">
        <v>6215517</v>
      </c>
    </row>
    <row r="45" spans="1:36" ht="12" customHeight="1" x14ac:dyDescent="0.2">
      <c r="A45" s="195" t="s">
        <v>259</v>
      </c>
      <c r="B45" s="105">
        <v>23750</v>
      </c>
      <c r="C45" s="105">
        <v>109226</v>
      </c>
      <c r="D45" s="105">
        <v>0</v>
      </c>
      <c r="E45" s="105">
        <v>23750</v>
      </c>
      <c r="F45" s="105">
        <v>109226</v>
      </c>
      <c r="G45" s="105">
        <v>0</v>
      </c>
      <c r="H45" s="105">
        <v>109226</v>
      </c>
      <c r="I45" s="105">
        <v>0</v>
      </c>
      <c r="J45" s="105">
        <v>0</v>
      </c>
      <c r="K45" s="105">
        <v>0</v>
      </c>
      <c r="L45" s="105">
        <v>0</v>
      </c>
      <c r="M45" s="105">
        <v>0</v>
      </c>
      <c r="N45" s="105">
        <v>0</v>
      </c>
      <c r="O45" s="105">
        <v>0</v>
      </c>
      <c r="P45" s="105">
        <v>0</v>
      </c>
      <c r="Q45" s="105">
        <v>0</v>
      </c>
      <c r="R45" s="105">
        <v>0</v>
      </c>
      <c r="S45" s="105">
        <v>0</v>
      </c>
      <c r="T45" s="105">
        <v>0</v>
      </c>
      <c r="U45" s="105">
        <v>0</v>
      </c>
      <c r="V45" s="78">
        <v>0</v>
      </c>
      <c r="W45" s="78">
        <v>0</v>
      </c>
      <c r="X45" s="78">
        <v>0</v>
      </c>
      <c r="Y45" s="78">
        <v>0</v>
      </c>
      <c r="Z45" s="78">
        <v>0</v>
      </c>
      <c r="AA45" s="78">
        <v>0</v>
      </c>
      <c r="AB45" s="78">
        <v>0</v>
      </c>
      <c r="AC45" s="78">
        <v>0</v>
      </c>
      <c r="AD45" s="78">
        <v>0</v>
      </c>
      <c r="AE45" s="78">
        <v>0</v>
      </c>
      <c r="AF45" s="78">
        <v>0</v>
      </c>
      <c r="AG45" s="78">
        <v>0</v>
      </c>
      <c r="AH45" s="78">
        <v>0</v>
      </c>
      <c r="AI45" s="78"/>
      <c r="AJ45" s="78">
        <v>0</v>
      </c>
    </row>
    <row r="46" spans="1:36" ht="12" customHeight="1" x14ac:dyDescent="0.2">
      <c r="A46" s="195" t="s">
        <v>260</v>
      </c>
      <c r="B46" s="105">
        <v>-238976</v>
      </c>
      <c r="C46" s="105">
        <v>-238976</v>
      </c>
      <c r="D46" s="105">
        <v>-238976</v>
      </c>
      <c r="E46" s="105">
        <v>-238976</v>
      </c>
      <c r="F46" s="105">
        <v>-238976</v>
      </c>
      <c r="G46" s="105">
        <v>-238976</v>
      </c>
      <c r="H46" s="105">
        <v>-238976</v>
      </c>
      <c r="I46" s="105">
        <v>-238976</v>
      </c>
      <c r="J46" s="105">
        <v>-238976</v>
      </c>
      <c r="K46" s="105">
        <v>-238976</v>
      </c>
      <c r="L46" s="105">
        <v>-238976</v>
      </c>
      <c r="M46" s="105">
        <v>-238976</v>
      </c>
      <c r="N46" s="105">
        <v>-238976</v>
      </c>
      <c r="O46" s="105">
        <v>-238976</v>
      </c>
      <c r="P46" s="105">
        <v>0</v>
      </c>
      <c r="Q46" s="105">
        <v>0</v>
      </c>
      <c r="R46" s="105">
        <v>-58264</v>
      </c>
      <c r="S46" s="105">
        <v>-58264</v>
      </c>
      <c r="T46" s="105">
        <v>-58264</v>
      </c>
      <c r="U46" s="105">
        <v>-58264</v>
      </c>
      <c r="V46" s="78">
        <v>-58264</v>
      </c>
      <c r="W46" s="78">
        <v>-58264</v>
      </c>
      <c r="X46" s="78">
        <v>-58264</v>
      </c>
      <c r="Y46" s="78">
        <v>-58264</v>
      </c>
      <c r="Z46" s="78">
        <v>-58264</v>
      </c>
      <c r="AA46" s="78">
        <v>-58264</v>
      </c>
      <c r="AB46" s="78">
        <v>-58264</v>
      </c>
      <c r="AC46" s="78">
        <v>-58264</v>
      </c>
      <c r="AD46" s="78">
        <v>-936930</v>
      </c>
      <c r="AE46" s="78">
        <v>-1315155</v>
      </c>
      <c r="AF46" s="78">
        <v>0</v>
      </c>
      <c r="AG46" s="78">
        <v>0</v>
      </c>
      <c r="AH46" s="78">
        <v>0</v>
      </c>
      <c r="AI46" s="78"/>
      <c r="AJ46" s="78">
        <v>0</v>
      </c>
    </row>
    <row r="47" spans="1:36" ht="12" customHeight="1" x14ac:dyDescent="0.2">
      <c r="A47" s="195" t="s">
        <v>452</v>
      </c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>
        <v>1614000</v>
      </c>
      <c r="AI47" s="78">
        <v>1614000</v>
      </c>
      <c r="AJ47" s="78">
        <v>0</v>
      </c>
    </row>
    <row r="48" spans="1:36" ht="12" customHeight="1" x14ac:dyDescent="0.2">
      <c r="A48" s="18" t="s">
        <v>261</v>
      </c>
      <c r="B48" s="78">
        <v>-836690</v>
      </c>
      <c r="C48" s="78">
        <v>-836690</v>
      </c>
      <c r="D48" s="78">
        <v>-1152405</v>
      </c>
      <c r="E48" s="78">
        <v>-893927</v>
      </c>
      <c r="F48" s="78">
        <v>-893927</v>
      </c>
      <c r="G48" s="78">
        <v>-1121552</v>
      </c>
      <c r="H48" s="78">
        <v>-1031122</v>
      </c>
      <c r="I48" s="78">
        <v>-1219797</v>
      </c>
      <c r="J48" s="78">
        <v>-1301961</v>
      </c>
      <c r="K48" s="78">
        <v>-1216331</v>
      </c>
      <c r="L48" s="78">
        <v>-1875725</v>
      </c>
      <c r="M48" s="78">
        <v>-1649259</v>
      </c>
      <c r="N48" s="78">
        <v>-1291689</v>
      </c>
      <c r="O48" s="78">
        <v>180174</v>
      </c>
      <c r="P48" s="78">
        <v>1340624</v>
      </c>
      <c r="Q48" s="78">
        <v>2062159</v>
      </c>
      <c r="R48" s="78">
        <v>0</v>
      </c>
      <c r="S48" s="78">
        <v>-7572</v>
      </c>
      <c r="T48" s="78">
        <v>1737511</v>
      </c>
      <c r="U48" s="78">
        <v>331894</v>
      </c>
      <c r="V48" s="78">
        <v>0</v>
      </c>
      <c r="W48" s="78">
        <v>-1360851</v>
      </c>
      <c r="X48" s="78">
        <v>-1015673</v>
      </c>
      <c r="Y48" s="78">
        <v>65113</v>
      </c>
      <c r="Z48" s="78"/>
      <c r="AA48" s="78">
        <v>5240015</v>
      </c>
      <c r="AB48" s="78">
        <v>10205786</v>
      </c>
      <c r="AC48" s="78">
        <v>9605323</v>
      </c>
      <c r="AD48" s="78">
        <v>0</v>
      </c>
      <c r="AE48" s="78">
        <v>1206402</v>
      </c>
      <c r="AF48" s="78">
        <v>1403728</v>
      </c>
      <c r="AG48" s="78">
        <v>1537119</v>
      </c>
      <c r="AH48" s="78">
        <v>0</v>
      </c>
      <c r="AI48" s="78">
        <v>-926396</v>
      </c>
      <c r="AJ48" s="78">
        <v>-742793</v>
      </c>
    </row>
    <row r="49" spans="1:36" s="21" customFormat="1" ht="12" customHeight="1" x14ac:dyDescent="0.2">
      <c r="A49" s="18" t="s">
        <v>262</v>
      </c>
      <c r="B49" s="78">
        <v>1435049</v>
      </c>
      <c r="C49" s="78">
        <v>1075152</v>
      </c>
      <c r="D49" s="78">
        <v>2208004</v>
      </c>
      <c r="E49" s="78">
        <v>1828190</v>
      </c>
      <c r="F49" s="78">
        <v>1468293</v>
      </c>
      <c r="G49" s="78">
        <v>2620623</v>
      </c>
      <c r="H49" s="78">
        <v>2088372</v>
      </c>
      <c r="I49" s="78">
        <v>3282253</v>
      </c>
      <c r="J49" s="78">
        <v>2956459</v>
      </c>
      <c r="K49" s="78">
        <v>3124251</v>
      </c>
      <c r="L49" s="78">
        <v>3137243</v>
      </c>
      <c r="M49" s="78">
        <v>3804741</v>
      </c>
      <c r="N49" s="78">
        <v>3779032</v>
      </c>
      <c r="O49" s="78">
        <v>2247566</v>
      </c>
      <c r="P49" s="78">
        <v>867515</v>
      </c>
      <c r="Q49" s="78">
        <v>641279</v>
      </c>
      <c r="R49" s="78">
        <v>1065188</v>
      </c>
      <c r="S49" s="78">
        <v>1215371</v>
      </c>
      <c r="T49" s="78">
        <v>1660867</v>
      </c>
      <c r="U49" s="78">
        <v>868952</v>
      </c>
      <c r="V49" s="78">
        <v>1170624</v>
      </c>
      <c r="W49" s="78">
        <v>-3473059</v>
      </c>
      <c r="X49" s="78">
        <v>-3835032</v>
      </c>
      <c r="Y49" s="78">
        <v>-4072306</v>
      </c>
      <c r="Z49" s="78">
        <v>-1983619</v>
      </c>
      <c r="AA49" s="78">
        <v>-2749597</v>
      </c>
      <c r="AB49" s="78">
        <v>-386163</v>
      </c>
      <c r="AC49" s="78">
        <v>-1307578</v>
      </c>
      <c r="AD49" s="78">
        <v>-50610</v>
      </c>
      <c r="AE49" s="78">
        <v>689544</v>
      </c>
      <c r="AF49" s="78">
        <v>-108673</v>
      </c>
      <c r="AG49" s="78">
        <v>-395032</v>
      </c>
      <c r="AH49" s="78">
        <v>228305</v>
      </c>
      <c r="AI49" s="78">
        <v>891085</v>
      </c>
      <c r="AJ49" s="78">
        <v>1577607</v>
      </c>
    </row>
    <row r="50" spans="1:36" s="5" customFormat="1" ht="12" customHeight="1" x14ac:dyDescent="0.2">
      <c r="A50" s="18" t="s">
        <v>263</v>
      </c>
      <c r="B50" s="78">
        <v>1075706</v>
      </c>
      <c r="C50" s="78">
        <v>1075706</v>
      </c>
      <c r="D50" s="78">
        <v>1135664</v>
      </c>
      <c r="E50" s="78">
        <v>1090229</v>
      </c>
      <c r="F50" s="78">
        <v>1090229</v>
      </c>
      <c r="G50" s="78">
        <v>1150936</v>
      </c>
      <c r="H50" s="78">
        <v>1120781</v>
      </c>
      <c r="I50" s="78">
        <v>1182431</v>
      </c>
      <c r="J50" s="78">
        <v>1189993</v>
      </c>
      <c r="K50" s="78">
        <v>1221987</v>
      </c>
      <c r="L50" s="78">
        <v>1241417</v>
      </c>
      <c r="M50" s="78">
        <v>1271136</v>
      </c>
      <c r="N50" s="78">
        <v>1260856</v>
      </c>
      <c r="O50" s="78">
        <v>1255850</v>
      </c>
      <c r="P50" s="78">
        <v>1259757</v>
      </c>
      <c r="Q50" s="78">
        <v>1290388</v>
      </c>
      <c r="R50" s="78">
        <v>1310705</v>
      </c>
      <c r="S50" s="78">
        <v>1405042</v>
      </c>
      <c r="T50" s="78">
        <v>1333023</v>
      </c>
      <c r="U50" s="78">
        <v>1197676</v>
      </c>
      <c r="V50" s="78">
        <v>1187388</v>
      </c>
      <c r="W50" s="78">
        <v>1236532</v>
      </c>
      <c r="X50" s="78">
        <v>1309352</v>
      </c>
      <c r="Y50" s="78">
        <v>1346124</v>
      </c>
      <c r="Z50" s="78">
        <v>1338054</v>
      </c>
      <c r="AA50" s="78">
        <v>2887848</v>
      </c>
      <c r="AB50" s="78">
        <v>3379422</v>
      </c>
      <c r="AC50" s="78">
        <v>2965800</v>
      </c>
      <c r="AD50" s="78">
        <v>3059391</v>
      </c>
      <c r="AE50" s="78">
        <v>3217535</v>
      </c>
      <c r="AF50" s="78">
        <v>2592258</v>
      </c>
      <c r="AG50" s="78">
        <v>2677999</v>
      </c>
      <c r="AH50" s="78">
        <v>2326577</v>
      </c>
      <c r="AI50" s="78">
        <v>2467000</v>
      </c>
      <c r="AJ50" s="78">
        <v>2137607</v>
      </c>
    </row>
    <row r="51" spans="1:36" ht="12" customHeight="1" x14ac:dyDescent="0.2">
      <c r="A51" s="31" t="s">
        <v>115</v>
      </c>
      <c r="B51" s="77">
        <v>45935024</v>
      </c>
      <c r="C51" s="77">
        <v>45935024</v>
      </c>
      <c r="D51" s="77">
        <v>44653790</v>
      </c>
      <c r="E51" s="77">
        <v>44329737</v>
      </c>
      <c r="F51" s="77">
        <v>44329737</v>
      </c>
      <c r="G51" s="77">
        <v>43145687</v>
      </c>
      <c r="H51" s="77">
        <v>45261315</v>
      </c>
      <c r="I51" s="77">
        <v>44152623</v>
      </c>
      <c r="J51" s="77">
        <v>44153623</v>
      </c>
      <c r="K51" s="77">
        <v>43778165</v>
      </c>
      <c r="L51" s="77">
        <v>43846990</v>
      </c>
      <c r="M51" s="77">
        <v>43873713</v>
      </c>
      <c r="N51" s="77">
        <v>45209970</v>
      </c>
      <c r="O51" s="77">
        <v>44841710</v>
      </c>
      <c r="P51" s="77">
        <v>46204540</v>
      </c>
      <c r="Q51" s="77">
        <v>46226202</v>
      </c>
      <c r="R51" s="77">
        <v>47327524</v>
      </c>
      <c r="S51" s="77">
        <v>49952506</v>
      </c>
      <c r="T51" s="77">
        <v>51724354</v>
      </c>
      <c r="U51" s="77">
        <f>U39+U30+U22</f>
        <v>50897511</v>
      </c>
      <c r="V51" s="77">
        <v>50869276</v>
      </c>
      <c r="W51" s="77">
        <v>52723083</v>
      </c>
      <c r="X51" s="77">
        <v>54955076</v>
      </c>
      <c r="Y51" s="77">
        <v>57022091</v>
      </c>
      <c r="Z51" s="77">
        <f>SUM(Z22,Z30,Z39,)</f>
        <v>63002149</v>
      </c>
      <c r="AA51" s="77">
        <f>SUM(AA22,AA30,AA39,)</f>
        <v>69678932</v>
      </c>
      <c r="AB51" s="77">
        <f>SUM(AB22,AB30,AB39,)</f>
        <v>79440123</v>
      </c>
      <c r="AC51" s="77">
        <f>SUM(AC22,AC30,AC39)</f>
        <v>76072001</v>
      </c>
      <c r="AD51" s="77">
        <f>SUM(AD22,AD30,AD39)</f>
        <v>79379103</v>
      </c>
      <c r="AE51" s="77">
        <f>SUM(AE22,AE30,AE39)</f>
        <v>75147948</v>
      </c>
      <c r="AF51" s="77">
        <f>SUM(AF22,AF30,AF39)</f>
        <v>76839104</v>
      </c>
      <c r="AG51" s="77">
        <f>SUM(AG22,AG30,AG39)</f>
        <v>82638399</v>
      </c>
      <c r="AH51" s="77">
        <f t="shared" ref="AH51:AJ51" si="6">SUM(AH22,AH30,AH39)</f>
        <v>85354359</v>
      </c>
      <c r="AI51" s="77">
        <f t="shared" si="6"/>
        <v>86595892</v>
      </c>
      <c r="AJ51" s="77">
        <f t="shared" si="6"/>
        <v>83866380</v>
      </c>
    </row>
    <row r="52" spans="1:36" ht="12" customHeight="1" x14ac:dyDescent="0.25">
      <c r="U52" s="100"/>
    </row>
    <row r="53" spans="1:36" ht="12" customHeight="1" x14ac:dyDescent="0.25">
      <c r="B53" s="100">
        <f t="shared" ref="B53:AE53" si="7">B51-B18</f>
        <v>0</v>
      </c>
      <c r="C53" s="100">
        <f t="shared" si="7"/>
        <v>0</v>
      </c>
      <c r="D53" s="100">
        <f t="shared" si="7"/>
        <v>0</v>
      </c>
      <c r="E53" s="100">
        <f t="shared" si="7"/>
        <v>0</v>
      </c>
      <c r="F53" s="100">
        <f t="shared" si="7"/>
        <v>0</v>
      </c>
      <c r="G53" s="100">
        <f t="shared" si="7"/>
        <v>0</v>
      </c>
      <c r="H53" s="100">
        <f t="shared" si="7"/>
        <v>0</v>
      </c>
      <c r="I53" s="100">
        <f t="shared" si="7"/>
        <v>0</v>
      </c>
      <c r="J53" s="100">
        <f t="shared" si="7"/>
        <v>0</v>
      </c>
      <c r="K53" s="100">
        <f t="shared" si="7"/>
        <v>0</v>
      </c>
      <c r="L53" s="100">
        <f t="shared" si="7"/>
        <v>0</v>
      </c>
      <c r="M53" s="100">
        <f t="shared" si="7"/>
        <v>0</v>
      </c>
      <c r="N53" s="100">
        <f t="shared" si="7"/>
        <v>0</v>
      </c>
      <c r="O53" s="100">
        <f t="shared" si="7"/>
        <v>0</v>
      </c>
      <c r="P53" s="100">
        <f t="shared" si="7"/>
        <v>0</v>
      </c>
      <c r="Q53" s="100">
        <f t="shared" si="7"/>
        <v>0</v>
      </c>
      <c r="R53" s="100">
        <f t="shared" si="7"/>
        <v>0</v>
      </c>
      <c r="S53" s="100">
        <f t="shared" si="7"/>
        <v>0</v>
      </c>
      <c r="T53" s="100">
        <f t="shared" si="7"/>
        <v>0</v>
      </c>
      <c r="U53" s="100">
        <f t="shared" si="7"/>
        <v>0</v>
      </c>
      <c r="V53" s="100">
        <f t="shared" si="7"/>
        <v>0</v>
      </c>
      <c r="W53" s="100">
        <f t="shared" si="7"/>
        <v>0</v>
      </c>
      <c r="X53" s="100">
        <f t="shared" si="7"/>
        <v>0</v>
      </c>
      <c r="Y53" s="100">
        <f t="shared" si="7"/>
        <v>0</v>
      </c>
      <c r="Z53" s="100">
        <f t="shared" si="7"/>
        <v>0</v>
      </c>
      <c r="AA53" s="100">
        <f t="shared" si="7"/>
        <v>0</v>
      </c>
      <c r="AB53" s="100">
        <f t="shared" si="7"/>
        <v>0</v>
      </c>
      <c r="AC53" s="100">
        <f t="shared" si="7"/>
        <v>0</v>
      </c>
      <c r="AD53" s="100">
        <f t="shared" si="7"/>
        <v>0</v>
      </c>
      <c r="AE53" s="100">
        <f t="shared" si="7"/>
        <v>0</v>
      </c>
      <c r="AF53" s="100">
        <f>AF51-AF18</f>
        <v>0</v>
      </c>
      <c r="AG53" s="100">
        <f>AG51-AG18</f>
        <v>0</v>
      </c>
      <c r="AH53" s="100">
        <f>AH51-AH18</f>
        <v>0</v>
      </c>
      <c r="AI53" s="100">
        <f>AI51-AI18</f>
        <v>0</v>
      </c>
      <c r="AJ53" s="100">
        <f>AJ51-AJ18</f>
        <v>0</v>
      </c>
    </row>
    <row r="54" spans="1:36" ht="12" customHeight="1" x14ac:dyDescent="0.25"/>
    <row r="55" spans="1:36" ht="12" customHeight="1" x14ac:dyDescent="0.25">
      <c r="A55" s="23"/>
      <c r="B55" s="24"/>
      <c r="C55" s="24"/>
      <c r="D55" s="24"/>
      <c r="E55" s="24"/>
      <c r="F55" s="24"/>
      <c r="G55" s="24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</row>
    <row r="56" spans="1:36" ht="12" customHeight="1" x14ac:dyDescent="0.25">
      <c r="A56" s="26"/>
      <c r="B56" s="27"/>
      <c r="C56" s="27"/>
      <c r="D56" s="27"/>
      <c r="E56" s="27"/>
      <c r="F56" s="27"/>
      <c r="G56" s="27"/>
    </row>
    <row r="57" spans="1:36" ht="12" customHeight="1" x14ac:dyDescent="0.25">
      <c r="B57" s="27"/>
      <c r="C57" s="27"/>
      <c r="D57" s="27"/>
      <c r="E57" s="27"/>
      <c r="F57" s="27"/>
      <c r="G57" s="27"/>
    </row>
    <row r="58" spans="1:36" ht="12" customHeight="1" x14ac:dyDescent="0.25">
      <c r="B58" s="27"/>
      <c r="C58" s="27"/>
      <c r="D58" s="27"/>
      <c r="E58" s="27"/>
      <c r="F58" s="27"/>
      <c r="G58" s="27"/>
    </row>
    <row r="59" spans="1:36" ht="12" customHeight="1" x14ac:dyDescent="0.25">
      <c r="B59" s="27"/>
      <c r="C59" s="27"/>
      <c r="D59" s="27"/>
      <c r="E59" s="27"/>
      <c r="F59" s="27"/>
      <c r="G59" s="27"/>
    </row>
    <row r="60" spans="1:36" ht="12" customHeight="1" x14ac:dyDescent="0.25">
      <c r="B60" s="27"/>
      <c r="C60" s="27"/>
      <c r="D60" s="27"/>
      <c r="E60" s="27"/>
      <c r="F60" s="27"/>
      <c r="G60" s="27"/>
    </row>
    <row r="61" spans="1:36" ht="12" customHeight="1" x14ac:dyDescent="0.25">
      <c r="B61" s="27"/>
      <c r="C61" s="27"/>
      <c r="D61" s="27"/>
      <c r="E61" s="27"/>
      <c r="F61" s="27"/>
      <c r="G61" s="27"/>
    </row>
    <row r="62" spans="1:36" ht="12" customHeight="1" x14ac:dyDescent="0.25">
      <c r="B62" s="27"/>
      <c r="C62" s="27"/>
      <c r="D62" s="27"/>
      <c r="E62" s="27"/>
      <c r="F62" s="27"/>
      <c r="G62" s="27"/>
    </row>
    <row r="63" spans="1:36" ht="12" customHeight="1" x14ac:dyDescent="0.25">
      <c r="B63" s="27"/>
      <c r="C63" s="27"/>
      <c r="D63" s="27"/>
      <c r="E63" s="27"/>
      <c r="F63" s="27"/>
      <c r="G63" s="27"/>
    </row>
    <row r="64" spans="1:36" ht="12" customHeight="1" x14ac:dyDescent="0.25">
      <c r="B64" s="27"/>
      <c r="C64" s="27"/>
      <c r="D64" s="27"/>
      <c r="E64" s="27"/>
      <c r="F64" s="27"/>
      <c r="G64" s="27"/>
    </row>
    <row r="65" spans="2:7" ht="12" customHeight="1" x14ac:dyDescent="0.25">
      <c r="B65" s="27"/>
      <c r="C65" s="27"/>
      <c r="D65" s="27"/>
      <c r="E65" s="27"/>
      <c r="F65" s="27"/>
      <c r="G65" s="27"/>
    </row>
    <row r="66" spans="2:7" ht="12" customHeight="1" x14ac:dyDescent="0.25">
      <c r="B66" s="27"/>
      <c r="C66" s="27"/>
      <c r="D66" s="27"/>
      <c r="E66" s="27"/>
      <c r="F66" s="27"/>
      <c r="G66" s="27"/>
    </row>
    <row r="67" spans="2:7" ht="12" customHeight="1" x14ac:dyDescent="0.25">
      <c r="B67" s="27"/>
      <c r="C67" s="27"/>
      <c r="D67" s="27"/>
      <c r="E67" s="27"/>
      <c r="F67" s="27"/>
      <c r="G67" s="27"/>
    </row>
    <row r="68" spans="2:7" ht="12" customHeight="1" x14ac:dyDescent="0.25">
      <c r="B68" s="27"/>
      <c r="C68" s="27"/>
      <c r="D68" s="27"/>
      <c r="E68" s="27"/>
      <c r="F68" s="27"/>
      <c r="G68" s="27"/>
    </row>
    <row r="69" spans="2:7" ht="12" customHeight="1" x14ac:dyDescent="0.25"/>
    <row r="70" spans="2:7" ht="12" customHeight="1" x14ac:dyDescent="0.25"/>
    <row r="71" spans="2:7" ht="12" customHeight="1" x14ac:dyDescent="0.25"/>
    <row r="72" spans="2:7" ht="12" customHeight="1" x14ac:dyDescent="0.25"/>
    <row r="73" spans="2:7" ht="12" customHeight="1" x14ac:dyDescent="0.25">
      <c r="B73" s="27"/>
      <c r="C73" s="27"/>
      <c r="D73" s="27"/>
      <c r="E73" s="27"/>
      <c r="F73" s="27"/>
      <c r="G73" s="27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customProperties>
    <customPr name="EpmWorksheetKeyString_GUID" r:id="rId2"/>
  </customProperties>
  <ignoredErrors>
    <ignoredError sqref="V4" numberStoredAsText="1"/>
    <ignoredError sqref="X34:Y34 AF30" formulaRange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</sheetPr>
  <dimension ref="A2:JD65"/>
  <sheetViews>
    <sheetView zoomScale="90" zoomScaleNormal="90" workbookViewId="0">
      <pane xSplit="1" ySplit="2" topLeftCell="W3" activePane="bottomRight" state="frozen"/>
      <selection pane="topRight"/>
      <selection pane="bottomLeft"/>
      <selection pane="bottomRight" activeCell="AO3" sqref="AO3"/>
    </sheetView>
  </sheetViews>
  <sheetFormatPr defaultRowHeight="12.75" outlineLevelCol="1" x14ac:dyDescent="0.25"/>
  <cols>
    <col min="1" max="1" width="52.42578125" style="1" bestFit="1" customWidth="1"/>
    <col min="2" max="12" width="15.7109375" style="8" hidden="1" customWidth="1" outlineLevel="1"/>
    <col min="13" max="14" width="15.7109375" style="1" hidden="1" customWidth="1" outlineLevel="1"/>
    <col min="15" max="15" width="15.7109375" style="1" customWidth="1" collapsed="1"/>
    <col min="16" max="18" width="15.7109375" style="1" hidden="1" customWidth="1" outlineLevel="1"/>
    <col min="19" max="19" width="15.7109375" style="1" customWidth="1" collapsed="1"/>
    <col min="20" max="22" width="15.7109375" style="1" hidden="1" customWidth="1" outlineLevel="1"/>
    <col min="23" max="23" width="15.7109375" style="1" customWidth="1" collapsed="1"/>
    <col min="24" max="26" width="15.7109375" style="1" hidden="1" customWidth="1" outlineLevel="1"/>
    <col min="27" max="27" width="15.7109375" style="1" customWidth="1" collapsed="1"/>
    <col min="28" max="30" width="15.7109375" style="1" hidden="1" customWidth="1" outlineLevel="1"/>
    <col min="31" max="31" width="15.7109375" style="1" customWidth="1" collapsed="1"/>
    <col min="32" max="34" width="15.7109375" style="1" hidden="1" customWidth="1" outlineLevel="1"/>
    <col min="35" max="35" width="15.7109375" style="1" customWidth="1" collapsed="1"/>
    <col min="36" max="38" width="15.7109375" style="1" customWidth="1" outlineLevel="1"/>
    <col min="39" max="39" width="11.7109375" style="1" customWidth="1" outlineLevel="1"/>
    <col min="40" max="253" width="11.7109375" style="1" customWidth="1"/>
    <col min="254" max="254" width="52.42578125" style="1" bestFit="1" customWidth="1"/>
    <col min="255" max="275" width="15.140625" style="1" customWidth="1"/>
    <col min="276" max="509" width="11.7109375" style="1" customWidth="1"/>
    <col min="510" max="510" width="52.42578125" style="1" bestFit="1" customWidth="1"/>
    <col min="511" max="531" width="15.140625" style="1" customWidth="1"/>
    <col min="532" max="765" width="11.7109375" style="1" customWidth="1"/>
    <col min="766" max="766" width="52.42578125" style="1" bestFit="1" customWidth="1"/>
    <col min="767" max="787" width="15.140625" style="1" customWidth="1"/>
    <col min="788" max="1021" width="11.7109375" style="1" customWidth="1"/>
    <col min="1022" max="1022" width="52.42578125" style="1" bestFit="1" customWidth="1"/>
    <col min="1023" max="1043" width="15.140625" style="1" customWidth="1"/>
    <col min="1044" max="1277" width="11.7109375" style="1" customWidth="1"/>
    <col min="1278" max="1278" width="52.42578125" style="1" bestFit="1" customWidth="1"/>
    <col min="1279" max="1299" width="15.140625" style="1" customWidth="1"/>
    <col min="1300" max="1533" width="11.7109375" style="1" customWidth="1"/>
    <col min="1534" max="1534" width="52.42578125" style="1" bestFit="1" customWidth="1"/>
    <col min="1535" max="1555" width="15.140625" style="1" customWidth="1"/>
    <col min="1556" max="1789" width="11.7109375" style="1" customWidth="1"/>
    <col min="1790" max="1790" width="52.42578125" style="1" bestFit="1" customWidth="1"/>
    <col min="1791" max="1811" width="15.140625" style="1" customWidth="1"/>
    <col min="1812" max="2045" width="11.7109375" style="1" customWidth="1"/>
    <col min="2046" max="2046" width="52.42578125" style="1" bestFit="1" customWidth="1"/>
    <col min="2047" max="2067" width="15.140625" style="1" customWidth="1"/>
    <col min="2068" max="2301" width="11.7109375" style="1" customWidth="1"/>
    <col min="2302" max="2302" width="52.42578125" style="1" bestFit="1" customWidth="1"/>
    <col min="2303" max="2323" width="15.140625" style="1" customWidth="1"/>
    <col min="2324" max="2557" width="11.7109375" style="1" customWidth="1"/>
    <col min="2558" max="2558" width="52.42578125" style="1" bestFit="1" customWidth="1"/>
    <col min="2559" max="2579" width="15.140625" style="1" customWidth="1"/>
    <col min="2580" max="2813" width="11.7109375" style="1" customWidth="1"/>
    <col min="2814" max="2814" width="52.42578125" style="1" bestFit="1" customWidth="1"/>
    <col min="2815" max="2835" width="15.140625" style="1" customWidth="1"/>
    <col min="2836" max="3069" width="11.7109375" style="1" customWidth="1"/>
    <col min="3070" max="3070" width="52.42578125" style="1" bestFit="1" customWidth="1"/>
    <col min="3071" max="3091" width="15.140625" style="1" customWidth="1"/>
    <col min="3092" max="3325" width="11.7109375" style="1" customWidth="1"/>
    <col min="3326" max="3326" width="52.42578125" style="1" bestFit="1" customWidth="1"/>
    <col min="3327" max="3347" width="15.140625" style="1" customWidth="1"/>
    <col min="3348" max="3581" width="11.7109375" style="1" customWidth="1"/>
    <col min="3582" max="3582" width="52.42578125" style="1" bestFit="1" customWidth="1"/>
    <col min="3583" max="3603" width="15.140625" style="1" customWidth="1"/>
    <col min="3604" max="3837" width="11.7109375" style="1" customWidth="1"/>
    <col min="3838" max="3838" width="52.42578125" style="1" bestFit="1" customWidth="1"/>
    <col min="3839" max="3859" width="15.140625" style="1" customWidth="1"/>
    <col min="3860" max="4093" width="11.7109375" style="1" customWidth="1"/>
    <col min="4094" max="4094" width="52.42578125" style="1" bestFit="1" customWidth="1"/>
    <col min="4095" max="4115" width="15.140625" style="1" customWidth="1"/>
    <col min="4116" max="4349" width="11.7109375" style="1" customWidth="1"/>
    <col min="4350" max="4350" width="52.42578125" style="1" bestFit="1" customWidth="1"/>
    <col min="4351" max="4371" width="15.140625" style="1" customWidth="1"/>
    <col min="4372" max="4605" width="11.7109375" style="1" customWidth="1"/>
    <col min="4606" max="4606" width="52.42578125" style="1" bestFit="1" customWidth="1"/>
    <col min="4607" max="4627" width="15.140625" style="1" customWidth="1"/>
    <col min="4628" max="4861" width="11.7109375" style="1" customWidth="1"/>
    <col min="4862" max="4862" width="52.42578125" style="1" bestFit="1" customWidth="1"/>
    <col min="4863" max="4883" width="15.140625" style="1" customWidth="1"/>
    <col min="4884" max="5117" width="11.7109375" style="1" customWidth="1"/>
    <col min="5118" max="5118" width="52.42578125" style="1" bestFit="1" customWidth="1"/>
    <col min="5119" max="5139" width="15.140625" style="1" customWidth="1"/>
    <col min="5140" max="5373" width="11.7109375" style="1" customWidth="1"/>
    <col min="5374" max="5374" width="52.42578125" style="1" bestFit="1" customWidth="1"/>
    <col min="5375" max="5395" width="15.140625" style="1" customWidth="1"/>
    <col min="5396" max="5629" width="11.7109375" style="1" customWidth="1"/>
    <col min="5630" max="5630" width="52.42578125" style="1" bestFit="1" customWidth="1"/>
    <col min="5631" max="5651" width="15.140625" style="1" customWidth="1"/>
    <col min="5652" max="5885" width="11.7109375" style="1" customWidth="1"/>
    <col min="5886" max="5886" width="52.42578125" style="1" bestFit="1" customWidth="1"/>
    <col min="5887" max="5907" width="15.140625" style="1" customWidth="1"/>
    <col min="5908" max="6141" width="11.7109375" style="1" customWidth="1"/>
    <col min="6142" max="6142" width="52.42578125" style="1" bestFit="1" customWidth="1"/>
    <col min="6143" max="6163" width="15.140625" style="1" customWidth="1"/>
    <col min="6164" max="6397" width="11.7109375" style="1" customWidth="1"/>
    <col min="6398" max="6398" width="52.42578125" style="1" bestFit="1" customWidth="1"/>
    <col min="6399" max="6419" width="15.140625" style="1" customWidth="1"/>
    <col min="6420" max="6653" width="11.7109375" style="1" customWidth="1"/>
    <col min="6654" max="6654" width="52.42578125" style="1" bestFit="1" customWidth="1"/>
    <col min="6655" max="6675" width="15.140625" style="1" customWidth="1"/>
    <col min="6676" max="6909" width="11.7109375" style="1" customWidth="1"/>
    <col min="6910" max="6910" width="52.42578125" style="1" bestFit="1" customWidth="1"/>
    <col min="6911" max="6931" width="15.140625" style="1" customWidth="1"/>
    <col min="6932" max="7165" width="11.7109375" style="1" customWidth="1"/>
    <col min="7166" max="7166" width="52.42578125" style="1" bestFit="1" customWidth="1"/>
    <col min="7167" max="7187" width="15.140625" style="1" customWidth="1"/>
    <col min="7188" max="7421" width="11.7109375" style="1" customWidth="1"/>
    <col min="7422" max="7422" width="52.42578125" style="1" bestFit="1" customWidth="1"/>
    <col min="7423" max="7443" width="15.140625" style="1" customWidth="1"/>
    <col min="7444" max="7677" width="11.7109375" style="1" customWidth="1"/>
    <col min="7678" max="7678" width="52.42578125" style="1" bestFit="1" customWidth="1"/>
    <col min="7679" max="7699" width="15.140625" style="1" customWidth="1"/>
    <col min="7700" max="7933" width="11.7109375" style="1" customWidth="1"/>
    <col min="7934" max="7934" width="52.42578125" style="1" bestFit="1" customWidth="1"/>
    <col min="7935" max="7955" width="15.140625" style="1" customWidth="1"/>
    <col min="7956" max="8189" width="11.7109375" style="1" customWidth="1"/>
    <col min="8190" max="8190" width="52.42578125" style="1" bestFit="1" customWidth="1"/>
    <col min="8191" max="8211" width="15.140625" style="1" customWidth="1"/>
    <col min="8212" max="8445" width="11.7109375" style="1" customWidth="1"/>
    <col min="8446" max="8446" width="52.42578125" style="1" bestFit="1" customWidth="1"/>
    <col min="8447" max="8467" width="15.140625" style="1" customWidth="1"/>
    <col min="8468" max="8701" width="11.7109375" style="1" customWidth="1"/>
    <col min="8702" max="8702" width="52.42578125" style="1" bestFit="1" customWidth="1"/>
    <col min="8703" max="8723" width="15.140625" style="1" customWidth="1"/>
    <col min="8724" max="8957" width="11.7109375" style="1" customWidth="1"/>
    <col min="8958" max="8958" width="52.42578125" style="1" bestFit="1" customWidth="1"/>
    <col min="8959" max="8979" width="15.140625" style="1" customWidth="1"/>
    <col min="8980" max="9213" width="11.7109375" style="1" customWidth="1"/>
    <col min="9214" max="9214" width="52.42578125" style="1" bestFit="1" customWidth="1"/>
    <col min="9215" max="9235" width="15.140625" style="1" customWidth="1"/>
    <col min="9236" max="9469" width="11.7109375" style="1" customWidth="1"/>
    <col min="9470" max="9470" width="52.42578125" style="1" bestFit="1" customWidth="1"/>
    <col min="9471" max="9491" width="15.140625" style="1" customWidth="1"/>
    <col min="9492" max="9725" width="11.7109375" style="1" customWidth="1"/>
    <col min="9726" max="9726" width="52.42578125" style="1" bestFit="1" customWidth="1"/>
    <col min="9727" max="9747" width="15.140625" style="1" customWidth="1"/>
    <col min="9748" max="9981" width="11.7109375" style="1" customWidth="1"/>
    <col min="9982" max="9982" width="52.42578125" style="1" bestFit="1" customWidth="1"/>
    <col min="9983" max="10003" width="15.140625" style="1" customWidth="1"/>
    <col min="10004" max="10237" width="11.7109375" style="1" customWidth="1"/>
    <col min="10238" max="10238" width="52.42578125" style="1" bestFit="1" customWidth="1"/>
    <col min="10239" max="10259" width="15.140625" style="1" customWidth="1"/>
    <col min="10260" max="10493" width="11.7109375" style="1" customWidth="1"/>
    <col min="10494" max="10494" width="52.42578125" style="1" bestFit="1" customWidth="1"/>
    <col min="10495" max="10515" width="15.140625" style="1" customWidth="1"/>
    <col min="10516" max="10749" width="11.7109375" style="1" customWidth="1"/>
    <col min="10750" max="10750" width="52.42578125" style="1" bestFit="1" customWidth="1"/>
    <col min="10751" max="10771" width="15.140625" style="1" customWidth="1"/>
    <col min="10772" max="11005" width="11.7109375" style="1" customWidth="1"/>
    <col min="11006" max="11006" width="52.42578125" style="1" bestFit="1" customWidth="1"/>
    <col min="11007" max="11027" width="15.140625" style="1" customWidth="1"/>
    <col min="11028" max="11261" width="11.7109375" style="1" customWidth="1"/>
    <col min="11262" max="11262" width="52.42578125" style="1" bestFit="1" customWidth="1"/>
    <col min="11263" max="11283" width="15.140625" style="1" customWidth="1"/>
    <col min="11284" max="11517" width="11.7109375" style="1" customWidth="1"/>
    <col min="11518" max="11518" width="52.42578125" style="1" bestFit="1" customWidth="1"/>
    <col min="11519" max="11539" width="15.140625" style="1" customWidth="1"/>
    <col min="11540" max="11773" width="11.7109375" style="1" customWidth="1"/>
    <col min="11774" max="11774" width="52.42578125" style="1" bestFit="1" customWidth="1"/>
    <col min="11775" max="11795" width="15.140625" style="1" customWidth="1"/>
    <col min="11796" max="12029" width="11.7109375" style="1" customWidth="1"/>
    <col min="12030" max="12030" width="52.42578125" style="1" bestFit="1" customWidth="1"/>
    <col min="12031" max="12051" width="15.140625" style="1" customWidth="1"/>
    <col min="12052" max="12285" width="11.7109375" style="1" customWidth="1"/>
    <col min="12286" max="12286" width="52.42578125" style="1" bestFit="1" customWidth="1"/>
    <col min="12287" max="12307" width="15.140625" style="1" customWidth="1"/>
    <col min="12308" max="12541" width="11.7109375" style="1" customWidth="1"/>
    <col min="12542" max="12542" width="52.42578125" style="1" bestFit="1" customWidth="1"/>
    <col min="12543" max="12563" width="15.140625" style="1" customWidth="1"/>
    <col min="12564" max="12797" width="11.7109375" style="1" customWidth="1"/>
    <col min="12798" max="12798" width="52.42578125" style="1" bestFit="1" customWidth="1"/>
    <col min="12799" max="12819" width="15.140625" style="1" customWidth="1"/>
    <col min="12820" max="13053" width="11.7109375" style="1" customWidth="1"/>
    <col min="13054" max="13054" width="52.42578125" style="1" bestFit="1" customWidth="1"/>
    <col min="13055" max="13075" width="15.140625" style="1" customWidth="1"/>
    <col min="13076" max="13309" width="11.7109375" style="1" customWidth="1"/>
    <col min="13310" max="13310" width="52.42578125" style="1" bestFit="1" customWidth="1"/>
    <col min="13311" max="13331" width="15.140625" style="1" customWidth="1"/>
    <col min="13332" max="13565" width="11.7109375" style="1" customWidth="1"/>
    <col min="13566" max="13566" width="52.42578125" style="1" bestFit="1" customWidth="1"/>
    <col min="13567" max="13587" width="15.140625" style="1" customWidth="1"/>
    <col min="13588" max="13821" width="11.7109375" style="1" customWidth="1"/>
    <col min="13822" max="13822" width="52.42578125" style="1" bestFit="1" customWidth="1"/>
    <col min="13823" max="13843" width="15.140625" style="1" customWidth="1"/>
    <col min="13844" max="14077" width="11.7109375" style="1" customWidth="1"/>
    <col min="14078" max="14078" width="52.42578125" style="1" bestFit="1" customWidth="1"/>
    <col min="14079" max="14099" width="15.140625" style="1" customWidth="1"/>
    <col min="14100" max="14333" width="11.7109375" style="1" customWidth="1"/>
    <col min="14334" max="14334" width="52.42578125" style="1" bestFit="1" customWidth="1"/>
    <col min="14335" max="14355" width="15.140625" style="1" customWidth="1"/>
    <col min="14356" max="14589" width="11.7109375" style="1" customWidth="1"/>
    <col min="14590" max="14590" width="52.42578125" style="1" bestFit="1" customWidth="1"/>
    <col min="14591" max="14611" width="15.140625" style="1" customWidth="1"/>
    <col min="14612" max="14845" width="11.7109375" style="1" customWidth="1"/>
    <col min="14846" max="14846" width="52.42578125" style="1" bestFit="1" customWidth="1"/>
    <col min="14847" max="14867" width="15.140625" style="1" customWidth="1"/>
    <col min="14868" max="15101" width="11.7109375" style="1" customWidth="1"/>
    <col min="15102" max="15102" width="52.42578125" style="1" bestFit="1" customWidth="1"/>
    <col min="15103" max="15123" width="15.140625" style="1" customWidth="1"/>
    <col min="15124" max="15357" width="11.7109375" style="1" customWidth="1"/>
    <col min="15358" max="15358" width="52.42578125" style="1" bestFit="1" customWidth="1"/>
    <col min="15359" max="15379" width="15.140625" style="1" customWidth="1"/>
    <col min="15380" max="15613" width="11.7109375" style="1" customWidth="1"/>
    <col min="15614" max="15614" width="52.42578125" style="1" bestFit="1" customWidth="1"/>
    <col min="15615" max="15635" width="15.140625" style="1" customWidth="1"/>
    <col min="15636" max="15869" width="11.7109375" style="1" customWidth="1"/>
    <col min="15870" max="15870" width="52.42578125" style="1" bestFit="1" customWidth="1"/>
    <col min="15871" max="15891" width="15.140625" style="1" customWidth="1"/>
    <col min="15892" max="16125" width="11.7109375" style="1" customWidth="1"/>
    <col min="16126" max="16126" width="52.42578125" style="1" bestFit="1" customWidth="1"/>
    <col min="16127" max="16147" width="15.140625" style="1" customWidth="1"/>
    <col min="16148" max="16384" width="11.7109375" style="1" customWidth="1"/>
  </cols>
  <sheetData>
    <row r="2" spans="1:41" ht="51" x14ac:dyDescent="0.25">
      <c r="A2" s="196" t="s">
        <v>264</v>
      </c>
      <c r="B2" s="30" t="s">
        <v>24</v>
      </c>
      <c r="C2" s="30" t="s">
        <v>23</v>
      </c>
      <c r="D2" s="30" t="s">
        <v>22</v>
      </c>
      <c r="E2" s="30" t="s">
        <v>21</v>
      </c>
      <c r="F2" s="30" t="s">
        <v>20</v>
      </c>
      <c r="G2" s="30" t="s">
        <v>19</v>
      </c>
      <c r="H2" s="30" t="s">
        <v>18</v>
      </c>
      <c r="I2" s="30" t="s">
        <v>17</v>
      </c>
      <c r="J2" s="30" t="s">
        <v>16</v>
      </c>
      <c r="K2" s="30" t="s">
        <v>15</v>
      </c>
      <c r="L2" s="30" t="s">
        <v>14</v>
      </c>
      <c r="M2" s="30" t="s">
        <v>13</v>
      </c>
      <c r="N2" s="30" t="s">
        <v>12</v>
      </c>
      <c r="O2" s="30" t="s">
        <v>11</v>
      </c>
      <c r="P2" s="30" t="s">
        <v>10</v>
      </c>
      <c r="Q2" s="30" t="s">
        <v>9</v>
      </c>
      <c r="R2" s="30" t="s">
        <v>8</v>
      </c>
      <c r="S2" s="30" t="s">
        <v>220</v>
      </c>
      <c r="T2" s="30" t="s">
        <v>366</v>
      </c>
      <c r="U2" s="30" t="s">
        <v>221</v>
      </c>
      <c r="V2" s="30" t="s">
        <v>222</v>
      </c>
      <c r="W2" s="30" t="s">
        <v>223</v>
      </c>
      <c r="X2" s="30" t="s">
        <v>224</v>
      </c>
      <c r="Y2" s="30" t="s">
        <v>225</v>
      </c>
      <c r="Z2" s="30" t="s">
        <v>226</v>
      </c>
      <c r="AA2" s="30" t="s">
        <v>227</v>
      </c>
      <c r="AB2" s="30" t="s">
        <v>228</v>
      </c>
      <c r="AC2" s="30" t="s">
        <v>229</v>
      </c>
      <c r="AD2" s="30" t="s">
        <v>230</v>
      </c>
      <c r="AE2" s="30" t="s">
        <v>231</v>
      </c>
      <c r="AF2" s="30" t="s">
        <v>232</v>
      </c>
      <c r="AG2" s="30" t="s">
        <v>233</v>
      </c>
      <c r="AH2" s="30" t="s">
        <v>362</v>
      </c>
      <c r="AI2" s="30" t="s">
        <v>380</v>
      </c>
      <c r="AJ2" s="30" t="s">
        <v>387</v>
      </c>
      <c r="AK2" s="30" t="s">
        <v>395</v>
      </c>
      <c r="AL2" s="30" t="s">
        <v>443</v>
      </c>
      <c r="AM2" s="30" t="s">
        <v>453</v>
      </c>
      <c r="AN2" s="30" t="s">
        <v>480</v>
      </c>
      <c r="AO2" s="30" t="s">
        <v>484</v>
      </c>
    </row>
    <row r="3" spans="1:41" s="3" customFormat="1" x14ac:dyDescent="0.2">
      <c r="A3" s="31" t="s">
        <v>265</v>
      </c>
      <c r="B3" s="74">
        <v>3843803</v>
      </c>
      <c r="C3" s="74">
        <v>3843803</v>
      </c>
      <c r="D3" s="74">
        <v>4008071</v>
      </c>
      <c r="E3" s="74">
        <v>8193149</v>
      </c>
      <c r="F3" s="74">
        <v>4349346</v>
      </c>
      <c r="G3" s="74">
        <v>8193149</v>
      </c>
      <c r="H3" s="74">
        <v>4349346</v>
      </c>
      <c r="I3" s="74">
        <v>8193149</v>
      </c>
      <c r="J3" s="74">
        <v>4185078</v>
      </c>
      <c r="K3" s="74">
        <v>12630353</v>
      </c>
      <c r="L3" s="74">
        <v>4469240</v>
      </c>
      <c r="M3" s="74">
        <v>12630353</v>
      </c>
      <c r="N3" s="74">
        <v>4469240</v>
      </c>
      <c r="O3" s="74">
        <v>17148949</v>
      </c>
      <c r="P3" s="74">
        <v>4411596</v>
      </c>
      <c r="Q3" s="74">
        <v>4310609</v>
      </c>
      <c r="R3" s="74">
        <v>4809671</v>
      </c>
      <c r="S3" s="74">
        <v>4992725</v>
      </c>
      <c r="T3" s="74">
        <v>5065950</v>
      </c>
      <c r="U3" s="74">
        <v>5687014</v>
      </c>
      <c r="V3" s="74">
        <v>6164989</v>
      </c>
      <c r="W3" s="74">
        <v>6050932</v>
      </c>
      <c r="X3" s="74">
        <v>6005466</v>
      </c>
      <c r="Y3" s="74">
        <v>6900742</v>
      </c>
      <c r="Z3" s="74">
        <v>6006393</v>
      </c>
      <c r="AA3" s="74">
        <v>6523816</v>
      </c>
      <c r="AB3" s="74">
        <v>5334653</v>
      </c>
      <c r="AC3" s="74">
        <v>6220683</v>
      </c>
      <c r="AD3" s="74">
        <v>8714583</v>
      </c>
      <c r="AE3" s="74">
        <v>9794101</v>
      </c>
      <c r="AF3" s="74">
        <v>11913328</v>
      </c>
      <c r="AG3" s="74">
        <v>15391573</v>
      </c>
      <c r="AH3" s="74">
        <v>10246173</v>
      </c>
      <c r="AI3" s="74">
        <v>10360965</v>
      </c>
      <c r="AJ3" s="74">
        <v>11769866</v>
      </c>
      <c r="AK3" s="74">
        <v>10565922</v>
      </c>
      <c r="AL3" s="74">
        <v>10897049</v>
      </c>
      <c r="AM3" s="74">
        <v>11129283</v>
      </c>
      <c r="AN3" s="74">
        <v>11318690</v>
      </c>
      <c r="AO3" s="74">
        <v>10989111</v>
      </c>
    </row>
    <row r="4" spans="1:41" x14ac:dyDescent="0.2">
      <c r="A4" s="197" t="s">
        <v>266</v>
      </c>
      <c r="B4" s="75">
        <v>-2917758</v>
      </c>
      <c r="C4" s="75">
        <v>-2917758</v>
      </c>
      <c r="D4" s="75">
        <v>-3082026</v>
      </c>
      <c r="E4" s="75">
        <v>-6344665</v>
      </c>
      <c r="F4" s="75">
        <v>-3426907</v>
      </c>
      <c r="G4" s="75">
        <v>-6344665</v>
      </c>
      <c r="H4" s="75">
        <v>-3426907</v>
      </c>
      <c r="I4" s="75">
        <v>-6344665</v>
      </c>
      <c r="J4" s="75">
        <v>-3262639</v>
      </c>
      <c r="K4" s="75">
        <v>-9470412</v>
      </c>
      <c r="L4" s="75">
        <v>-3157057</v>
      </c>
      <c r="M4" s="75">
        <v>-9470412</v>
      </c>
      <c r="N4" s="75">
        <v>-3157057</v>
      </c>
      <c r="O4" s="75">
        <v>-12640042</v>
      </c>
      <c r="P4" s="75">
        <v>-3093474</v>
      </c>
      <c r="Q4" s="75">
        <v>-3325893</v>
      </c>
      <c r="R4" s="75">
        <v>-3596936</v>
      </c>
      <c r="S4" s="75">
        <v>-3579838</v>
      </c>
      <c r="T4" s="75">
        <v>-3684743</v>
      </c>
      <c r="U4" s="75">
        <v>-4123918</v>
      </c>
      <c r="V4" s="75">
        <v>-4298540</v>
      </c>
      <c r="W4" s="127">
        <v>-3998456</v>
      </c>
      <c r="X4" s="75">
        <v>-4021495</v>
      </c>
      <c r="Y4" s="75">
        <f>-4442269</f>
        <v>-4442269</v>
      </c>
      <c r="Z4" s="75">
        <v>-4370357</v>
      </c>
      <c r="AA4" s="75">
        <v>-4429143</v>
      </c>
      <c r="AB4" s="75">
        <v>-4017707</v>
      </c>
      <c r="AC4" s="75">
        <v>-4378065</v>
      </c>
      <c r="AD4" s="127">
        <v>-5133126</v>
      </c>
      <c r="AE4" s="127">
        <v>-5596003</v>
      </c>
      <c r="AF4" s="127">
        <v>-6178784</v>
      </c>
      <c r="AG4" s="127">
        <v>-7111092</v>
      </c>
      <c r="AH4" s="127">
        <v>-5941522</v>
      </c>
      <c r="AI4" s="127">
        <v>-6606077</v>
      </c>
      <c r="AJ4" s="127">
        <v>-7287285</v>
      </c>
      <c r="AK4" s="127">
        <v>-7560441</v>
      </c>
      <c r="AL4" s="127">
        <v>-8358934</v>
      </c>
      <c r="AM4" s="127">
        <v>-7847356</v>
      </c>
      <c r="AN4" s="127">
        <v>-8073476</v>
      </c>
      <c r="AO4" s="127">
        <v>-8745660</v>
      </c>
    </row>
    <row r="5" spans="1:41" s="3" customFormat="1" x14ac:dyDescent="0.2">
      <c r="A5" s="198" t="s">
        <v>69</v>
      </c>
      <c r="B5" s="73">
        <v>926045</v>
      </c>
      <c r="C5" s="73">
        <v>926045</v>
      </c>
      <c r="D5" s="73">
        <v>926045</v>
      </c>
      <c r="E5" s="73">
        <v>1848484</v>
      </c>
      <c r="F5" s="73">
        <v>922439</v>
      </c>
      <c r="G5" s="73">
        <v>1848484</v>
      </c>
      <c r="H5" s="73">
        <v>922439</v>
      </c>
      <c r="I5" s="73">
        <v>1848484</v>
      </c>
      <c r="J5" s="73">
        <v>922439</v>
      </c>
      <c r="K5" s="73">
        <v>3159941</v>
      </c>
      <c r="L5" s="73">
        <v>1312183</v>
      </c>
      <c r="M5" s="73">
        <v>3159941</v>
      </c>
      <c r="N5" s="73">
        <v>1312183</v>
      </c>
      <c r="O5" s="73">
        <v>4508907</v>
      </c>
      <c r="P5" s="73">
        <v>1318122</v>
      </c>
      <c r="Q5" s="73">
        <v>984716</v>
      </c>
      <c r="R5" s="73">
        <v>1212735</v>
      </c>
      <c r="S5" s="73">
        <v>1412887</v>
      </c>
      <c r="T5" s="73">
        <v>1381207</v>
      </c>
      <c r="U5" s="73">
        <v>1563096</v>
      </c>
      <c r="V5" s="73">
        <v>1866449</v>
      </c>
      <c r="W5" s="128">
        <v>2052476</v>
      </c>
      <c r="X5" s="73">
        <v>1983971</v>
      </c>
      <c r="Y5" s="73">
        <v>2458473</v>
      </c>
      <c r="Z5" s="73">
        <v>1636036</v>
      </c>
      <c r="AA5" s="73">
        <v>2094673</v>
      </c>
      <c r="AB5" s="73">
        <v>1316946</v>
      </c>
      <c r="AC5" s="73">
        <v>1842618</v>
      </c>
      <c r="AD5" s="128">
        <f>SUM(AD3:AD4)</f>
        <v>3581457</v>
      </c>
      <c r="AE5" s="128">
        <v>4198098</v>
      </c>
      <c r="AF5" s="128">
        <v>5734544</v>
      </c>
      <c r="AG5" s="128">
        <v>8280481</v>
      </c>
      <c r="AH5" s="128">
        <f t="shared" ref="AH5:AM5" si="0">SUM(AH3:AH4)</f>
        <v>4304651</v>
      </c>
      <c r="AI5" s="128">
        <f t="shared" si="0"/>
        <v>3754888</v>
      </c>
      <c r="AJ5" s="128">
        <f t="shared" si="0"/>
        <v>4482581</v>
      </c>
      <c r="AK5" s="128">
        <f t="shared" si="0"/>
        <v>3005481</v>
      </c>
      <c r="AL5" s="128">
        <f t="shared" si="0"/>
        <v>2538115</v>
      </c>
      <c r="AM5" s="128">
        <f t="shared" si="0"/>
        <v>3281927</v>
      </c>
      <c r="AN5" s="128">
        <f t="shared" ref="AN5:AO5" si="1">SUM(AN3:AN4)</f>
        <v>3245214</v>
      </c>
      <c r="AO5" s="128">
        <f>SUM(AO3:AO4)</f>
        <v>2243451</v>
      </c>
    </row>
    <row r="6" spans="1:41" s="4" customFormat="1" x14ac:dyDescent="0.2">
      <c r="A6" s="18" t="s">
        <v>267</v>
      </c>
      <c r="B6" s="75">
        <v>-692113</v>
      </c>
      <c r="C6" s="75">
        <v>-692113</v>
      </c>
      <c r="D6" s="75">
        <v>-692113</v>
      </c>
      <c r="E6" s="75">
        <v>-1343279</v>
      </c>
      <c r="F6" s="75">
        <v>-651166</v>
      </c>
      <c r="G6" s="75">
        <v>-1343279</v>
      </c>
      <c r="H6" s="75">
        <v>-651166</v>
      </c>
      <c r="I6" s="75">
        <v>-1343279</v>
      </c>
      <c r="J6" s="75">
        <v>-651166</v>
      </c>
      <c r="K6" s="75">
        <v>-1840607</v>
      </c>
      <c r="L6" s="75">
        <v>-498861</v>
      </c>
      <c r="M6" s="75">
        <v>-1840607</v>
      </c>
      <c r="N6" s="75">
        <v>-498862</v>
      </c>
      <c r="O6" s="75">
        <v>-2563431</v>
      </c>
      <c r="P6" s="75">
        <v>-566335</v>
      </c>
      <c r="Q6" s="75">
        <v>-651325</v>
      </c>
      <c r="R6" s="75">
        <v>-550540</v>
      </c>
      <c r="S6" s="75">
        <v>-176295</v>
      </c>
      <c r="T6" s="75">
        <v>1257703</v>
      </c>
      <c r="U6" s="75">
        <v>-19767</v>
      </c>
      <c r="V6" s="75">
        <v>-453100</v>
      </c>
      <c r="W6" s="127">
        <v>-701504</v>
      </c>
      <c r="X6" s="75">
        <v>-803252</v>
      </c>
      <c r="Y6" s="75">
        <v>-1325395</v>
      </c>
      <c r="Z6" s="75">
        <v>-1365864</v>
      </c>
      <c r="AA6" s="75">
        <v>-1136725</v>
      </c>
      <c r="AB6" s="75">
        <v>-1221313</v>
      </c>
      <c r="AC6" s="75">
        <v>-1289349</v>
      </c>
      <c r="AD6" s="127">
        <f>SUM(AD7:AD11)</f>
        <v>-1422016</v>
      </c>
      <c r="AE6" s="127">
        <v>-1292004</v>
      </c>
      <c r="AF6" s="127">
        <v>1442516</v>
      </c>
      <c r="AG6" s="78">
        <f>SUM(AG7:AG11)</f>
        <v>-1171899</v>
      </c>
      <c r="AH6" s="78">
        <f>SUM(AH7:AH11)</f>
        <v>-625288</v>
      </c>
      <c r="AI6" s="78">
        <f>SUM(AI7:AI11)</f>
        <v>-1179931</v>
      </c>
      <c r="AJ6" s="78">
        <f>SUM(AJ7:AJ11)</f>
        <v>-927247</v>
      </c>
      <c r="AK6" s="78">
        <f>SUM(AK7:AK11)</f>
        <v>-1234203</v>
      </c>
      <c r="AL6" s="78">
        <v>-1411195</v>
      </c>
      <c r="AM6" s="78">
        <f>SUM(AM7:AM11)</f>
        <v>-2086273</v>
      </c>
      <c r="AN6" s="78">
        <f>SUM(AN7:AN11)</f>
        <v>-2664693</v>
      </c>
      <c r="AO6" s="78">
        <f>SUM(AO7:AO11)</f>
        <v>-1102487</v>
      </c>
    </row>
    <row r="7" spans="1:41" x14ac:dyDescent="0.2">
      <c r="A7" s="197" t="s">
        <v>268</v>
      </c>
      <c r="B7" s="75">
        <v>-450421</v>
      </c>
      <c r="C7" s="75">
        <v>-450421</v>
      </c>
      <c r="D7" s="75">
        <v>-450421</v>
      </c>
      <c r="E7" s="75">
        <v>-844604</v>
      </c>
      <c r="F7" s="75">
        <v>-394183</v>
      </c>
      <c r="G7" s="75">
        <v>-844604</v>
      </c>
      <c r="H7" s="75">
        <v>-394183</v>
      </c>
      <c r="I7" s="75">
        <v>-844604</v>
      </c>
      <c r="J7" s="75">
        <v>-394183</v>
      </c>
      <c r="K7" s="75">
        <v>-1247971</v>
      </c>
      <c r="L7" s="75">
        <v>-405411</v>
      </c>
      <c r="M7" s="75">
        <v>-1247971</v>
      </c>
      <c r="N7" s="75">
        <v>-405411</v>
      </c>
      <c r="O7" s="75">
        <v>-1696896</v>
      </c>
      <c r="P7" s="75">
        <v>-369792</v>
      </c>
      <c r="Q7" s="75">
        <v>-479275</v>
      </c>
      <c r="R7" s="75">
        <v>-414544</v>
      </c>
      <c r="S7" s="75">
        <v>-551496</v>
      </c>
      <c r="T7" s="75">
        <v>-456503</v>
      </c>
      <c r="U7" s="75">
        <v>-471509</v>
      </c>
      <c r="V7" s="75">
        <v>-569294</v>
      </c>
      <c r="W7" s="127">
        <v>-766382</v>
      </c>
      <c r="X7" s="75">
        <v>-573484</v>
      </c>
      <c r="Y7" s="75">
        <v>-426273</v>
      </c>
      <c r="Z7" s="75">
        <v>-429836</v>
      </c>
      <c r="AA7" s="75">
        <v>-913212</v>
      </c>
      <c r="AB7" s="75">
        <v>-390915</v>
      </c>
      <c r="AC7" s="75">
        <v>-400463</v>
      </c>
      <c r="AD7" s="127">
        <v>-606938</v>
      </c>
      <c r="AE7" s="127">
        <v>-606101</v>
      </c>
      <c r="AF7" s="127">
        <v>-422586</v>
      </c>
      <c r="AG7" s="78">
        <v>-680194</v>
      </c>
      <c r="AH7" s="78">
        <v>-603615</v>
      </c>
      <c r="AI7" s="78">
        <v>-665903</v>
      </c>
      <c r="AJ7" s="78">
        <v>-443996</v>
      </c>
      <c r="AK7" s="78">
        <v>-503932</v>
      </c>
      <c r="AL7" s="78">
        <v>-647943</v>
      </c>
      <c r="AM7" s="236">
        <v>-976120</v>
      </c>
      <c r="AN7" s="78">
        <v>-856677</v>
      </c>
      <c r="AO7" s="78">
        <v>-875691</v>
      </c>
    </row>
    <row r="8" spans="1:41" x14ac:dyDescent="0.2">
      <c r="A8" s="197" t="s">
        <v>269</v>
      </c>
      <c r="B8" s="75">
        <v>-160111</v>
      </c>
      <c r="C8" s="75">
        <v>-160111</v>
      </c>
      <c r="D8" s="75">
        <v>-160111</v>
      </c>
      <c r="E8" s="75">
        <v>-264341</v>
      </c>
      <c r="F8" s="75">
        <v>-104230</v>
      </c>
      <c r="G8" s="75">
        <v>-264341</v>
      </c>
      <c r="H8" s="75">
        <v>-104230</v>
      </c>
      <c r="I8" s="75">
        <v>-264341</v>
      </c>
      <c r="J8" s="75">
        <v>-104230</v>
      </c>
      <c r="K8" s="75">
        <v>-382114</v>
      </c>
      <c r="L8" s="75">
        <v>-117792</v>
      </c>
      <c r="M8" s="75">
        <v>-382114</v>
      </c>
      <c r="N8" s="75">
        <v>-117792</v>
      </c>
      <c r="O8" s="75">
        <v>-518232</v>
      </c>
      <c r="P8" s="75">
        <v>-118459</v>
      </c>
      <c r="Q8" s="75">
        <v>-112418</v>
      </c>
      <c r="R8" s="75">
        <v>-76174</v>
      </c>
      <c r="S8" s="75">
        <v>-108790</v>
      </c>
      <c r="T8" s="75">
        <v>-107573</v>
      </c>
      <c r="U8" s="75">
        <v>-117675</v>
      </c>
      <c r="V8" s="75">
        <v>-105785</v>
      </c>
      <c r="W8" s="127">
        <v>-162990</v>
      </c>
      <c r="X8" s="75">
        <v>-120181</v>
      </c>
      <c r="Y8" s="75">
        <v>-125701</v>
      </c>
      <c r="Z8" s="75">
        <v>-137497</v>
      </c>
      <c r="AA8" s="75">
        <v>-127686</v>
      </c>
      <c r="AB8" s="75">
        <v>-119055</v>
      </c>
      <c r="AC8" s="75">
        <v>-126446</v>
      </c>
      <c r="AD8" s="127">
        <v>-124180</v>
      </c>
      <c r="AE8" s="127">
        <v>-134777</v>
      </c>
      <c r="AF8" s="127">
        <v>-134463</v>
      </c>
      <c r="AG8" s="78">
        <v>-145440</v>
      </c>
      <c r="AH8" s="78">
        <v>-158853</v>
      </c>
      <c r="AI8" s="78">
        <v>-148392</v>
      </c>
      <c r="AJ8" s="78">
        <v>-143330</v>
      </c>
      <c r="AK8" s="78">
        <v>-146922</v>
      </c>
      <c r="AL8" s="78">
        <v>-150475</v>
      </c>
      <c r="AM8" s="78">
        <v>-229495</v>
      </c>
      <c r="AN8" s="78">
        <v>-153353</v>
      </c>
      <c r="AO8" s="78">
        <v>-206040</v>
      </c>
    </row>
    <row r="9" spans="1:41" x14ac:dyDescent="0.2">
      <c r="A9" s="197" t="s">
        <v>270</v>
      </c>
      <c r="B9" s="75">
        <v>22272</v>
      </c>
      <c r="C9" s="75">
        <v>22272</v>
      </c>
      <c r="D9" s="75">
        <v>22272</v>
      </c>
      <c r="E9" s="75">
        <v>34018</v>
      </c>
      <c r="F9" s="75">
        <v>11746</v>
      </c>
      <c r="G9" s="75">
        <v>34018</v>
      </c>
      <c r="H9" s="75">
        <v>11746</v>
      </c>
      <c r="I9" s="75">
        <v>34018</v>
      </c>
      <c r="J9" s="75">
        <v>11746</v>
      </c>
      <c r="K9" s="75">
        <v>202617</v>
      </c>
      <c r="L9" s="75">
        <v>168599</v>
      </c>
      <c r="M9" s="75">
        <v>202617</v>
      </c>
      <c r="N9" s="75">
        <v>168600</v>
      </c>
      <c r="O9" s="75">
        <v>663509</v>
      </c>
      <c r="P9" s="75">
        <v>6499</v>
      </c>
      <c r="Q9" s="75">
        <v>5647</v>
      </c>
      <c r="R9" s="75">
        <v>8956</v>
      </c>
      <c r="S9" s="75">
        <v>803184</v>
      </c>
      <c r="T9" s="75">
        <v>1945587</v>
      </c>
      <c r="U9" s="75">
        <v>683857</v>
      </c>
      <c r="V9" s="75">
        <v>598458</v>
      </c>
      <c r="W9" s="127">
        <v>808141</v>
      </c>
      <c r="X9" s="75">
        <v>228952</v>
      </c>
      <c r="Y9" s="75">
        <v>-209786</v>
      </c>
      <c r="Z9" s="75">
        <v>-183090</v>
      </c>
      <c r="AA9" s="75">
        <v>667694</v>
      </c>
      <c r="AB9" s="75">
        <v>102689</v>
      </c>
      <c r="AC9" s="75">
        <v>304268</v>
      </c>
      <c r="AD9" s="127">
        <v>25549</v>
      </c>
      <c r="AE9" s="127">
        <v>49988</v>
      </c>
      <c r="AF9" s="127">
        <v>2560232</v>
      </c>
      <c r="AG9" s="78">
        <v>135965</v>
      </c>
      <c r="AH9" s="78">
        <v>8922</v>
      </c>
      <c r="AI9" s="78">
        <v>253253</v>
      </c>
      <c r="AJ9" s="78">
        <v>23401</v>
      </c>
      <c r="AK9" s="78">
        <v>26215</v>
      </c>
      <c r="AL9" s="78">
        <v>173285</v>
      </c>
      <c r="AM9" s="78">
        <v>30332</v>
      </c>
      <c r="AN9" s="78">
        <v>-10364</v>
      </c>
      <c r="AO9" s="78">
        <v>-53557</v>
      </c>
    </row>
    <row r="10" spans="1:41" x14ac:dyDescent="0.2">
      <c r="A10" s="197" t="s">
        <v>271</v>
      </c>
      <c r="B10" s="75">
        <v>-148832</v>
      </c>
      <c r="C10" s="75">
        <v>-148832</v>
      </c>
      <c r="D10" s="75">
        <v>-148832</v>
      </c>
      <c r="E10" s="75">
        <v>-331759</v>
      </c>
      <c r="F10" s="75">
        <v>-182927</v>
      </c>
      <c r="G10" s="75">
        <v>-331759</v>
      </c>
      <c r="H10" s="75">
        <v>-182927</v>
      </c>
      <c r="I10" s="75">
        <v>-331759</v>
      </c>
      <c r="J10" s="75">
        <v>-182927</v>
      </c>
      <c r="K10" s="75">
        <v>-501612</v>
      </c>
      <c r="L10" s="75">
        <v>-170377</v>
      </c>
      <c r="M10" s="75">
        <v>-501612</v>
      </c>
      <c r="N10" s="75">
        <v>-170376</v>
      </c>
      <c r="O10" s="75">
        <v>-1076730</v>
      </c>
      <c r="P10" s="75">
        <v>-105688</v>
      </c>
      <c r="Q10" s="75">
        <v>-104672</v>
      </c>
      <c r="R10" s="75">
        <v>-106780</v>
      </c>
      <c r="S10" s="75">
        <v>-329804</v>
      </c>
      <c r="T10" s="75">
        <v>-148659</v>
      </c>
      <c r="U10" s="75">
        <v>-141753</v>
      </c>
      <c r="V10" s="75">
        <v>-420325</v>
      </c>
      <c r="W10" s="127">
        <v>-619969</v>
      </c>
      <c r="X10" s="75">
        <v>-364372</v>
      </c>
      <c r="Y10" s="75">
        <v>-592701</v>
      </c>
      <c r="Z10" s="75">
        <v>-679510</v>
      </c>
      <c r="AA10" s="75">
        <v>-770268</v>
      </c>
      <c r="AB10" s="75">
        <v>-768924</v>
      </c>
      <c r="AC10" s="75">
        <v>-1095062</v>
      </c>
      <c r="AD10" s="127">
        <v>-742417</v>
      </c>
      <c r="AE10" s="127">
        <v>-663653</v>
      </c>
      <c r="AF10" s="127">
        <v>-574112</v>
      </c>
      <c r="AG10" s="78">
        <v>-537351</v>
      </c>
      <c r="AH10" s="78">
        <v>33269</v>
      </c>
      <c r="AI10" s="78">
        <v>-637838</v>
      </c>
      <c r="AJ10" s="78">
        <v>-382581</v>
      </c>
      <c r="AK10" s="78">
        <v>-663970</v>
      </c>
      <c r="AL10" s="78">
        <v>-879423</v>
      </c>
      <c r="AM10" s="78">
        <v>-981881</v>
      </c>
      <c r="AN10" s="78">
        <v>-1665808</v>
      </c>
      <c r="AO10" s="78">
        <v>-74501</v>
      </c>
    </row>
    <row r="11" spans="1:41" x14ac:dyDescent="0.2">
      <c r="A11" s="197" t="s">
        <v>272</v>
      </c>
      <c r="B11" s="75">
        <v>44979</v>
      </c>
      <c r="C11" s="75">
        <v>44979</v>
      </c>
      <c r="D11" s="75">
        <v>44979</v>
      </c>
      <c r="E11" s="75">
        <v>63407</v>
      </c>
      <c r="F11" s="75">
        <v>18428</v>
      </c>
      <c r="G11" s="75">
        <v>63407</v>
      </c>
      <c r="H11" s="75">
        <v>18428</v>
      </c>
      <c r="I11" s="75">
        <v>63407</v>
      </c>
      <c r="J11" s="75">
        <v>18428</v>
      </c>
      <c r="K11" s="75">
        <v>88473</v>
      </c>
      <c r="L11" s="75">
        <v>26120</v>
      </c>
      <c r="M11" s="75">
        <v>88473</v>
      </c>
      <c r="N11" s="75">
        <v>26117</v>
      </c>
      <c r="O11" s="75">
        <v>64918</v>
      </c>
      <c r="P11" s="75">
        <v>21105</v>
      </c>
      <c r="Q11" s="75">
        <v>39393</v>
      </c>
      <c r="R11" s="75">
        <v>38002</v>
      </c>
      <c r="S11" s="75">
        <v>10611</v>
      </c>
      <c r="T11" s="75">
        <v>24851</v>
      </c>
      <c r="U11" s="75">
        <v>27313</v>
      </c>
      <c r="V11" s="75">
        <v>43846</v>
      </c>
      <c r="W11" s="127">
        <v>39696</v>
      </c>
      <c r="X11" s="75">
        <v>25833</v>
      </c>
      <c r="Y11" s="75">
        <v>29066</v>
      </c>
      <c r="Z11" s="75">
        <v>64069</v>
      </c>
      <c r="AA11" s="75">
        <v>6747</v>
      </c>
      <c r="AB11" s="75">
        <v>-45108</v>
      </c>
      <c r="AC11" s="75">
        <v>28354</v>
      </c>
      <c r="AD11" s="127">
        <v>25970</v>
      </c>
      <c r="AE11" s="127">
        <v>62539</v>
      </c>
      <c r="AF11" s="127">
        <v>13445</v>
      </c>
      <c r="AG11" s="127">
        <v>55121</v>
      </c>
      <c r="AH11" s="127">
        <v>94989</v>
      </c>
      <c r="AI11" s="127">
        <v>18949</v>
      </c>
      <c r="AJ11" s="127">
        <v>19259</v>
      </c>
      <c r="AK11" s="127">
        <v>54406</v>
      </c>
      <c r="AL11" s="127">
        <v>93361</v>
      </c>
      <c r="AM11" s="78">
        <v>70891</v>
      </c>
      <c r="AN11" s="78">
        <v>21509</v>
      </c>
      <c r="AO11" s="78">
        <v>107302</v>
      </c>
    </row>
    <row r="12" spans="1:41" s="3" customFormat="1" x14ac:dyDescent="0.2">
      <c r="A12" s="31" t="s">
        <v>273</v>
      </c>
      <c r="B12" s="74">
        <v>233932</v>
      </c>
      <c r="C12" s="74">
        <v>233932</v>
      </c>
      <c r="D12" s="74">
        <v>233932</v>
      </c>
      <c r="E12" s="74">
        <v>505205</v>
      </c>
      <c r="F12" s="74">
        <v>271273</v>
      </c>
      <c r="G12" s="74">
        <v>505205</v>
      </c>
      <c r="H12" s="74">
        <v>271273</v>
      </c>
      <c r="I12" s="74">
        <v>505205</v>
      </c>
      <c r="J12" s="74">
        <v>271273</v>
      </c>
      <c r="K12" s="74">
        <v>1319334</v>
      </c>
      <c r="L12" s="74">
        <v>813322</v>
      </c>
      <c r="M12" s="74">
        <v>1319334</v>
      </c>
      <c r="N12" s="74">
        <v>813321</v>
      </c>
      <c r="O12" s="74">
        <v>1945476</v>
      </c>
      <c r="P12" s="74">
        <v>751787</v>
      </c>
      <c r="Q12" s="74">
        <v>333391</v>
      </c>
      <c r="R12" s="74">
        <v>662195</v>
      </c>
      <c r="S12" s="74">
        <v>1236592</v>
      </c>
      <c r="T12" s="74">
        <v>2638910</v>
      </c>
      <c r="U12" s="74">
        <v>1543329</v>
      </c>
      <c r="V12" s="74">
        <v>1413349</v>
      </c>
      <c r="W12" s="74">
        <v>1350972</v>
      </c>
      <c r="X12" s="74">
        <v>1180719</v>
      </c>
      <c r="Y12" s="74">
        <v>1133078</v>
      </c>
      <c r="Z12" s="74">
        <v>270172</v>
      </c>
      <c r="AA12" s="74">
        <v>957948</v>
      </c>
      <c r="AB12" s="74">
        <v>95663</v>
      </c>
      <c r="AC12" s="74">
        <v>553269</v>
      </c>
      <c r="AD12" s="74">
        <f>SUM(AD5:AD6)</f>
        <v>2159441</v>
      </c>
      <c r="AE12" s="74">
        <v>2906094</v>
      </c>
      <c r="AF12" s="74">
        <v>7177060</v>
      </c>
      <c r="AG12" s="74">
        <v>7108582</v>
      </c>
      <c r="AH12" s="74">
        <v>3679363</v>
      </c>
      <c r="AI12" s="74">
        <v>2574957</v>
      </c>
      <c r="AJ12" s="74">
        <v>3555334</v>
      </c>
      <c r="AK12" s="74">
        <v>1771278</v>
      </c>
      <c r="AL12" s="74">
        <v>1126920</v>
      </c>
      <c r="AM12" s="74">
        <v>1187930</v>
      </c>
      <c r="AN12" s="74">
        <v>580521</v>
      </c>
      <c r="AO12" s="74">
        <f>AO5+AO6</f>
        <v>1140964</v>
      </c>
    </row>
    <row r="13" spans="1:41" x14ac:dyDescent="0.2">
      <c r="A13" s="18" t="s">
        <v>274</v>
      </c>
      <c r="B13" s="75">
        <v>-943014</v>
      </c>
      <c r="C13" s="75">
        <v>-943014</v>
      </c>
      <c r="D13" s="75">
        <v>-896939</v>
      </c>
      <c r="E13" s="75">
        <v>-1147497</v>
      </c>
      <c r="F13" s="75">
        <v>-204483</v>
      </c>
      <c r="G13" s="75">
        <v>-1147497</v>
      </c>
      <c r="H13" s="75">
        <v>-204483</v>
      </c>
      <c r="I13" s="75">
        <v>-1093958</v>
      </c>
      <c r="J13" s="75">
        <v>-197019</v>
      </c>
      <c r="K13" s="75">
        <v>-1908517</v>
      </c>
      <c r="L13" s="75">
        <v>-760015</v>
      </c>
      <c r="M13" s="75">
        <v>-1845256</v>
      </c>
      <c r="N13" s="75">
        <v>-750292</v>
      </c>
      <c r="O13" s="75">
        <v>-2522427</v>
      </c>
      <c r="P13" s="75">
        <v>-497224</v>
      </c>
      <c r="Q13" s="75">
        <v>-828619</v>
      </c>
      <c r="R13" s="75">
        <v>-277797</v>
      </c>
      <c r="S13" s="75">
        <v>-859987</v>
      </c>
      <c r="T13" s="75">
        <v>-593704</v>
      </c>
      <c r="U13" s="75">
        <v>-989064</v>
      </c>
      <c r="V13" s="75">
        <v>-423225</v>
      </c>
      <c r="W13" s="127">
        <v>510350</v>
      </c>
      <c r="X13" s="75">
        <v>-635099</v>
      </c>
      <c r="Y13" s="75">
        <v>-357676</v>
      </c>
      <c r="Z13" s="75">
        <v>-840074</v>
      </c>
      <c r="AA13" s="75">
        <v>-298335</v>
      </c>
      <c r="AB13" s="75">
        <v>-1201138</v>
      </c>
      <c r="AC13" s="75">
        <v>284857</v>
      </c>
      <c r="AD13" s="127">
        <f>SUM(AD14:AD15)</f>
        <v>-156049</v>
      </c>
      <c r="AE13" s="127">
        <v>276019</v>
      </c>
      <c r="AF13" s="127">
        <v>-201507</v>
      </c>
      <c r="AG13" s="78">
        <f>SUM(AG14:AG15)</f>
        <v>-339051</v>
      </c>
      <c r="AH13" s="78">
        <f>SUM(AH14:AH15)</f>
        <v>-943426</v>
      </c>
      <c r="AI13" s="78">
        <f>SUM(AI14:AI15)</f>
        <v>-460200</v>
      </c>
      <c r="AJ13" s="78">
        <f>SUM(AJ14:AJ15)</f>
        <v>-1125237</v>
      </c>
      <c r="AK13" s="78">
        <f>SUM(AK14:AK15)</f>
        <v>-890012</v>
      </c>
      <c r="AL13" s="78">
        <v>-318494</v>
      </c>
      <c r="AM13" s="78">
        <v>-1181282</v>
      </c>
      <c r="AN13" s="78">
        <v>-1189627</v>
      </c>
      <c r="AO13" s="78">
        <v>-1185908</v>
      </c>
    </row>
    <row r="14" spans="1:41" s="3" customFormat="1" x14ac:dyDescent="0.2">
      <c r="A14" s="197" t="s">
        <v>100</v>
      </c>
      <c r="B14" s="75">
        <v>243154</v>
      </c>
      <c r="C14" s="75">
        <v>243154</v>
      </c>
      <c r="D14" s="75">
        <v>243154</v>
      </c>
      <c r="E14" s="75">
        <v>383883</v>
      </c>
      <c r="F14" s="75">
        <v>140729</v>
      </c>
      <c r="G14" s="75">
        <v>383883</v>
      </c>
      <c r="H14" s="75">
        <v>140729</v>
      </c>
      <c r="I14" s="75">
        <v>383883</v>
      </c>
      <c r="J14" s="75">
        <v>140729</v>
      </c>
      <c r="K14" s="75">
        <v>522995</v>
      </c>
      <c r="L14" s="75">
        <v>140423</v>
      </c>
      <c r="M14" s="75">
        <v>522995</v>
      </c>
      <c r="N14" s="75">
        <v>140423</v>
      </c>
      <c r="O14" s="75">
        <v>643590</v>
      </c>
      <c r="P14" s="75">
        <v>116519</v>
      </c>
      <c r="Q14" s="75">
        <v>88710</v>
      </c>
      <c r="R14" s="75">
        <v>80841</v>
      </c>
      <c r="S14" s="75">
        <v>9004</v>
      </c>
      <c r="T14" s="75">
        <v>42896</v>
      </c>
      <c r="U14" s="75">
        <v>47878</v>
      </c>
      <c r="V14" s="75">
        <v>335885</v>
      </c>
      <c r="W14" s="127">
        <v>883855</v>
      </c>
      <c r="X14" s="75">
        <v>111314</v>
      </c>
      <c r="Y14" s="75">
        <v>85467</v>
      </c>
      <c r="Z14" s="75">
        <v>114213</v>
      </c>
      <c r="AA14" s="75">
        <v>68048</v>
      </c>
      <c r="AB14" s="75">
        <v>65131</v>
      </c>
      <c r="AC14" s="75">
        <v>95956</v>
      </c>
      <c r="AD14" s="127">
        <v>134489</v>
      </c>
      <c r="AE14" s="127">
        <v>1146438</v>
      </c>
      <c r="AF14" s="127">
        <v>585585</v>
      </c>
      <c r="AG14" s="78">
        <v>791755</v>
      </c>
      <c r="AH14" s="78">
        <v>-297930</v>
      </c>
      <c r="AI14" s="78">
        <v>87774</v>
      </c>
      <c r="AJ14" s="78">
        <v>-35859</v>
      </c>
      <c r="AK14" s="78">
        <v>-462956</v>
      </c>
      <c r="AL14" s="78">
        <v>284757</v>
      </c>
      <c r="AM14" s="78">
        <v>180999</v>
      </c>
      <c r="AN14" s="78">
        <v>344819</v>
      </c>
      <c r="AO14" s="78">
        <v>249015</v>
      </c>
    </row>
    <row r="15" spans="1:41" x14ac:dyDescent="0.2">
      <c r="A15" s="197" t="s">
        <v>101</v>
      </c>
      <c r="B15" s="75">
        <v>-1186168</v>
      </c>
      <c r="C15" s="75">
        <v>-1186168</v>
      </c>
      <c r="D15" s="75">
        <v>-1140093</v>
      </c>
      <c r="E15" s="75">
        <v>-1531380</v>
      </c>
      <c r="F15" s="75">
        <v>-345212</v>
      </c>
      <c r="G15" s="75">
        <v>-1531380</v>
      </c>
      <c r="H15" s="75">
        <v>-345212</v>
      </c>
      <c r="I15" s="75">
        <v>-1477841</v>
      </c>
      <c r="J15" s="75">
        <v>-337748</v>
      </c>
      <c r="K15" s="75">
        <v>-2431512</v>
      </c>
      <c r="L15" s="75">
        <v>-900438</v>
      </c>
      <c r="M15" s="75">
        <v>-2368251</v>
      </c>
      <c r="N15" s="75">
        <v>-890715</v>
      </c>
      <c r="O15" s="75">
        <v>-3166017</v>
      </c>
      <c r="P15" s="75">
        <v>-613743</v>
      </c>
      <c r="Q15" s="75">
        <v>-917329</v>
      </c>
      <c r="R15" s="75">
        <v>-358638</v>
      </c>
      <c r="S15" s="75">
        <v>-868991</v>
      </c>
      <c r="T15" s="75">
        <v>-636600</v>
      </c>
      <c r="U15" s="75">
        <v>-1036942</v>
      </c>
      <c r="V15" s="75">
        <v>-759110</v>
      </c>
      <c r="W15" s="127">
        <v>-373505</v>
      </c>
      <c r="X15" s="75">
        <v>-746413</v>
      </c>
      <c r="Y15" s="75">
        <v>-443143</v>
      </c>
      <c r="Z15" s="75">
        <v>-954287</v>
      </c>
      <c r="AA15" s="75">
        <v>-366383</v>
      </c>
      <c r="AB15" s="75">
        <v>-1266269</v>
      </c>
      <c r="AC15" s="75">
        <v>188901</v>
      </c>
      <c r="AD15" s="127">
        <v>-290538</v>
      </c>
      <c r="AE15" s="127">
        <v>-870419</v>
      </c>
      <c r="AF15" s="127">
        <v>-787092</v>
      </c>
      <c r="AG15" s="78">
        <f>SUM(AG16:AG17)</f>
        <v>-1130806</v>
      </c>
      <c r="AH15" s="78">
        <f>SUM(AH16:AH17)</f>
        <v>-645496</v>
      </c>
      <c r="AI15" s="78">
        <f>SUM(AI16:AI17)</f>
        <v>-547974</v>
      </c>
      <c r="AJ15" s="78">
        <f>SUM(AJ16:AJ17)</f>
        <v>-1089378</v>
      </c>
      <c r="AK15" s="78">
        <f>SUM(AK16:AK17)</f>
        <v>-427056</v>
      </c>
      <c r="AL15" s="78">
        <v>-603251</v>
      </c>
      <c r="AM15" s="78">
        <v>-1362281</v>
      </c>
      <c r="AN15" s="78">
        <v>-1534446</v>
      </c>
      <c r="AO15" s="78">
        <f>SUM(AO16:AO17)</f>
        <v>-1434924</v>
      </c>
    </row>
    <row r="16" spans="1:41" s="3" customFormat="1" x14ac:dyDescent="0.2">
      <c r="A16" s="199" t="s">
        <v>275</v>
      </c>
      <c r="B16" s="75">
        <v>-318240</v>
      </c>
      <c r="C16" s="75">
        <v>-318240</v>
      </c>
      <c r="D16" s="75">
        <v>-318240</v>
      </c>
      <c r="E16" s="75">
        <v>169435</v>
      </c>
      <c r="F16" s="75">
        <v>487675</v>
      </c>
      <c r="G16" s="75">
        <v>169435</v>
      </c>
      <c r="H16" s="75">
        <v>487675</v>
      </c>
      <c r="I16" s="75">
        <v>169435</v>
      </c>
      <c r="J16" s="75">
        <v>487675</v>
      </c>
      <c r="K16" s="75">
        <v>102278</v>
      </c>
      <c r="L16" s="75">
        <v>-67202</v>
      </c>
      <c r="M16" s="75">
        <v>102278</v>
      </c>
      <c r="N16" s="75">
        <v>-67202</v>
      </c>
      <c r="O16" s="75">
        <v>116948</v>
      </c>
      <c r="P16" s="75">
        <v>172744</v>
      </c>
      <c r="Q16" s="75">
        <v>-233939</v>
      </c>
      <c r="R16" s="75">
        <v>269925</v>
      </c>
      <c r="S16" s="75">
        <v>-225180</v>
      </c>
      <c r="T16" s="75">
        <v>-113344</v>
      </c>
      <c r="U16" s="75">
        <v>-548435</v>
      </c>
      <c r="V16" s="75">
        <v>-87663</v>
      </c>
      <c r="W16" s="127">
        <v>215523</v>
      </c>
      <c r="X16" s="75">
        <v>-113564</v>
      </c>
      <c r="Y16" s="75">
        <v>198207</v>
      </c>
      <c r="Z16" s="75">
        <v>-282224</v>
      </c>
      <c r="AA16" s="75">
        <v>250146</v>
      </c>
      <c r="AB16" s="75">
        <v>364882</v>
      </c>
      <c r="AC16" s="75">
        <v>343074</v>
      </c>
      <c r="AD16" s="127">
        <v>-69751</v>
      </c>
      <c r="AE16" s="127">
        <v>-335</v>
      </c>
      <c r="AF16" s="127">
        <v>-56328</v>
      </c>
      <c r="AG16" s="78">
        <v>-330030</v>
      </c>
      <c r="AH16" s="78">
        <v>247882</v>
      </c>
      <c r="AI16" s="78">
        <v>184236</v>
      </c>
      <c r="AJ16" s="78">
        <v>-121324</v>
      </c>
      <c r="AK16" s="78">
        <v>583747</v>
      </c>
      <c r="AL16" s="78">
        <v>479862</v>
      </c>
      <c r="AM16" s="78">
        <v>-252100</v>
      </c>
      <c r="AN16" s="78">
        <v>-247298</v>
      </c>
      <c r="AO16" s="78">
        <v>-79960</v>
      </c>
    </row>
    <row r="17" spans="1:264" x14ac:dyDescent="0.2">
      <c r="A17" s="199" t="s">
        <v>101</v>
      </c>
      <c r="B17" s="75">
        <v>-867928</v>
      </c>
      <c r="C17" s="75">
        <v>-867928</v>
      </c>
      <c r="D17" s="75">
        <v>-821853</v>
      </c>
      <c r="E17" s="75">
        <v>-1700815</v>
      </c>
      <c r="F17" s="75">
        <v>-832887</v>
      </c>
      <c r="G17" s="75">
        <v>-1700815</v>
      </c>
      <c r="H17" s="75">
        <v>-832887</v>
      </c>
      <c r="I17" s="75">
        <v>-1647276</v>
      </c>
      <c r="J17" s="75">
        <v>-825423</v>
      </c>
      <c r="K17" s="75">
        <v>-2533790</v>
      </c>
      <c r="L17" s="75">
        <v>-833236</v>
      </c>
      <c r="M17" s="75">
        <v>-2470529</v>
      </c>
      <c r="N17" s="75">
        <v>-823513</v>
      </c>
      <c r="O17" s="75">
        <v>-3282965</v>
      </c>
      <c r="P17" s="75">
        <v>-786487</v>
      </c>
      <c r="Q17" s="75">
        <v>-683390</v>
      </c>
      <c r="R17" s="75">
        <v>-628563</v>
      </c>
      <c r="S17" s="75">
        <v>-643811</v>
      </c>
      <c r="T17" s="75">
        <v>-523256</v>
      </c>
      <c r="U17" s="75">
        <v>-488507</v>
      </c>
      <c r="V17" s="75">
        <v>-671447</v>
      </c>
      <c r="W17" s="127">
        <v>-589028</v>
      </c>
      <c r="X17" s="75">
        <v>-632849</v>
      </c>
      <c r="Y17" s="75">
        <v>-641350</v>
      </c>
      <c r="Z17" s="75">
        <v>-672063</v>
      </c>
      <c r="AA17" s="75">
        <v>-616529</v>
      </c>
      <c r="AB17" s="75">
        <v>-1631151</v>
      </c>
      <c r="AC17" s="75">
        <v>-154173</v>
      </c>
      <c r="AD17" s="127">
        <v>-220787</v>
      </c>
      <c r="AE17" s="127">
        <v>-870084</v>
      </c>
      <c r="AF17" s="127">
        <v>-730764</v>
      </c>
      <c r="AG17" s="78">
        <v>-800776</v>
      </c>
      <c r="AH17" s="78">
        <v>-893378</v>
      </c>
      <c r="AI17" s="78">
        <v>-732210</v>
      </c>
      <c r="AJ17" s="78">
        <v>-968054</v>
      </c>
      <c r="AK17" s="78">
        <v>-1010803</v>
      </c>
      <c r="AL17" s="78">
        <v>-1083113</v>
      </c>
      <c r="AM17" s="78">
        <v>-1110181</v>
      </c>
      <c r="AN17" s="78">
        <v>-1287148</v>
      </c>
      <c r="AO17" s="78">
        <v>-1354964</v>
      </c>
    </row>
    <row r="18" spans="1:264" x14ac:dyDescent="0.2">
      <c r="A18" s="31" t="s">
        <v>276</v>
      </c>
      <c r="B18" s="74">
        <v>-709082</v>
      </c>
      <c r="C18" s="74">
        <v>-709082</v>
      </c>
      <c r="D18" s="74">
        <v>-663007</v>
      </c>
      <c r="E18" s="74">
        <v>-642292</v>
      </c>
      <c r="F18" s="74">
        <v>66790</v>
      </c>
      <c r="G18" s="74">
        <v>-642292</v>
      </c>
      <c r="H18" s="74">
        <v>66790</v>
      </c>
      <c r="I18" s="74">
        <v>-588753</v>
      </c>
      <c r="J18" s="74">
        <v>74254</v>
      </c>
      <c r="K18" s="74">
        <v>-589183</v>
      </c>
      <c r="L18" s="74">
        <v>53307</v>
      </c>
      <c r="M18" s="74">
        <v>-525922</v>
      </c>
      <c r="N18" s="74">
        <v>63029</v>
      </c>
      <c r="O18" s="74">
        <v>-576951</v>
      </c>
      <c r="P18" s="74">
        <v>254563</v>
      </c>
      <c r="Q18" s="74">
        <v>-495228</v>
      </c>
      <c r="R18" s="74">
        <v>384398</v>
      </c>
      <c r="S18" s="74">
        <v>376605</v>
      </c>
      <c r="T18" s="74">
        <v>2045206</v>
      </c>
      <c r="U18" s="74">
        <v>554265</v>
      </c>
      <c r="V18" s="74">
        <v>990124</v>
      </c>
      <c r="W18" s="74">
        <v>1861322</v>
      </c>
      <c r="X18" s="74">
        <v>545620</v>
      </c>
      <c r="Y18" s="74">
        <v>775402</v>
      </c>
      <c r="Z18" s="74">
        <v>-569902</v>
      </c>
      <c r="AA18" s="74">
        <v>659613</v>
      </c>
      <c r="AB18" s="74">
        <v>-1105505</v>
      </c>
      <c r="AC18" s="74">
        <v>838126</v>
      </c>
      <c r="AD18" s="74">
        <f>SUM(AD12:AD13)</f>
        <v>2003392</v>
      </c>
      <c r="AE18" s="74">
        <v>3182113</v>
      </c>
      <c r="AF18" s="74">
        <v>6975553</v>
      </c>
      <c r="AG18" s="74">
        <v>6769531</v>
      </c>
      <c r="AH18" s="74">
        <v>2735937</v>
      </c>
      <c r="AI18" s="74">
        <v>2114757</v>
      </c>
      <c r="AJ18" s="74">
        <v>2430097</v>
      </c>
      <c r="AK18" s="74">
        <v>881266</v>
      </c>
      <c r="AL18" s="74">
        <v>808426</v>
      </c>
      <c r="AM18" s="74">
        <v>6648</v>
      </c>
      <c r="AN18" s="74">
        <v>-609106</v>
      </c>
      <c r="AO18" s="74">
        <f>AO12+AO13</f>
        <v>-44944</v>
      </c>
    </row>
    <row r="19" spans="1:264" x14ac:dyDescent="0.2">
      <c r="A19" s="197" t="s">
        <v>277</v>
      </c>
      <c r="B19" s="75">
        <v>-122210</v>
      </c>
      <c r="C19" s="75">
        <v>-122210</v>
      </c>
      <c r="D19" s="75">
        <v>-113690</v>
      </c>
      <c r="E19" s="75">
        <v>-231715</v>
      </c>
      <c r="F19" s="75">
        <v>-109505</v>
      </c>
      <c r="G19" s="75">
        <v>-231715</v>
      </c>
      <c r="H19" s="75">
        <v>-109505</v>
      </c>
      <c r="I19" s="75">
        <v>-141821</v>
      </c>
      <c r="J19" s="75">
        <v>-28131</v>
      </c>
      <c r="K19" s="75">
        <v>-384682</v>
      </c>
      <c r="L19" s="75">
        <v>-152967</v>
      </c>
      <c r="M19" s="75">
        <v>-264617</v>
      </c>
      <c r="N19" s="75">
        <v>-122796</v>
      </c>
      <c r="O19" s="75">
        <v>-266546</v>
      </c>
      <c r="P19" s="75">
        <v>-136948</v>
      </c>
      <c r="Q19" s="75">
        <v>-144728</v>
      </c>
      <c r="R19" s="75">
        <v>-128214</v>
      </c>
      <c r="S19" s="75">
        <v>781</v>
      </c>
      <c r="T19" s="75">
        <v>-558711</v>
      </c>
      <c r="U19" s="75">
        <v>635422</v>
      </c>
      <c r="V19" s="75">
        <v>-237960</v>
      </c>
      <c r="W19" s="127">
        <v>-89085</v>
      </c>
      <c r="X19" s="75">
        <v>-458857</v>
      </c>
      <c r="Y19" s="75">
        <v>1119060</v>
      </c>
      <c r="Z19" s="75">
        <v>-300754</v>
      </c>
      <c r="AA19" s="75">
        <v>474329</v>
      </c>
      <c r="AB19" s="75">
        <v>-206204</v>
      </c>
      <c r="AC19" s="75">
        <v>-392226</v>
      </c>
      <c r="AD19" s="127">
        <v>-741797</v>
      </c>
      <c r="AE19" s="127">
        <v>714719</v>
      </c>
      <c r="AF19" s="127">
        <v>-1278240</v>
      </c>
      <c r="AG19" s="78">
        <v>-1256871</v>
      </c>
      <c r="AH19" s="78">
        <v>-1411285</v>
      </c>
      <c r="AI19" s="78">
        <v>-1053761</v>
      </c>
      <c r="AJ19" s="78">
        <v>-1066154</v>
      </c>
      <c r="AK19" s="78">
        <v>-511935</v>
      </c>
      <c r="AL19" s="78">
        <v>-570794</v>
      </c>
      <c r="AM19" s="78">
        <v>190144</v>
      </c>
      <c r="AN19" s="78">
        <v>-213442</v>
      </c>
      <c r="AO19" s="78">
        <v>328240</v>
      </c>
    </row>
    <row r="20" spans="1:264" x14ac:dyDescent="0.2">
      <c r="A20" s="197" t="s">
        <v>278</v>
      </c>
      <c r="B20" s="75">
        <v>-831292</v>
      </c>
      <c r="C20" s="75">
        <v>-831292</v>
      </c>
      <c r="D20" s="75">
        <v>-776697</v>
      </c>
      <c r="E20" s="75">
        <v>-874007</v>
      </c>
      <c r="F20" s="75">
        <v>-42715</v>
      </c>
      <c r="G20" s="75">
        <v>-874007</v>
      </c>
      <c r="H20" s="75">
        <v>-42715</v>
      </c>
      <c r="I20" s="75">
        <v>-730574</v>
      </c>
      <c r="J20" s="75">
        <v>46123</v>
      </c>
      <c r="K20" s="75">
        <v>-973865</v>
      </c>
      <c r="L20" s="75">
        <v>-99660</v>
      </c>
      <c r="M20" s="75">
        <v>-790539</v>
      </c>
      <c r="N20" s="75">
        <v>-59767</v>
      </c>
      <c r="O20" s="75">
        <v>-843497</v>
      </c>
      <c r="P20" s="75">
        <v>117615</v>
      </c>
      <c r="Q20" s="75">
        <v>-639956</v>
      </c>
      <c r="R20" s="75">
        <v>256184</v>
      </c>
      <c r="S20" s="75">
        <v>377386</v>
      </c>
      <c r="T20" s="75">
        <v>1486495</v>
      </c>
      <c r="U20" s="75">
        <v>1189687</v>
      </c>
      <c r="V20" s="75">
        <v>752164</v>
      </c>
      <c r="W20" s="127">
        <v>1772237</v>
      </c>
      <c r="X20" s="75">
        <v>86763</v>
      </c>
      <c r="Y20" s="75">
        <v>1894462</v>
      </c>
      <c r="Z20" s="75">
        <v>-870656</v>
      </c>
      <c r="AA20" s="75">
        <v>1133942</v>
      </c>
      <c r="AB20" s="75">
        <v>1311709</v>
      </c>
      <c r="AC20" s="75">
        <v>445900</v>
      </c>
      <c r="AD20" s="127">
        <v>1261595</v>
      </c>
      <c r="AE20" s="127">
        <v>3896832</v>
      </c>
      <c r="AF20" s="127">
        <v>5697313</v>
      </c>
      <c r="AG20" s="78">
        <v>5512660</v>
      </c>
      <c r="AH20" s="78">
        <v>1324652</v>
      </c>
      <c r="AI20" s="78">
        <v>1060996</v>
      </c>
      <c r="AJ20" s="78">
        <v>1363943</v>
      </c>
      <c r="AK20" s="78">
        <v>369331</v>
      </c>
      <c r="AL20" s="78">
        <v>237632</v>
      </c>
      <c r="AM20" s="78">
        <v>196792</v>
      </c>
      <c r="AN20" s="78">
        <v>-822548</v>
      </c>
      <c r="AO20" s="78">
        <f>SUM(AO18:AO19)</f>
        <v>283296</v>
      </c>
    </row>
    <row r="21" spans="1:264" x14ac:dyDescent="0.2">
      <c r="A21" s="197" t="s">
        <v>279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  <c r="H21" s="75">
        <v>0</v>
      </c>
      <c r="I21" s="75">
        <v>0</v>
      </c>
      <c r="J21" s="75">
        <v>0</v>
      </c>
      <c r="K21" s="75">
        <v>-6786</v>
      </c>
      <c r="L21" s="75">
        <v>-6984</v>
      </c>
      <c r="M21" s="75">
        <v>-6786</v>
      </c>
      <c r="N21" s="75">
        <v>-6984</v>
      </c>
      <c r="O21" s="75">
        <v>-9561</v>
      </c>
      <c r="P21" s="75">
        <v>0</v>
      </c>
      <c r="Q21" s="75">
        <v>0</v>
      </c>
      <c r="R21" s="75">
        <v>0</v>
      </c>
      <c r="S21" s="75">
        <v>0</v>
      </c>
      <c r="T21" s="75">
        <v>0</v>
      </c>
      <c r="U21" s="75">
        <v>0</v>
      </c>
      <c r="V21" s="75">
        <v>0</v>
      </c>
      <c r="W21" s="127">
        <v>0</v>
      </c>
      <c r="X21" s="75">
        <v>0</v>
      </c>
      <c r="Y21" s="75">
        <v>0</v>
      </c>
      <c r="Z21" s="75">
        <v>0</v>
      </c>
      <c r="AA21" s="75">
        <v>0</v>
      </c>
      <c r="AB21" s="75">
        <v>0</v>
      </c>
      <c r="AC21" s="75">
        <v>0</v>
      </c>
      <c r="AD21" s="127">
        <v>0</v>
      </c>
      <c r="AE21" s="127"/>
      <c r="AF21" s="127"/>
      <c r="AG21" s="127"/>
      <c r="AH21" s="127"/>
      <c r="AI21" s="127"/>
      <c r="AJ21" s="127">
        <v>0</v>
      </c>
      <c r="AK21" s="127">
        <v>0</v>
      </c>
      <c r="AL21" s="127">
        <v>0</v>
      </c>
      <c r="AM21" s="237"/>
      <c r="AN21" s="5"/>
      <c r="AO21" s="78">
        <v>0</v>
      </c>
    </row>
    <row r="22" spans="1:264" x14ac:dyDescent="0.2">
      <c r="A22" s="31" t="s">
        <v>280</v>
      </c>
      <c r="B22" s="74">
        <v>-831292</v>
      </c>
      <c r="C22" s="74">
        <v>-831292</v>
      </c>
      <c r="D22" s="74">
        <v>-776697</v>
      </c>
      <c r="E22" s="74">
        <v>-874007</v>
      </c>
      <c r="F22" s="74">
        <v>-42715</v>
      </c>
      <c r="G22" s="74">
        <v>-874007</v>
      </c>
      <c r="H22" s="74">
        <v>-42715</v>
      </c>
      <c r="I22" s="74">
        <v>-730574</v>
      </c>
      <c r="J22" s="74">
        <v>46123</v>
      </c>
      <c r="K22" s="74">
        <v>-980651</v>
      </c>
      <c r="L22" s="74">
        <v>-106644</v>
      </c>
      <c r="M22" s="74">
        <v>-797325</v>
      </c>
      <c r="N22" s="74">
        <v>-66751</v>
      </c>
      <c r="O22" s="74">
        <v>-853058</v>
      </c>
      <c r="P22" s="74">
        <v>117615</v>
      </c>
      <c r="Q22" s="74">
        <v>-639956</v>
      </c>
      <c r="R22" s="74">
        <v>256184</v>
      </c>
      <c r="S22" s="74">
        <v>377386</v>
      </c>
      <c r="T22" s="74">
        <v>1486495</v>
      </c>
      <c r="U22" s="74">
        <v>1189687</v>
      </c>
      <c r="V22" s="74">
        <v>752164</v>
      </c>
      <c r="W22" s="74">
        <v>1772237</v>
      </c>
      <c r="X22" s="74">
        <v>86763</v>
      </c>
      <c r="Y22" s="74">
        <f>Y18+Y19</f>
        <v>1894462</v>
      </c>
      <c r="Z22" s="74">
        <v>-870656</v>
      </c>
      <c r="AA22" s="74">
        <v>1133942</v>
      </c>
      <c r="AB22" s="74">
        <v>-1311709</v>
      </c>
      <c r="AC22" s="74">
        <v>445900</v>
      </c>
      <c r="AD22" s="74">
        <f>AD20</f>
        <v>1261595</v>
      </c>
      <c r="AE22" s="74">
        <v>3896832</v>
      </c>
      <c r="AF22" s="74">
        <v>5697313</v>
      </c>
      <c r="AG22" s="74">
        <v>5512660</v>
      </c>
      <c r="AH22" s="74">
        <v>1324652</v>
      </c>
      <c r="AI22" s="74">
        <v>1060996</v>
      </c>
      <c r="AJ22" s="74">
        <v>1363943</v>
      </c>
      <c r="AK22" s="74">
        <v>369331</v>
      </c>
      <c r="AL22" s="74">
        <v>237632</v>
      </c>
      <c r="AM22" s="93">
        <v>196792</v>
      </c>
      <c r="AN22" s="93">
        <v>-822548</v>
      </c>
      <c r="AO22" s="93">
        <f>SUM(AO23:AO24)</f>
        <v>283298</v>
      </c>
    </row>
    <row r="23" spans="1:264" x14ac:dyDescent="0.2">
      <c r="A23" s="18" t="s">
        <v>281</v>
      </c>
      <c r="B23" s="75">
        <v>-836690</v>
      </c>
      <c r="C23" s="75">
        <v>-836690</v>
      </c>
      <c r="D23" s="75">
        <v>-785191</v>
      </c>
      <c r="E23" s="75">
        <v>-893927</v>
      </c>
      <c r="F23" s="75">
        <v>-57237</v>
      </c>
      <c r="G23" s="75">
        <v>-893927</v>
      </c>
      <c r="H23" s="75">
        <v>-57237</v>
      </c>
      <c r="I23" s="75">
        <v>-754338</v>
      </c>
      <c r="J23" s="75">
        <v>30853</v>
      </c>
      <c r="K23" s="75">
        <v>-1031122</v>
      </c>
      <c r="L23" s="75">
        <v>-137195</v>
      </c>
      <c r="M23" s="75">
        <v>-852583</v>
      </c>
      <c r="N23" s="75">
        <v>-98245</v>
      </c>
      <c r="O23" s="75">
        <v>-934747</v>
      </c>
      <c r="P23" s="75">
        <v>85630</v>
      </c>
      <c r="Q23" s="75">
        <v>-659394</v>
      </c>
      <c r="R23" s="75">
        <v>226466</v>
      </c>
      <c r="S23" s="75">
        <v>357570</v>
      </c>
      <c r="T23" s="75">
        <v>1471863</v>
      </c>
      <c r="U23" s="75">
        <v>1160450</v>
      </c>
      <c r="V23" s="75">
        <v>721535</v>
      </c>
      <c r="W23" s="127">
        <v>1720288</v>
      </c>
      <c r="X23" s="75">
        <v>-7572</v>
      </c>
      <c r="Y23" s="75">
        <v>1745083</v>
      </c>
      <c r="Z23" s="75">
        <v>-992958</v>
      </c>
      <c r="AA23" s="75">
        <v>1044514</v>
      </c>
      <c r="AB23" s="75">
        <v>-1360851</v>
      </c>
      <c r="AC23" s="75">
        <v>345178</v>
      </c>
      <c r="AD23" s="127">
        <v>1080786</v>
      </c>
      <c r="AE23" s="127">
        <v>3729182</v>
      </c>
      <c r="AF23" s="127">
        <v>5240015</v>
      </c>
      <c r="AG23" s="127">
        <v>4965771</v>
      </c>
      <c r="AH23" s="127">
        <v>1149537</v>
      </c>
      <c r="AI23" s="127">
        <v>903305</v>
      </c>
      <c r="AJ23" s="127">
        <v>1206402</v>
      </c>
      <c r="AK23" s="127">
        <v>197326</v>
      </c>
      <c r="AL23" s="127">
        <v>133391</v>
      </c>
      <c r="AM23" s="127">
        <v>16941</v>
      </c>
      <c r="AN23" s="127">
        <v>-926396</v>
      </c>
      <c r="AO23" s="127">
        <v>183603</v>
      </c>
    </row>
    <row r="24" spans="1:264" x14ac:dyDescent="0.2">
      <c r="A24" s="18" t="s">
        <v>282</v>
      </c>
      <c r="B24" s="75">
        <v>5398</v>
      </c>
      <c r="C24" s="75">
        <v>5398</v>
      </c>
      <c r="D24" s="75">
        <v>8494</v>
      </c>
      <c r="E24" s="75">
        <v>19920</v>
      </c>
      <c r="F24" s="75">
        <v>14522</v>
      </c>
      <c r="G24" s="75">
        <v>19920</v>
      </c>
      <c r="H24" s="75">
        <v>14522</v>
      </c>
      <c r="I24" s="75">
        <v>23764</v>
      </c>
      <c r="J24" s="75">
        <v>15270</v>
      </c>
      <c r="K24" s="75">
        <v>50471</v>
      </c>
      <c r="L24" s="75">
        <v>30551</v>
      </c>
      <c r="M24" s="75">
        <v>55258</v>
      </c>
      <c r="N24" s="75">
        <v>31494</v>
      </c>
      <c r="O24" s="75">
        <v>81689</v>
      </c>
      <c r="P24" s="75">
        <v>31985</v>
      </c>
      <c r="Q24" s="75">
        <v>19438</v>
      </c>
      <c r="R24" s="75">
        <v>29718</v>
      </c>
      <c r="S24" s="75">
        <v>19816</v>
      </c>
      <c r="T24" s="75">
        <v>14632</v>
      </c>
      <c r="U24" s="75">
        <v>29237</v>
      </c>
      <c r="V24" s="75">
        <v>30629</v>
      </c>
      <c r="W24" s="127">
        <v>51949</v>
      </c>
      <c r="X24" s="75">
        <v>94335</v>
      </c>
      <c r="Y24" s="75">
        <v>149379</v>
      </c>
      <c r="Z24" s="75">
        <v>122302</v>
      </c>
      <c r="AA24" s="75">
        <v>89428</v>
      </c>
      <c r="AB24" s="75">
        <v>49142</v>
      </c>
      <c r="AC24" s="75">
        <v>100722</v>
      </c>
      <c r="AD24" s="127">
        <v>180809</v>
      </c>
      <c r="AE24" s="127">
        <v>167650</v>
      </c>
      <c r="AF24" s="127">
        <v>457298</v>
      </c>
      <c r="AG24" s="127">
        <v>546889</v>
      </c>
      <c r="AH24" s="127">
        <v>175115</v>
      </c>
      <c r="AI24" s="127">
        <v>157691</v>
      </c>
      <c r="AJ24" s="127">
        <v>157541</v>
      </c>
      <c r="AK24" s="127">
        <v>172005</v>
      </c>
      <c r="AL24" s="127">
        <v>104241</v>
      </c>
      <c r="AM24" s="127">
        <v>179851</v>
      </c>
      <c r="AN24" s="127">
        <v>103848</v>
      </c>
      <c r="AO24" s="127">
        <v>99695</v>
      </c>
    </row>
    <row r="25" spans="1:264" x14ac:dyDescent="0.2">
      <c r="A25" s="1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129"/>
      <c r="X25" s="9"/>
      <c r="Y25" s="9"/>
      <c r="Z25" s="9"/>
      <c r="AA25" s="9"/>
      <c r="AB25" s="9"/>
      <c r="AC25" s="9"/>
      <c r="AD25" s="129"/>
      <c r="AE25" s="129"/>
      <c r="AF25" s="129"/>
      <c r="AG25" s="129"/>
      <c r="AH25" s="17"/>
      <c r="AI25" s="17"/>
      <c r="AJ25" s="17"/>
      <c r="AK25" s="17"/>
      <c r="AL25" s="17"/>
      <c r="AM25" s="17"/>
    </row>
    <row r="26" spans="1:264" s="6" customFormat="1" x14ac:dyDescent="0.2">
      <c r="A26" s="1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129"/>
      <c r="X26" s="9"/>
      <c r="Y26" s="9"/>
      <c r="AD26" s="1"/>
      <c r="AE26" s="1"/>
      <c r="AF26" s="1"/>
      <c r="AG26" s="1"/>
      <c r="AH26" s="17"/>
      <c r="AI26" s="17"/>
      <c r="AJ26" s="17"/>
      <c r="AK26" s="17"/>
      <c r="AL26" s="17"/>
      <c r="AM26" s="17"/>
      <c r="AO26" s="1"/>
    </row>
    <row r="27" spans="1:264" x14ac:dyDescent="0.2">
      <c r="A27" s="18" t="s">
        <v>427</v>
      </c>
      <c r="B27" s="76">
        <v>-0.61651</v>
      </c>
      <c r="C27" s="76">
        <v>-0.61651</v>
      </c>
      <c r="D27" s="76">
        <v>-0.57857000000000003</v>
      </c>
      <c r="E27" s="76">
        <v>-0.65869</v>
      </c>
      <c r="F27" s="76">
        <v>-4.2169999999999999E-2</v>
      </c>
      <c r="G27" s="76">
        <v>-0.65869</v>
      </c>
      <c r="H27" s="76">
        <v>-4.2169999999999999E-2</v>
      </c>
      <c r="I27" s="76">
        <v>-0.55583000000000005</v>
      </c>
      <c r="J27" s="76">
        <v>2.273E-2</v>
      </c>
      <c r="K27" s="76">
        <v>-0.75478000000000001</v>
      </c>
      <c r="L27" s="76">
        <v>-9.5949999999999994E-2</v>
      </c>
      <c r="M27" s="76">
        <v>-0.62822</v>
      </c>
      <c r="N27" s="76">
        <v>-7.2400000000000006E-2</v>
      </c>
      <c r="O27" s="76">
        <v>-0.68876000000000004</v>
      </c>
      <c r="P27" s="76">
        <v>6.3100000000000003E-2</v>
      </c>
      <c r="Q27" s="76">
        <v>-0.48587000000000002</v>
      </c>
      <c r="R27" s="76">
        <v>0.16686999999999999</v>
      </c>
      <c r="S27" s="76">
        <v>0.26348000000000005</v>
      </c>
      <c r="T27" s="76">
        <v>1.0845400000000001</v>
      </c>
      <c r="U27" s="76">
        <v>0.85507</v>
      </c>
      <c r="V27" s="76">
        <v>0.52810000000000001</v>
      </c>
      <c r="W27" s="130">
        <v>1.24024</v>
      </c>
      <c r="X27" s="76">
        <v>-5.5100000000000001E-3</v>
      </c>
      <c r="Y27" s="76">
        <v>1.2644500000000001</v>
      </c>
      <c r="Z27" s="76">
        <v>-0.71948000000000001</v>
      </c>
      <c r="AA27" s="76">
        <f t="shared" ref="AA27:AH27" si="2">(AA23/1380114547)*1000</f>
        <v>0.75683138205484035</v>
      </c>
      <c r="AB27" s="76">
        <f t="shared" si="2"/>
        <v>-0.98604206655029192</v>
      </c>
      <c r="AC27" s="148">
        <f t="shared" si="2"/>
        <v>0.25010822525588522</v>
      </c>
      <c r="AD27" s="160">
        <f t="shared" si="2"/>
        <v>0.78311325849679636</v>
      </c>
      <c r="AE27" s="160">
        <f t="shared" si="2"/>
        <v>2.7020815106298564</v>
      </c>
      <c r="AF27" s="160">
        <f t="shared" si="2"/>
        <v>3.7967971654167338</v>
      </c>
      <c r="AG27" s="160">
        <f t="shared" si="2"/>
        <v>3.5980861232093075</v>
      </c>
      <c r="AH27" s="160">
        <f t="shared" si="2"/>
        <v>0.83292868878078707</v>
      </c>
      <c r="AI27" s="160">
        <f>(AI23/1380114547)*1000</f>
        <v>0.65451451255516691</v>
      </c>
      <c r="AJ27" s="160">
        <v>0.90747</v>
      </c>
      <c r="AK27" s="160">
        <v>0.14877000000000001</v>
      </c>
      <c r="AL27" s="160">
        <v>0.10058940416836094</v>
      </c>
      <c r="AM27" s="148">
        <f>(AM23/1326093947)*1000</f>
        <v>1.2775112983756044E-2</v>
      </c>
      <c r="AN27" s="148">
        <f>(AN23/1326093947)*1000</f>
        <v>-0.69859002229500411</v>
      </c>
      <c r="AO27" s="148">
        <f>(AO23/1326093947)*1000</f>
        <v>0.1384539914501246</v>
      </c>
    </row>
    <row r="28" spans="1:264" x14ac:dyDescent="0.2">
      <c r="A28" s="18"/>
      <c r="B28" s="10"/>
      <c r="C28" s="10"/>
      <c r="D28" s="10"/>
      <c r="E28" s="11"/>
      <c r="F28" s="10"/>
      <c r="G28" s="10"/>
      <c r="H28" s="10"/>
      <c r="I28" s="10"/>
      <c r="J28" s="10"/>
      <c r="K28" s="10"/>
      <c r="L28" s="10"/>
      <c r="M28" s="10"/>
      <c r="N28" s="10"/>
      <c r="O28" s="11"/>
      <c r="P28" s="9"/>
      <c r="Q28" s="9"/>
      <c r="R28" s="9"/>
      <c r="S28" s="9"/>
      <c r="T28" s="9"/>
      <c r="U28" s="9"/>
      <c r="V28" s="9"/>
      <c r="W28" s="129"/>
      <c r="X28" s="9"/>
      <c r="AM28" s="238"/>
    </row>
    <row r="29" spans="1:264" s="7" customFormat="1" x14ac:dyDescent="0.2">
      <c r="A29" s="2"/>
      <c r="W29" s="3"/>
      <c r="AG29" s="3"/>
      <c r="AH29" s="3"/>
      <c r="AI29" s="3"/>
      <c r="AJ29" s="3"/>
      <c r="AK29" s="3"/>
      <c r="AL29" s="3"/>
      <c r="AM29" s="238"/>
      <c r="AO29" s="3"/>
    </row>
    <row r="30" spans="1:264" x14ac:dyDescent="0.2">
      <c r="Z30" s="103"/>
      <c r="AM30" s="238"/>
    </row>
    <row r="32" spans="1:264" s="8" customFormat="1" x14ac:dyDescent="0.25">
      <c r="A32" s="1"/>
      <c r="AN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</row>
    <row r="33" spans="1:264" s="8" customFormat="1" x14ac:dyDescent="0.25">
      <c r="A33" s="1"/>
      <c r="AN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</row>
    <row r="34" spans="1:264" s="8" customFormat="1" x14ac:dyDescent="0.25">
      <c r="A34" s="1"/>
      <c r="AN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</row>
    <row r="35" spans="1:264" s="8" customFormat="1" x14ac:dyDescent="0.25">
      <c r="A35" s="1"/>
      <c r="AN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</row>
    <row r="36" spans="1:264" s="8" customFormat="1" x14ac:dyDescent="0.25">
      <c r="A36" s="1"/>
      <c r="AN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</row>
    <row r="41" spans="1:264" s="8" customFormat="1" x14ac:dyDescent="0.25">
      <c r="A41" s="1"/>
      <c r="AN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</row>
    <row r="56" spans="3:12" x14ac:dyDescent="0.25"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3:12" x14ac:dyDescent="0.25">
      <c r="C57" s="1"/>
      <c r="D57" s="1"/>
      <c r="E57" s="1"/>
      <c r="F57" s="1"/>
      <c r="G57" s="1"/>
      <c r="J57" s="1"/>
      <c r="L57" s="1"/>
    </row>
    <row r="58" spans="3:12" x14ac:dyDescent="0.25">
      <c r="C58" s="1"/>
      <c r="D58" s="1"/>
      <c r="E58" s="1"/>
      <c r="F58" s="1"/>
      <c r="G58" s="1"/>
      <c r="J58" s="1"/>
      <c r="L58" s="1"/>
    </row>
    <row r="59" spans="3:12" x14ac:dyDescent="0.25">
      <c r="C59" s="1"/>
      <c r="D59" s="1"/>
      <c r="E59" s="1"/>
      <c r="F59" s="1"/>
      <c r="G59" s="1"/>
      <c r="J59" s="1"/>
      <c r="L59" s="1"/>
    </row>
    <row r="60" spans="3:12" x14ac:dyDescent="0.25">
      <c r="C60" s="1"/>
      <c r="D60" s="1"/>
      <c r="E60" s="1"/>
      <c r="F60" s="1"/>
      <c r="G60" s="1"/>
      <c r="J60" s="1"/>
      <c r="L60" s="1"/>
    </row>
    <row r="61" spans="3:12" x14ac:dyDescent="0.25">
      <c r="C61" s="1"/>
      <c r="D61" s="1"/>
      <c r="E61" s="1"/>
      <c r="F61" s="1"/>
      <c r="G61" s="1"/>
      <c r="J61" s="1"/>
      <c r="L61" s="1"/>
    </row>
    <row r="62" spans="3:12" x14ac:dyDescent="0.25">
      <c r="C62" s="1"/>
      <c r="D62" s="1"/>
      <c r="E62" s="1"/>
      <c r="F62" s="1"/>
      <c r="G62" s="1"/>
      <c r="J62" s="1"/>
      <c r="L62" s="1"/>
    </row>
    <row r="63" spans="3:12" x14ac:dyDescent="0.25">
      <c r="C63" s="1"/>
      <c r="D63" s="1"/>
      <c r="E63" s="1"/>
      <c r="F63" s="1"/>
      <c r="G63" s="1"/>
      <c r="J63" s="1"/>
      <c r="L63" s="1"/>
    </row>
    <row r="64" spans="3:12" x14ac:dyDescent="0.25">
      <c r="C64" s="1"/>
      <c r="D64" s="1"/>
      <c r="E64" s="1"/>
      <c r="F64" s="1"/>
      <c r="G64" s="1"/>
      <c r="J64" s="1"/>
      <c r="L64" s="1"/>
    </row>
    <row r="65" spans="3:6" x14ac:dyDescent="0.25">
      <c r="C65" s="1"/>
      <c r="D65" s="1"/>
      <c r="E65" s="1"/>
      <c r="F65" s="1"/>
    </row>
  </sheetData>
  <phoneticPr fontId="42" type="noConversion"/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ignoredErrors>
    <ignoredError sqref="AD13 AI6:AI15 AJ6:AK12 AJ14:AK27 AJ13" formulaRange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249977111117893"/>
  </sheetPr>
  <dimension ref="A2:AK126"/>
  <sheetViews>
    <sheetView zoomScaleNormal="100" workbookViewId="0">
      <pane xSplit="1" ySplit="2" topLeftCell="AG3" activePane="bottomRight" state="frozen"/>
      <selection pane="topRight"/>
      <selection pane="bottomLeft"/>
      <selection pane="bottomRight" activeCell="AK3" sqref="AK3"/>
    </sheetView>
  </sheetViews>
  <sheetFormatPr defaultRowHeight="12.75" outlineLevelCol="1" x14ac:dyDescent="0.25"/>
  <cols>
    <col min="1" max="1" width="62.42578125" style="1" customWidth="1"/>
    <col min="2" max="7" width="15.7109375" style="1" hidden="1" customWidth="1" outlineLevel="1"/>
    <col min="8" max="9" width="15.7109375" style="8" hidden="1" customWidth="1" outlineLevel="1"/>
    <col min="10" max="10" width="15.7109375" style="8" customWidth="1" collapsed="1"/>
    <col min="11" max="13" width="15.7109375" style="8" hidden="1" customWidth="1" outlineLevel="1"/>
    <col min="14" max="14" width="15.7109375" style="8" customWidth="1" collapsed="1"/>
    <col min="15" max="17" width="15.7109375" style="8" hidden="1" customWidth="1" outlineLevel="1"/>
    <col min="18" max="18" width="15.7109375" style="8" customWidth="1" collapsed="1"/>
    <col min="19" max="19" width="15.7109375" style="8" hidden="1" customWidth="1" outlineLevel="1"/>
    <col min="20" max="21" width="15.7109375" style="1" hidden="1" customWidth="1" outlineLevel="1"/>
    <col min="22" max="22" width="15.7109375" style="1" customWidth="1" collapsed="1"/>
    <col min="23" max="25" width="15.7109375" style="1" hidden="1" customWidth="1" outlineLevel="1"/>
    <col min="26" max="26" width="15.7109375" style="1" customWidth="1" collapsed="1"/>
    <col min="27" max="29" width="15.7109375" style="1" hidden="1" customWidth="1" outlineLevel="1"/>
    <col min="30" max="30" width="15.7109375" style="1" customWidth="1" collapsed="1"/>
    <col min="31" max="33" width="15.7109375" style="1" customWidth="1" outlineLevel="1"/>
    <col min="34" max="36" width="15.7109375" style="1" customWidth="1"/>
    <col min="37" max="37" width="12.140625" style="1" bestFit="1" customWidth="1"/>
    <col min="38" max="239" width="9.140625" style="1"/>
    <col min="240" max="240" width="11.5703125" style="1" customWidth="1"/>
    <col min="241" max="241" width="62.85546875" style="1" bestFit="1" customWidth="1"/>
    <col min="242" max="257" width="15.140625" style="1" customWidth="1"/>
    <col min="258" max="495" width="9.140625" style="1"/>
    <col min="496" max="496" width="11.5703125" style="1" customWidth="1"/>
    <col min="497" max="497" width="62.85546875" style="1" bestFit="1" customWidth="1"/>
    <col min="498" max="513" width="15.140625" style="1" customWidth="1"/>
    <col min="514" max="751" width="9.140625" style="1"/>
    <col min="752" max="752" width="11.5703125" style="1" customWidth="1"/>
    <col min="753" max="753" width="62.85546875" style="1" bestFit="1" customWidth="1"/>
    <col min="754" max="769" width="15.140625" style="1" customWidth="1"/>
    <col min="770" max="1007" width="9.140625" style="1"/>
    <col min="1008" max="1008" width="11.5703125" style="1" customWidth="1"/>
    <col min="1009" max="1009" width="62.85546875" style="1" bestFit="1" customWidth="1"/>
    <col min="1010" max="1025" width="15.140625" style="1" customWidth="1"/>
    <col min="1026" max="1263" width="9.140625" style="1"/>
    <col min="1264" max="1264" width="11.5703125" style="1" customWidth="1"/>
    <col min="1265" max="1265" width="62.85546875" style="1" bestFit="1" customWidth="1"/>
    <col min="1266" max="1281" width="15.140625" style="1" customWidth="1"/>
    <col min="1282" max="1519" width="9.140625" style="1"/>
    <col min="1520" max="1520" width="11.5703125" style="1" customWidth="1"/>
    <col min="1521" max="1521" width="62.85546875" style="1" bestFit="1" customWidth="1"/>
    <col min="1522" max="1537" width="15.140625" style="1" customWidth="1"/>
    <col min="1538" max="1775" width="9.140625" style="1"/>
    <col min="1776" max="1776" width="11.5703125" style="1" customWidth="1"/>
    <col min="1777" max="1777" width="62.85546875" style="1" bestFit="1" customWidth="1"/>
    <col min="1778" max="1793" width="15.140625" style="1" customWidth="1"/>
    <col min="1794" max="2031" width="9.140625" style="1"/>
    <col min="2032" max="2032" width="11.5703125" style="1" customWidth="1"/>
    <col min="2033" max="2033" width="62.85546875" style="1" bestFit="1" customWidth="1"/>
    <col min="2034" max="2049" width="15.140625" style="1" customWidth="1"/>
    <col min="2050" max="2287" width="9.140625" style="1"/>
    <col min="2288" max="2288" width="11.5703125" style="1" customWidth="1"/>
    <col min="2289" max="2289" width="62.85546875" style="1" bestFit="1" customWidth="1"/>
    <col min="2290" max="2305" width="15.140625" style="1" customWidth="1"/>
    <col min="2306" max="2543" width="9.140625" style="1"/>
    <col min="2544" max="2544" width="11.5703125" style="1" customWidth="1"/>
    <col min="2545" max="2545" width="62.85546875" style="1" bestFit="1" customWidth="1"/>
    <col min="2546" max="2561" width="15.140625" style="1" customWidth="1"/>
    <col min="2562" max="2799" width="9.140625" style="1"/>
    <col min="2800" max="2800" width="11.5703125" style="1" customWidth="1"/>
    <col min="2801" max="2801" width="62.85546875" style="1" bestFit="1" customWidth="1"/>
    <col min="2802" max="2817" width="15.140625" style="1" customWidth="1"/>
    <col min="2818" max="3055" width="9.140625" style="1"/>
    <col min="3056" max="3056" width="11.5703125" style="1" customWidth="1"/>
    <col min="3057" max="3057" width="62.85546875" style="1" bestFit="1" customWidth="1"/>
    <col min="3058" max="3073" width="15.140625" style="1" customWidth="1"/>
    <col min="3074" max="3311" width="9.140625" style="1"/>
    <col min="3312" max="3312" width="11.5703125" style="1" customWidth="1"/>
    <col min="3313" max="3313" width="62.85546875" style="1" bestFit="1" customWidth="1"/>
    <col min="3314" max="3329" width="15.140625" style="1" customWidth="1"/>
    <col min="3330" max="3567" width="9.140625" style="1"/>
    <col min="3568" max="3568" width="11.5703125" style="1" customWidth="1"/>
    <col min="3569" max="3569" width="62.85546875" style="1" bestFit="1" customWidth="1"/>
    <col min="3570" max="3585" width="15.140625" style="1" customWidth="1"/>
    <col min="3586" max="3823" width="9.140625" style="1"/>
    <col min="3824" max="3824" width="11.5703125" style="1" customWidth="1"/>
    <col min="3825" max="3825" width="62.85546875" style="1" bestFit="1" customWidth="1"/>
    <col min="3826" max="3841" width="15.140625" style="1" customWidth="1"/>
    <col min="3842" max="4079" width="9.140625" style="1"/>
    <col min="4080" max="4080" width="11.5703125" style="1" customWidth="1"/>
    <col min="4081" max="4081" width="62.85546875" style="1" bestFit="1" customWidth="1"/>
    <col min="4082" max="4097" width="15.140625" style="1" customWidth="1"/>
    <col min="4098" max="4335" width="9.140625" style="1"/>
    <col min="4336" max="4336" width="11.5703125" style="1" customWidth="1"/>
    <col min="4337" max="4337" width="62.85546875" style="1" bestFit="1" customWidth="1"/>
    <col min="4338" max="4353" width="15.140625" style="1" customWidth="1"/>
    <col min="4354" max="4591" width="9.140625" style="1"/>
    <col min="4592" max="4592" width="11.5703125" style="1" customWidth="1"/>
    <col min="4593" max="4593" width="62.85546875" style="1" bestFit="1" customWidth="1"/>
    <col min="4594" max="4609" width="15.140625" style="1" customWidth="1"/>
    <col min="4610" max="4847" width="9.140625" style="1"/>
    <col min="4848" max="4848" width="11.5703125" style="1" customWidth="1"/>
    <col min="4849" max="4849" width="62.85546875" style="1" bestFit="1" customWidth="1"/>
    <col min="4850" max="4865" width="15.140625" style="1" customWidth="1"/>
    <col min="4866" max="5103" width="9.140625" style="1"/>
    <col min="5104" max="5104" width="11.5703125" style="1" customWidth="1"/>
    <col min="5105" max="5105" width="62.85546875" style="1" bestFit="1" customWidth="1"/>
    <col min="5106" max="5121" width="15.140625" style="1" customWidth="1"/>
    <col min="5122" max="5359" width="9.140625" style="1"/>
    <col min="5360" max="5360" width="11.5703125" style="1" customWidth="1"/>
    <col min="5361" max="5361" width="62.85546875" style="1" bestFit="1" customWidth="1"/>
    <col min="5362" max="5377" width="15.140625" style="1" customWidth="1"/>
    <col min="5378" max="5615" width="9.140625" style="1"/>
    <col min="5616" max="5616" width="11.5703125" style="1" customWidth="1"/>
    <col min="5617" max="5617" width="62.85546875" style="1" bestFit="1" customWidth="1"/>
    <col min="5618" max="5633" width="15.140625" style="1" customWidth="1"/>
    <col min="5634" max="5871" width="9.140625" style="1"/>
    <col min="5872" max="5872" width="11.5703125" style="1" customWidth="1"/>
    <col min="5873" max="5873" width="62.85546875" style="1" bestFit="1" customWidth="1"/>
    <col min="5874" max="5889" width="15.140625" style="1" customWidth="1"/>
    <col min="5890" max="6127" width="9.140625" style="1"/>
    <col min="6128" max="6128" width="11.5703125" style="1" customWidth="1"/>
    <col min="6129" max="6129" width="62.85546875" style="1" bestFit="1" customWidth="1"/>
    <col min="6130" max="6145" width="15.140625" style="1" customWidth="1"/>
    <col min="6146" max="6383" width="9.140625" style="1"/>
    <col min="6384" max="6384" width="11.5703125" style="1" customWidth="1"/>
    <col min="6385" max="6385" width="62.85546875" style="1" bestFit="1" customWidth="1"/>
    <col min="6386" max="6401" width="15.140625" style="1" customWidth="1"/>
    <col min="6402" max="6639" width="9.140625" style="1"/>
    <col min="6640" max="6640" width="11.5703125" style="1" customWidth="1"/>
    <col min="6641" max="6641" width="62.85546875" style="1" bestFit="1" customWidth="1"/>
    <col min="6642" max="6657" width="15.140625" style="1" customWidth="1"/>
    <col min="6658" max="6895" width="9.140625" style="1"/>
    <col min="6896" max="6896" width="11.5703125" style="1" customWidth="1"/>
    <col min="6897" max="6897" width="62.85546875" style="1" bestFit="1" customWidth="1"/>
    <col min="6898" max="6913" width="15.140625" style="1" customWidth="1"/>
    <col min="6914" max="7151" width="9.140625" style="1"/>
    <col min="7152" max="7152" width="11.5703125" style="1" customWidth="1"/>
    <col min="7153" max="7153" width="62.85546875" style="1" bestFit="1" customWidth="1"/>
    <col min="7154" max="7169" width="15.140625" style="1" customWidth="1"/>
    <col min="7170" max="7407" width="9.140625" style="1"/>
    <col min="7408" max="7408" width="11.5703125" style="1" customWidth="1"/>
    <col min="7409" max="7409" width="62.85546875" style="1" bestFit="1" customWidth="1"/>
    <col min="7410" max="7425" width="15.140625" style="1" customWidth="1"/>
    <col min="7426" max="7663" width="9.140625" style="1"/>
    <col min="7664" max="7664" width="11.5703125" style="1" customWidth="1"/>
    <col min="7665" max="7665" width="62.85546875" style="1" bestFit="1" customWidth="1"/>
    <col min="7666" max="7681" width="15.140625" style="1" customWidth="1"/>
    <col min="7682" max="7919" width="9.140625" style="1"/>
    <col min="7920" max="7920" width="11.5703125" style="1" customWidth="1"/>
    <col min="7921" max="7921" width="62.85546875" style="1" bestFit="1" customWidth="1"/>
    <col min="7922" max="7937" width="15.140625" style="1" customWidth="1"/>
    <col min="7938" max="8175" width="9.140625" style="1"/>
    <col min="8176" max="8176" width="11.5703125" style="1" customWidth="1"/>
    <col min="8177" max="8177" width="62.85546875" style="1" bestFit="1" customWidth="1"/>
    <col min="8178" max="8193" width="15.140625" style="1" customWidth="1"/>
    <col min="8194" max="8431" width="9.140625" style="1"/>
    <col min="8432" max="8432" width="11.5703125" style="1" customWidth="1"/>
    <col min="8433" max="8433" width="62.85546875" style="1" bestFit="1" customWidth="1"/>
    <col min="8434" max="8449" width="15.140625" style="1" customWidth="1"/>
    <col min="8450" max="8687" width="9.140625" style="1"/>
    <col min="8688" max="8688" width="11.5703125" style="1" customWidth="1"/>
    <col min="8689" max="8689" width="62.85546875" style="1" bestFit="1" customWidth="1"/>
    <col min="8690" max="8705" width="15.140625" style="1" customWidth="1"/>
    <col min="8706" max="8943" width="9.140625" style="1"/>
    <col min="8944" max="8944" width="11.5703125" style="1" customWidth="1"/>
    <col min="8945" max="8945" width="62.85546875" style="1" bestFit="1" customWidth="1"/>
    <col min="8946" max="8961" width="15.140625" style="1" customWidth="1"/>
    <col min="8962" max="9199" width="9.140625" style="1"/>
    <col min="9200" max="9200" width="11.5703125" style="1" customWidth="1"/>
    <col min="9201" max="9201" width="62.85546875" style="1" bestFit="1" customWidth="1"/>
    <col min="9202" max="9217" width="15.140625" style="1" customWidth="1"/>
    <col min="9218" max="9455" width="9.140625" style="1"/>
    <col min="9456" max="9456" width="11.5703125" style="1" customWidth="1"/>
    <col min="9457" max="9457" width="62.85546875" style="1" bestFit="1" customWidth="1"/>
    <col min="9458" max="9473" width="15.140625" style="1" customWidth="1"/>
    <col min="9474" max="9711" width="9.140625" style="1"/>
    <col min="9712" max="9712" width="11.5703125" style="1" customWidth="1"/>
    <col min="9713" max="9713" width="62.85546875" style="1" bestFit="1" customWidth="1"/>
    <col min="9714" max="9729" width="15.140625" style="1" customWidth="1"/>
    <col min="9730" max="9967" width="9.140625" style="1"/>
    <col min="9968" max="9968" width="11.5703125" style="1" customWidth="1"/>
    <col min="9969" max="9969" width="62.85546875" style="1" bestFit="1" customWidth="1"/>
    <col min="9970" max="9985" width="15.140625" style="1" customWidth="1"/>
    <col min="9986" max="10223" width="9.140625" style="1"/>
    <col min="10224" max="10224" width="11.5703125" style="1" customWidth="1"/>
    <col min="10225" max="10225" width="62.85546875" style="1" bestFit="1" customWidth="1"/>
    <col min="10226" max="10241" width="15.140625" style="1" customWidth="1"/>
    <col min="10242" max="10479" width="9.140625" style="1"/>
    <col min="10480" max="10480" width="11.5703125" style="1" customWidth="1"/>
    <col min="10481" max="10481" width="62.85546875" style="1" bestFit="1" customWidth="1"/>
    <col min="10482" max="10497" width="15.140625" style="1" customWidth="1"/>
    <col min="10498" max="10735" width="9.140625" style="1"/>
    <col min="10736" max="10736" width="11.5703125" style="1" customWidth="1"/>
    <col min="10737" max="10737" width="62.85546875" style="1" bestFit="1" customWidth="1"/>
    <col min="10738" max="10753" width="15.140625" style="1" customWidth="1"/>
    <col min="10754" max="10991" width="9.140625" style="1"/>
    <col min="10992" max="10992" width="11.5703125" style="1" customWidth="1"/>
    <col min="10993" max="10993" width="62.85546875" style="1" bestFit="1" customWidth="1"/>
    <col min="10994" max="11009" width="15.140625" style="1" customWidth="1"/>
    <col min="11010" max="11247" width="9.140625" style="1"/>
    <col min="11248" max="11248" width="11.5703125" style="1" customWidth="1"/>
    <col min="11249" max="11249" width="62.85546875" style="1" bestFit="1" customWidth="1"/>
    <col min="11250" max="11265" width="15.140625" style="1" customWidth="1"/>
    <col min="11266" max="11503" width="9.140625" style="1"/>
    <col min="11504" max="11504" width="11.5703125" style="1" customWidth="1"/>
    <col min="11505" max="11505" width="62.85546875" style="1" bestFit="1" customWidth="1"/>
    <col min="11506" max="11521" width="15.140625" style="1" customWidth="1"/>
    <col min="11522" max="11759" width="9.140625" style="1"/>
    <col min="11760" max="11760" width="11.5703125" style="1" customWidth="1"/>
    <col min="11761" max="11761" width="62.85546875" style="1" bestFit="1" customWidth="1"/>
    <col min="11762" max="11777" width="15.140625" style="1" customWidth="1"/>
    <col min="11778" max="12015" width="9.140625" style="1"/>
    <col min="12016" max="12016" width="11.5703125" style="1" customWidth="1"/>
    <col min="12017" max="12017" width="62.85546875" style="1" bestFit="1" customWidth="1"/>
    <col min="12018" max="12033" width="15.140625" style="1" customWidth="1"/>
    <col min="12034" max="12271" width="9.140625" style="1"/>
    <col min="12272" max="12272" width="11.5703125" style="1" customWidth="1"/>
    <col min="12273" max="12273" width="62.85546875" style="1" bestFit="1" customWidth="1"/>
    <col min="12274" max="12289" width="15.140625" style="1" customWidth="1"/>
    <col min="12290" max="12527" width="9.140625" style="1"/>
    <col min="12528" max="12528" width="11.5703125" style="1" customWidth="1"/>
    <col min="12529" max="12529" width="62.85546875" style="1" bestFit="1" customWidth="1"/>
    <col min="12530" max="12545" width="15.140625" style="1" customWidth="1"/>
    <col min="12546" max="12783" width="9.140625" style="1"/>
    <col min="12784" max="12784" width="11.5703125" style="1" customWidth="1"/>
    <col min="12785" max="12785" width="62.85546875" style="1" bestFit="1" customWidth="1"/>
    <col min="12786" max="12801" width="15.140625" style="1" customWidth="1"/>
    <col min="12802" max="13039" width="9.140625" style="1"/>
    <col min="13040" max="13040" width="11.5703125" style="1" customWidth="1"/>
    <col min="13041" max="13041" width="62.85546875" style="1" bestFit="1" customWidth="1"/>
    <col min="13042" max="13057" width="15.140625" style="1" customWidth="1"/>
    <col min="13058" max="13295" width="9.140625" style="1"/>
    <col min="13296" max="13296" width="11.5703125" style="1" customWidth="1"/>
    <col min="13297" max="13297" width="62.85546875" style="1" bestFit="1" customWidth="1"/>
    <col min="13298" max="13313" width="15.140625" style="1" customWidth="1"/>
    <col min="13314" max="13551" width="9.140625" style="1"/>
    <col min="13552" max="13552" width="11.5703125" style="1" customWidth="1"/>
    <col min="13553" max="13553" width="62.85546875" style="1" bestFit="1" customWidth="1"/>
    <col min="13554" max="13569" width="15.140625" style="1" customWidth="1"/>
    <col min="13570" max="13807" width="9.140625" style="1"/>
    <col min="13808" max="13808" width="11.5703125" style="1" customWidth="1"/>
    <col min="13809" max="13809" width="62.85546875" style="1" bestFit="1" customWidth="1"/>
    <col min="13810" max="13825" width="15.140625" style="1" customWidth="1"/>
    <col min="13826" max="14063" width="9.140625" style="1"/>
    <col min="14064" max="14064" width="11.5703125" style="1" customWidth="1"/>
    <col min="14065" max="14065" width="62.85546875" style="1" bestFit="1" customWidth="1"/>
    <col min="14066" max="14081" width="15.140625" style="1" customWidth="1"/>
    <col min="14082" max="14319" width="9.140625" style="1"/>
    <col min="14320" max="14320" width="11.5703125" style="1" customWidth="1"/>
    <col min="14321" max="14321" width="62.85546875" style="1" bestFit="1" customWidth="1"/>
    <col min="14322" max="14337" width="15.140625" style="1" customWidth="1"/>
    <col min="14338" max="14575" width="9.140625" style="1"/>
    <col min="14576" max="14576" width="11.5703125" style="1" customWidth="1"/>
    <col min="14577" max="14577" width="62.85546875" style="1" bestFit="1" customWidth="1"/>
    <col min="14578" max="14593" width="15.140625" style="1" customWidth="1"/>
    <col min="14594" max="14831" width="9.140625" style="1"/>
    <col min="14832" max="14832" width="11.5703125" style="1" customWidth="1"/>
    <col min="14833" max="14833" width="62.85546875" style="1" bestFit="1" customWidth="1"/>
    <col min="14834" max="14849" width="15.140625" style="1" customWidth="1"/>
    <col min="14850" max="15087" width="9.140625" style="1"/>
    <col min="15088" max="15088" width="11.5703125" style="1" customWidth="1"/>
    <col min="15089" max="15089" width="62.85546875" style="1" bestFit="1" customWidth="1"/>
    <col min="15090" max="15105" width="15.140625" style="1" customWidth="1"/>
    <col min="15106" max="15343" width="9.140625" style="1"/>
    <col min="15344" max="15344" width="11.5703125" style="1" customWidth="1"/>
    <col min="15345" max="15345" width="62.85546875" style="1" bestFit="1" customWidth="1"/>
    <col min="15346" max="15361" width="15.140625" style="1" customWidth="1"/>
    <col min="15362" max="15599" width="9.140625" style="1"/>
    <col min="15600" max="15600" width="11.5703125" style="1" customWidth="1"/>
    <col min="15601" max="15601" width="62.85546875" style="1" bestFit="1" customWidth="1"/>
    <col min="15602" max="15617" width="15.140625" style="1" customWidth="1"/>
    <col min="15618" max="15855" width="9.140625" style="1"/>
    <col min="15856" max="15856" width="11.5703125" style="1" customWidth="1"/>
    <col min="15857" max="15857" width="62.85546875" style="1" bestFit="1" customWidth="1"/>
    <col min="15858" max="15873" width="15.140625" style="1" customWidth="1"/>
    <col min="15874" max="16111" width="9.140625" style="1"/>
    <col min="16112" max="16112" width="11.5703125" style="1" customWidth="1"/>
    <col min="16113" max="16113" width="62.85546875" style="1" bestFit="1" customWidth="1"/>
    <col min="16114" max="16129" width="15.140625" style="1" customWidth="1"/>
    <col min="16130" max="16384" width="9.140625" style="1"/>
  </cols>
  <sheetData>
    <row r="2" spans="1:37" ht="38.25" x14ac:dyDescent="0.25">
      <c r="A2" s="196" t="s">
        <v>439</v>
      </c>
      <c r="B2" s="30" t="s">
        <v>436</v>
      </c>
      <c r="C2" s="30" t="s">
        <v>430</v>
      </c>
      <c r="D2" s="30" t="s">
        <v>431</v>
      </c>
      <c r="E2" s="30" t="s">
        <v>21</v>
      </c>
      <c r="F2" s="30" t="s">
        <v>438</v>
      </c>
      <c r="G2" s="30" t="s">
        <v>437</v>
      </c>
      <c r="H2" s="30" t="s">
        <v>429</v>
      </c>
      <c r="I2" s="30" t="s">
        <v>428</v>
      </c>
      <c r="J2" s="30" t="s">
        <v>435</v>
      </c>
      <c r="K2" s="30" t="s">
        <v>369</v>
      </c>
      <c r="L2" s="30" t="s">
        <v>370</v>
      </c>
      <c r="M2" s="30" t="s">
        <v>371</v>
      </c>
      <c r="N2" s="30" t="s">
        <v>434</v>
      </c>
      <c r="O2" s="30" t="s">
        <v>217</v>
      </c>
      <c r="P2" s="30" t="s">
        <v>372</v>
      </c>
      <c r="Q2" s="30" t="s">
        <v>373</v>
      </c>
      <c r="R2" s="30" t="s">
        <v>433</v>
      </c>
      <c r="S2" s="30" t="s">
        <v>224</v>
      </c>
      <c r="T2" s="30" t="s">
        <v>374</v>
      </c>
      <c r="U2" s="30" t="s">
        <v>375</v>
      </c>
      <c r="V2" s="30" t="s">
        <v>432</v>
      </c>
      <c r="W2" s="30" t="s">
        <v>228</v>
      </c>
      <c r="X2" s="30" t="s">
        <v>229</v>
      </c>
      <c r="Y2" s="30" t="s">
        <v>230</v>
      </c>
      <c r="Z2" s="30" t="s">
        <v>231</v>
      </c>
      <c r="AA2" s="30" t="s">
        <v>232</v>
      </c>
      <c r="AB2" s="30" t="s">
        <v>233</v>
      </c>
      <c r="AC2" s="30" t="s">
        <v>362</v>
      </c>
      <c r="AD2" s="30" t="s">
        <v>380</v>
      </c>
      <c r="AE2" s="30" t="s">
        <v>387</v>
      </c>
      <c r="AF2" s="30" t="s">
        <v>395</v>
      </c>
      <c r="AG2" s="30" t="s">
        <v>443</v>
      </c>
      <c r="AH2" s="30" t="s">
        <v>453</v>
      </c>
      <c r="AI2" s="30" t="s">
        <v>480</v>
      </c>
      <c r="AJ2" s="30" t="s">
        <v>484</v>
      </c>
    </row>
    <row r="3" spans="1:37" s="3" customFormat="1" ht="12" customHeight="1" x14ac:dyDescent="0.2">
      <c r="A3" s="12" t="s">
        <v>283</v>
      </c>
      <c r="B3" s="73">
        <v>-939450</v>
      </c>
      <c r="C3" s="73">
        <v>-939450</v>
      </c>
      <c r="D3" s="73">
        <v>-939450</v>
      </c>
      <c r="E3" s="73">
        <v>-730946</v>
      </c>
      <c r="F3" s="73">
        <v>-730946</v>
      </c>
      <c r="G3" s="73">
        <v>-730946</v>
      </c>
      <c r="H3" s="73">
        <v>-225880</v>
      </c>
      <c r="I3" s="73">
        <v>-225880</v>
      </c>
      <c r="J3" s="73">
        <v>275918</v>
      </c>
      <c r="K3" s="73">
        <v>-104517</v>
      </c>
      <c r="L3" s="73">
        <v>-491240</v>
      </c>
      <c r="M3" s="73">
        <v>94171</v>
      </c>
      <c r="N3" s="73">
        <v>571851</v>
      </c>
      <c r="O3" s="73">
        <v>459217</v>
      </c>
      <c r="P3" s="73">
        <v>797064</v>
      </c>
      <c r="Q3" s="73">
        <v>1598553</v>
      </c>
      <c r="R3" s="73">
        <v>2208105</v>
      </c>
      <c r="S3" s="73">
        <v>1185970</v>
      </c>
      <c r="T3" s="73">
        <v>1924557</v>
      </c>
      <c r="U3" s="73">
        <v>3760369</v>
      </c>
      <c r="V3" s="73">
        <v>4871879</v>
      </c>
      <c r="W3" s="73">
        <v>466933</v>
      </c>
      <c r="X3" s="73">
        <v>1500310</v>
      </c>
      <c r="Y3" s="128">
        <f>SUM(Y4,Y34)</f>
        <v>3650575</v>
      </c>
      <c r="Z3" s="128">
        <f>SUM(Z4,Z34)</f>
        <v>3990870</v>
      </c>
      <c r="AA3" s="128">
        <f>SUM(AA4,AA34)</f>
        <v>3455474</v>
      </c>
      <c r="AB3" s="128">
        <v>4792431</v>
      </c>
      <c r="AC3" s="128">
        <f t="shared" ref="AC3:AE3" si="0">SUM(AC4,AC34)</f>
        <v>5207634</v>
      </c>
      <c r="AD3" s="128">
        <f t="shared" si="0"/>
        <v>1337724</v>
      </c>
      <c r="AE3" s="128">
        <f t="shared" si="0"/>
        <v>-3859665</v>
      </c>
      <c r="AF3" s="128">
        <f>SUM(AF4,AF34)</f>
        <v>2876018</v>
      </c>
      <c r="AG3" s="128">
        <f>SUM(AG4,AG34)</f>
        <v>3115193</v>
      </c>
      <c r="AH3" s="128">
        <v>-88755</v>
      </c>
      <c r="AI3" s="128">
        <f>AI4+AI34</f>
        <v>554104</v>
      </c>
      <c r="AJ3" s="128">
        <f>AJ34+AJ4</f>
        <v>1114546</v>
      </c>
    </row>
    <row r="4" spans="1:37" ht="12" customHeight="1" x14ac:dyDescent="0.2">
      <c r="A4" s="33" t="s">
        <v>284</v>
      </c>
      <c r="B4" s="74">
        <v>-235161</v>
      </c>
      <c r="C4" s="74">
        <v>-235161</v>
      </c>
      <c r="D4" s="74">
        <v>-164143</v>
      </c>
      <c r="E4" s="74">
        <v>-205285</v>
      </c>
      <c r="F4" s="74">
        <v>-205285</v>
      </c>
      <c r="G4" s="74">
        <v>-118710</v>
      </c>
      <c r="H4" s="74">
        <v>980890</v>
      </c>
      <c r="I4" s="74">
        <v>1110102</v>
      </c>
      <c r="J4" s="74">
        <v>2291521</v>
      </c>
      <c r="K4" s="74">
        <v>929170</v>
      </c>
      <c r="L4" s="74">
        <v>1712893</v>
      </c>
      <c r="M4" s="74">
        <v>2420104</v>
      </c>
      <c r="N4" s="74">
        <v>3338379</v>
      </c>
      <c r="O4" s="74">
        <v>822335</v>
      </c>
      <c r="P4" s="93">
        <v>2124510</v>
      </c>
      <c r="Q4" s="74">
        <v>3752663</v>
      </c>
      <c r="R4" s="74">
        <v>3583993</v>
      </c>
      <c r="S4" s="74">
        <v>1018203</v>
      </c>
      <c r="T4" s="74">
        <v>2374041</v>
      </c>
      <c r="U4" s="74">
        <v>3239338</v>
      </c>
      <c r="V4" s="74">
        <v>3714351</v>
      </c>
      <c r="W4" s="74">
        <v>1166186</v>
      </c>
      <c r="X4" s="74">
        <v>1122068</v>
      </c>
      <c r="Y4" s="74">
        <f>SUM(Y5:Y33)</f>
        <v>2216558</v>
      </c>
      <c r="Z4" s="74">
        <f>SUM(Z5:Z33)</f>
        <v>2999385</v>
      </c>
      <c r="AA4" s="74">
        <f>SUM(AA5:AA33)</f>
        <v>4262039</v>
      </c>
      <c r="AB4" s="74">
        <f>SUM(AB5:AB33)</f>
        <v>5085287</v>
      </c>
      <c r="AC4" s="74">
        <f t="shared" ref="AC4:AE4" si="1">SUM(AC5:AC33)</f>
        <v>3796932</v>
      </c>
      <c r="AD4" s="74">
        <f t="shared" si="1"/>
        <v>3286955</v>
      </c>
      <c r="AE4" s="74">
        <f t="shared" si="1"/>
        <v>1997763</v>
      </c>
      <c r="AF4" s="74">
        <f>SUM(AF5:AF33)</f>
        <v>2500610</v>
      </c>
      <c r="AG4" s="74">
        <f>SUM(AG5:AG33)</f>
        <v>1704641</v>
      </c>
      <c r="AH4" s="74">
        <v>1745370</v>
      </c>
      <c r="AI4" s="74">
        <f>SUM(AI5:AI33)</f>
        <v>1444076</v>
      </c>
      <c r="AJ4" s="74">
        <f>SUM(AJ5:AJ33)</f>
        <v>1191628</v>
      </c>
    </row>
    <row r="5" spans="1:37" s="3" customFormat="1" ht="12" customHeight="1" x14ac:dyDescent="0.2">
      <c r="A5" s="9" t="s">
        <v>285</v>
      </c>
      <c r="B5" s="75">
        <v>-836690</v>
      </c>
      <c r="C5" s="75">
        <v>-836690</v>
      </c>
      <c r="D5" s="75">
        <v>-785191</v>
      </c>
      <c r="E5" s="75">
        <v>-893927</v>
      </c>
      <c r="F5" s="75">
        <v>-893927</v>
      </c>
      <c r="G5" s="75">
        <v>-754338</v>
      </c>
      <c r="H5" s="75">
        <v>-1031122</v>
      </c>
      <c r="I5" s="75">
        <v>-852583</v>
      </c>
      <c r="J5" s="75">
        <v>-934747</v>
      </c>
      <c r="K5" s="75">
        <v>85630</v>
      </c>
      <c r="L5" s="75">
        <v>-573764</v>
      </c>
      <c r="M5" s="75">
        <v>-347298</v>
      </c>
      <c r="N5" s="75">
        <v>10272</v>
      </c>
      <c r="O5" s="75">
        <v>1471863</v>
      </c>
      <c r="P5" s="75">
        <v>2632313</v>
      </c>
      <c r="Q5" s="75">
        <v>3353848</v>
      </c>
      <c r="R5" s="75">
        <v>5074136</v>
      </c>
      <c r="S5" s="75">
        <v>-7572</v>
      </c>
      <c r="T5" s="75">
        <v>1737511</v>
      </c>
      <c r="U5" s="75">
        <v>744553</v>
      </c>
      <c r="V5" s="75">
        <v>1789067</v>
      </c>
      <c r="W5" s="75">
        <v>-1360851</v>
      </c>
      <c r="X5" s="153">
        <v>345178</v>
      </c>
      <c r="Y5" s="127">
        <v>1080786</v>
      </c>
      <c r="Z5" s="127">
        <v>3729182</v>
      </c>
      <c r="AA5" s="127">
        <v>5240015</v>
      </c>
      <c r="AB5" s="127">
        <v>4965771</v>
      </c>
      <c r="AC5" s="127">
        <v>1149537</v>
      </c>
      <c r="AD5" s="127">
        <v>903305</v>
      </c>
      <c r="AE5" s="127">
        <v>1206402</v>
      </c>
      <c r="AF5" s="127">
        <v>197326</v>
      </c>
      <c r="AG5" s="127">
        <v>133391</v>
      </c>
      <c r="AH5" s="127">
        <v>16941</v>
      </c>
      <c r="AI5" s="127">
        <v>-926396</v>
      </c>
      <c r="AJ5" s="127">
        <v>183603</v>
      </c>
    </row>
    <row r="6" spans="1:37" s="4" customFormat="1" ht="12" customHeight="1" x14ac:dyDescent="0.2">
      <c r="A6" s="9" t="s">
        <v>286</v>
      </c>
      <c r="B6" s="75">
        <v>5398</v>
      </c>
      <c r="C6" s="75">
        <v>5398</v>
      </c>
      <c r="D6" s="75">
        <v>8494</v>
      </c>
      <c r="E6" s="75">
        <v>19920</v>
      </c>
      <c r="F6" s="75">
        <v>19920</v>
      </c>
      <c r="G6" s="75">
        <v>23764</v>
      </c>
      <c r="H6" s="75">
        <v>50471</v>
      </c>
      <c r="I6" s="75">
        <v>55258</v>
      </c>
      <c r="J6" s="75">
        <v>81689</v>
      </c>
      <c r="K6" s="75">
        <v>31985</v>
      </c>
      <c r="L6" s="75">
        <v>51423</v>
      </c>
      <c r="M6" s="75">
        <v>81141</v>
      </c>
      <c r="N6" s="75">
        <v>100957</v>
      </c>
      <c r="O6" s="75">
        <v>14632</v>
      </c>
      <c r="P6" s="75">
        <v>43869</v>
      </c>
      <c r="Q6" s="75">
        <v>74498</v>
      </c>
      <c r="R6" s="75">
        <v>126447</v>
      </c>
      <c r="S6" s="75">
        <v>94335</v>
      </c>
      <c r="T6" s="75">
        <v>243714</v>
      </c>
      <c r="U6" s="75">
        <v>366016</v>
      </c>
      <c r="V6" s="75">
        <v>455444</v>
      </c>
      <c r="W6" s="75">
        <v>49142</v>
      </c>
      <c r="X6" s="153">
        <v>100722</v>
      </c>
      <c r="Y6" s="127">
        <v>180809</v>
      </c>
      <c r="Z6" s="127">
        <v>167650</v>
      </c>
      <c r="AA6" s="127">
        <v>457298</v>
      </c>
      <c r="AB6" s="127">
        <v>546889</v>
      </c>
      <c r="AC6" s="127">
        <v>175115</v>
      </c>
      <c r="AD6" s="127">
        <v>157691</v>
      </c>
      <c r="AE6" s="127">
        <v>157541</v>
      </c>
      <c r="AF6" s="127">
        <v>172005</v>
      </c>
      <c r="AG6" s="127">
        <v>104241</v>
      </c>
      <c r="AH6" s="127">
        <v>179851</v>
      </c>
      <c r="AI6" s="127">
        <v>103848</v>
      </c>
      <c r="AJ6" s="127">
        <v>99695</v>
      </c>
    </row>
    <row r="7" spans="1:37" ht="12" customHeight="1" x14ac:dyDescent="0.2">
      <c r="A7" s="9" t="s">
        <v>287</v>
      </c>
      <c r="B7" s="75">
        <v>747647</v>
      </c>
      <c r="C7" s="75">
        <v>747647</v>
      </c>
      <c r="D7" s="75">
        <v>747647</v>
      </c>
      <c r="E7" s="75">
        <v>1485733</v>
      </c>
      <c r="F7" s="75">
        <v>1485733</v>
      </c>
      <c r="G7" s="75">
        <v>1485733</v>
      </c>
      <c r="H7" s="75">
        <v>2230131</v>
      </c>
      <c r="I7" s="75">
        <v>2230131</v>
      </c>
      <c r="J7" s="75">
        <v>2944558</v>
      </c>
      <c r="K7" s="75">
        <v>686998</v>
      </c>
      <c r="L7" s="75">
        <v>1324092</v>
      </c>
      <c r="M7" s="75">
        <v>1899125</v>
      </c>
      <c r="N7" s="75">
        <v>2346598</v>
      </c>
      <c r="O7" s="75">
        <v>462685</v>
      </c>
      <c r="P7" s="75">
        <v>944337</v>
      </c>
      <c r="Q7" s="75">
        <v>1451934</v>
      </c>
      <c r="R7" s="75">
        <v>1938077</v>
      </c>
      <c r="S7" s="75">
        <v>465928</v>
      </c>
      <c r="T7" s="75">
        <v>957591</v>
      </c>
      <c r="U7" s="75">
        <v>1468587</v>
      </c>
      <c r="V7" s="75">
        <v>1879116</v>
      </c>
      <c r="W7" s="75">
        <v>470990</v>
      </c>
      <c r="X7" s="153">
        <v>512024</v>
      </c>
      <c r="Y7" s="127">
        <v>466546</v>
      </c>
      <c r="Z7" s="127">
        <v>459986</v>
      </c>
      <c r="AA7" s="127">
        <v>471147</v>
      </c>
      <c r="AB7" s="127">
        <v>454878</v>
      </c>
      <c r="AC7" s="127">
        <v>654037</v>
      </c>
      <c r="AD7" s="127">
        <v>473485</v>
      </c>
      <c r="AE7" s="127">
        <v>458222</v>
      </c>
      <c r="AF7" s="127">
        <v>664924</v>
      </c>
      <c r="AG7" s="127">
        <v>663415</v>
      </c>
      <c r="AH7" s="127">
        <v>673208</v>
      </c>
      <c r="AI7" s="127">
        <v>760817</v>
      </c>
      <c r="AJ7" s="127">
        <v>900356</v>
      </c>
      <c r="AK7" s="91"/>
    </row>
    <row r="8" spans="1:37" ht="12" customHeight="1" x14ac:dyDescent="0.2">
      <c r="A8" s="9" t="s">
        <v>288</v>
      </c>
      <c r="B8" s="75">
        <v>-12913</v>
      </c>
      <c r="C8" s="75">
        <v>-12913</v>
      </c>
      <c r="D8" s="75">
        <v>-12913</v>
      </c>
      <c r="E8" s="75">
        <v>-26838</v>
      </c>
      <c r="F8" s="75">
        <v>-26838</v>
      </c>
      <c r="G8" s="75">
        <v>-26838</v>
      </c>
      <c r="H8" s="75">
        <v>-42379</v>
      </c>
      <c r="I8" s="75">
        <v>-42379</v>
      </c>
      <c r="J8" s="75">
        <v>-58731</v>
      </c>
      <c r="K8" s="75">
        <v>-16276</v>
      </c>
      <c r="L8" s="75">
        <v>-37123</v>
      </c>
      <c r="M8" s="75">
        <v>-50815</v>
      </c>
      <c r="N8" s="75">
        <v>-54777</v>
      </c>
      <c r="O8" s="75">
        <v>-11175</v>
      </c>
      <c r="P8" s="75">
        <v>-23126</v>
      </c>
      <c r="Q8" s="75">
        <v>-36699</v>
      </c>
      <c r="R8" s="75">
        <v>-50239</v>
      </c>
      <c r="S8" s="75">
        <v>-13946</v>
      </c>
      <c r="T8" s="75">
        <v>-29033</v>
      </c>
      <c r="U8" s="75">
        <v>-45219</v>
      </c>
      <c r="V8" s="75">
        <v>-58728</v>
      </c>
      <c r="W8" s="75">
        <v>-11481</v>
      </c>
      <c r="X8" s="153">
        <v>-9014</v>
      </c>
      <c r="Y8" s="127">
        <v>-6351</v>
      </c>
      <c r="Z8" s="127">
        <v>-5838</v>
      </c>
      <c r="AA8" s="127">
        <v>-6541</v>
      </c>
      <c r="AB8" s="127">
        <v>-11992</v>
      </c>
      <c r="AC8" s="127">
        <v>-18336</v>
      </c>
      <c r="AD8" s="127">
        <v>-24763</v>
      </c>
      <c r="AE8" s="127">
        <v>-32028</v>
      </c>
      <c r="AF8" s="127">
        <v>-37686</v>
      </c>
      <c r="AG8" s="127">
        <v>-41507</v>
      </c>
      <c r="AH8" s="127">
        <v>-41263</v>
      </c>
      <c r="AI8" s="127">
        <v>-44554</v>
      </c>
      <c r="AJ8" s="127">
        <v>-46284</v>
      </c>
    </row>
    <row r="9" spans="1:37" ht="12" customHeight="1" x14ac:dyDescent="0.2">
      <c r="A9" s="9" t="s">
        <v>289</v>
      </c>
      <c r="B9" s="75">
        <v>321944</v>
      </c>
      <c r="C9" s="75">
        <v>321944</v>
      </c>
      <c r="D9" s="75">
        <v>321944</v>
      </c>
      <c r="E9" s="75">
        <v>637392</v>
      </c>
      <c r="F9" s="75">
        <v>637392</v>
      </c>
      <c r="G9" s="75">
        <v>637392</v>
      </c>
      <c r="H9" s="75">
        <v>956715</v>
      </c>
      <c r="I9" s="75">
        <v>956715</v>
      </c>
      <c r="J9" s="75">
        <v>1322497</v>
      </c>
      <c r="K9" s="75">
        <v>401276</v>
      </c>
      <c r="L9" s="75">
        <v>767676</v>
      </c>
      <c r="M9" s="75">
        <v>1123076</v>
      </c>
      <c r="N9" s="75">
        <v>1453335</v>
      </c>
      <c r="O9" s="75">
        <v>315872</v>
      </c>
      <c r="P9" s="75">
        <v>641437</v>
      </c>
      <c r="Q9" s="75">
        <v>962051</v>
      </c>
      <c r="R9" s="75">
        <v>1273021</v>
      </c>
      <c r="S9" s="75">
        <v>328070</v>
      </c>
      <c r="T9" s="75">
        <v>684492</v>
      </c>
      <c r="U9" s="75">
        <v>1065256</v>
      </c>
      <c r="V9" s="75">
        <v>1519331</v>
      </c>
      <c r="W9" s="75">
        <v>437507</v>
      </c>
      <c r="X9" s="153">
        <v>452314</v>
      </c>
      <c r="Y9" s="127">
        <v>486612</v>
      </c>
      <c r="Z9" s="127">
        <v>1145630</v>
      </c>
      <c r="AA9" s="127">
        <v>484065</v>
      </c>
      <c r="AB9" s="127">
        <v>528192</v>
      </c>
      <c r="AC9" s="127">
        <v>557636</v>
      </c>
      <c r="AD9" s="127">
        <v>648299</v>
      </c>
      <c r="AE9" s="127">
        <v>657803</v>
      </c>
      <c r="AF9" s="127">
        <v>662247</v>
      </c>
      <c r="AG9" s="127">
        <v>710340</v>
      </c>
      <c r="AH9" s="127">
        <v>847266</v>
      </c>
      <c r="AI9" s="127">
        <v>803002</v>
      </c>
      <c r="AJ9" s="127">
        <v>811861</v>
      </c>
    </row>
    <row r="10" spans="1:37" ht="12" customHeight="1" x14ac:dyDescent="0.2">
      <c r="A10" s="9" t="s">
        <v>290</v>
      </c>
      <c r="B10" s="75">
        <v>-44979</v>
      </c>
      <c r="C10" s="75">
        <v>-44979</v>
      </c>
      <c r="D10" s="75">
        <v>-44979</v>
      </c>
      <c r="E10" s="75">
        <v>-63407</v>
      </c>
      <c r="F10" s="75">
        <v>-63407</v>
      </c>
      <c r="G10" s="75">
        <v>-63407</v>
      </c>
      <c r="H10" s="75">
        <v>-88473</v>
      </c>
      <c r="I10" s="75">
        <v>-88473</v>
      </c>
      <c r="J10" s="75">
        <v>-64918</v>
      </c>
      <c r="K10" s="75">
        <v>-21105</v>
      </c>
      <c r="L10" s="75">
        <v>-60498</v>
      </c>
      <c r="M10" s="75">
        <v>-98500</v>
      </c>
      <c r="N10" s="75">
        <v>-109111</v>
      </c>
      <c r="O10" s="75">
        <v>-24851</v>
      </c>
      <c r="P10" s="75">
        <v>-52164</v>
      </c>
      <c r="Q10" s="75">
        <v>-96010</v>
      </c>
      <c r="R10" s="75">
        <v>-135706</v>
      </c>
      <c r="S10" s="75">
        <v>-25833</v>
      </c>
      <c r="T10" s="75">
        <v>-54899</v>
      </c>
      <c r="U10" s="75">
        <v>-118968</v>
      </c>
      <c r="V10" s="75">
        <v>-125715</v>
      </c>
      <c r="W10" s="126">
        <v>45108</v>
      </c>
      <c r="X10" s="154">
        <v>-28354</v>
      </c>
      <c r="Y10" s="161">
        <v>-25970</v>
      </c>
      <c r="Z10" s="161">
        <v>-62539</v>
      </c>
      <c r="AA10" s="127">
        <v>-13445</v>
      </c>
      <c r="AB10" s="127">
        <v>-55121</v>
      </c>
      <c r="AC10" s="127">
        <v>-94989</v>
      </c>
      <c r="AD10" s="127">
        <v>-18949</v>
      </c>
      <c r="AE10" s="127">
        <v>-19259</v>
      </c>
      <c r="AF10" s="127">
        <v>-54406</v>
      </c>
      <c r="AG10" s="127">
        <v>-93361</v>
      </c>
      <c r="AH10" s="127">
        <v>-70891</v>
      </c>
      <c r="AI10" s="127">
        <v>-21509</v>
      </c>
      <c r="AJ10" s="127">
        <v>-107302</v>
      </c>
    </row>
    <row r="11" spans="1:37" ht="12" customHeight="1" x14ac:dyDescent="0.2">
      <c r="A11" s="200" t="s">
        <v>291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  <c r="H11" s="75">
        <v>0</v>
      </c>
      <c r="I11" s="75">
        <v>0</v>
      </c>
      <c r="J11" s="75">
        <v>0</v>
      </c>
      <c r="K11" s="75">
        <v>0</v>
      </c>
      <c r="L11" s="75">
        <v>0</v>
      </c>
      <c r="M11" s="75">
        <v>0</v>
      </c>
      <c r="N11" s="75">
        <v>0</v>
      </c>
      <c r="O11" s="75">
        <v>0</v>
      </c>
      <c r="P11" s="75">
        <v>0</v>
      </c>
      <c r="Q11" s="75">
        <v>0</v>
      </c>
      <c r="R11" s="75">
        <v>0</v>
      </c>
      <c r="S11" s="75">
        <v>4957</v>
      </c>
      <c r="T11" s="75">
        <v>17413</v>
      </c>
      <c r="U11" s="75">
        <v>36430</v>
      </c>
      <c r="V11" s="75">
        <v>52607</v>
      </c>
      <c r="W11" s="75">
        <v>13056</v>
      </c>
      <c r="X11" s="153">
        <v>13070</v>
      </c>
      <c r="Y11" s="127">
        <v>13688</v>
      </c>
      <c r="Z11" s="127">
        <v>14422</v>
      </c>
      <c r="AA11" s="127">
        <v>14827</v>
      </c>
      <c r="AB11" s="127">
        <v>14561</v>
      </c>
      <c r="AC11" s="127">
        <v>15784</v>
      </c>
      <c r="AD11" s="127">
        <v>17298</v>
      </c>
      <c r="AE11" s="127">
        <v>16150</v>
      </c>
      <c r="AF11" s="127">
        <v>17974</v>
      </c>
      <c r="AG11" s="127">
        <v>17590</v>
      </c>
      <c r="AH11" s="127">
        <v>17796</v>
      </c>
      <c r="AI11" s="127">
        <v>19032</v>
      </c>
      <c r="AJ11" s="127">
        <v>16496</v>
      </c>
    </row>
    <row r="12" spans="1:37" ht="12" customHeight="1" x14ac:dyDescent="0.2">
      <c r="A12" s="9" t="s">
        <v>292</v>
      </c>
      <c r="B12" s="75">
        <v>69681</v>
      </c>
      <c r="C12" s="75">
        <v>69681</v>
      </c>
      <c r="D12" s="75">
        <v>86104</v>
      </c>
      <c r="E12" s="75">
        <v>144589</v>
      </c>
      <c r="F12" s="75">
        <v>144589</v>
      </c>
      <c r="G12" s="75">
        <v>87731</v>
      </c>
      <c r="H12" s="75">
        <v>187530</v>
      </c>
      <c r="I12" s="75">
        <v>133416</v>
      </c>
      <c r="J12" s="75">
        <v>60368</v>
      </c>
      <c r="K12" s="75">
        <v>22793</v>
      </c>
      <c r="L12" s="75">
        <v>94862</v>
      </c>
      <c r="M12" s="75">
        <v>132171</v>
      </c>
      <c r="N12" s="75">
        <v>50128</v>
      </c>
      <c r="O12" s="75">
        <v>438797</v>
      </c>
      <c r="P12" s="75">
        <v>-390225</v>
      </c>
      <c r="Q12" s="75">
        <v>-279896</v>
      </c>
      <c r="R12" s="75">
        <v>-576895</v>
      </c>
      <c r="S12" s="75">
        <v>89039</v>
      </c>
      <c r="T12" s="75">
        <v>-1642623</v>
      </c>
      <c r="U12" s="75">
        <v>-1620646</v>
      </c>
      <c r="V12" s="75">
        <v>-2398400</v>
      </c>
      <c r="W12" s="75">
        <v>-11351</v>
      </c>
      <c r="X12" s="153">
        <v>-103181</v>
      </c>
      <c r="Y12" s="127">
        <v>37058</v>
      </c>
      <c r="Z12" s="127">
        <v>-1349222</v>
      </c>
      <c r="AA12" s="127">
        <v>-80858</v>
      </c>
      <c r="AB12" s="127">
        <v>-338774</v>
      </c>
      <c r="AC12" s="127">
        <v>706547</v>
      </c>
      <c r="AD12" s="127">
        <v>472440</v>
      </c>
      <c r="AE12" s="127">
        <v>487280</v>
      </c>
      <c r="AF12" s="127">
        <v>-179392</v>
      </c>
      <c r="AG12" s="127">
        <v>277035</v>
      </c>
      <c r="AH12" s="127">
        <v>-164151</v>
      </c>
      <c r="AI12" s="127">
        <v>-143951</v>
      </c>
      <c r="AJ12" s="127">
        <v>-229112</v>
      </c>
    </row>
    <row r="13" spans="1:37" s="3" customFormat="1" ht="12" customHeight="1" x14ac:dyDescent="0.2">
      <c r="A13" s="9" t="s">
        <v>293</v>
      </c>
      <c r="B13" s="75">
        <v>16525</v>
      </c>
      <c r="C13" s="75">
        <v>16525</v>
      </c>
      <c r="D13" s="75">
        <v>16525</v>
      </c>
      <c r="E13" s="75">
        <v>-23909</v>
      </c>
      <c r="F13" s="75">
        <v>-23909</v>
      </c>
      <c r="G13" s="75">
        <v>-23909</v>
      </c>
      <c r="H13" s="75">
        <v>-23999</v>
      </c>
      <c r="I13" s="75">
        <v>-23999</v>
      </c>
      <c r="J13" s="75">
        <v>-25642</v>
      </c>
      <c r="K13" s="75">
        <v>17478</v>
      </c>
      <c r="L13" s="75">
        <v>10520</v>
      </c>
      <c r="M13" s="75">
        <v>4492</v>
      </c>
      <c r="N13" s="75">
        <v>10166</v>
      </c>
      <c r="O13" s="75">
        <v>1046</v>
      </c>
      <c r="P13" s="75">
        <v>7948</v>
      </c>
      <c r="Q13" s="75">
        <v>-39918</v>
      </c>
      <c r="R13" s="75">
        <v>-34279</v>
      </c>
      <c r="S13" s="75">
        <v>-69853</v>
      </c>
      <c r="T13" s="75">
        <v>-127889</v>
      </c>
      <c r="U13" s="75">
        <v>-132585</v>
      </c>
      <c r="V13" s="75">
        <v>-164223</v>
      </c>
      <c r="W13" s="75">
        <v>-8685</v>
      </c>
      <c r="X13" s="153">
        <v>11595</v>
      </c>
      <c r="Y13" s="127">
        <v>-25168</v>
      </c>
      <c r="Z13" s="127">
        <v>26663</v>
      </c>
      <c r="AA13" s="127">
        <v>-22203</v>
      </c>
      <c r="AB13" s="127">
        <v>-2004</v>
      </c>
      <c r="AC13" s="127">
        <v>-23272</v>
      </c>
      <c r="AD13" s="127">
        <v>-13925</v>
      </c>
      <c r="AE13" s="127">
        <v>2155</v>
      </c>
      <c r="AF13" s="127">
        <v>4035</v>
      </c>
      <c r="AG13" s="127">
        <v>29001</v>
      </c>
      <c r="AH13" s="127">
        <v>57072</v>
      </c>
      <c r="AI13" s="127">
        <v>49780</v>
      </c>
      <c r="AJ13" s="127">
        <v>-116185</v>
      </c>
    </row>
    <row r="14" spans="1:37" ht="12" customHeight="1" x14ac:dyDescent="0.2">
      <c r="A14" s="9" t="s">
        <v>294</v>
      </c>
      <c r="B14" s="75">
        <v>-379360</v>
      </c>
      <c r="C14" s="75">
        <v>-379360</v>
      </c>
      <c r="D14" s="75">
        <v>-379360</v>
      </c>
      <c r="E14" s="75">
        <v>-1359310</v>
      </c>
      <c r="F14" s="75">
        <v>-1359310</v>
      </c>
      <c r="G14" s="75">
        <v>-1359310</v>
      </c>
      <c r="H14" s="75">
        <v>-1140319</v>
      </c>
      <c r="I14" s="75">
        <v>-1140319</v>
      </c>
      <c r="J14" s="75">
        <v>-1038018</v>
      </c>
      <c r="K14" s="75">
        <v>-272176</v>
      </c>
      <c r="L14" s="75">
        <v>164655</v>
      </c>
      <c r="M14" s="75">
        <v>-239384</v>
      </c>
      <c r="N14" s="75">
        <v>250660</v>
      </c>
      <c r="O14" s="75">
        <v>51488</v>
      </c>
      <c r="P14" s="75">
        <v>806521</v>
      </c>
      <c r="Q14" s="75">
        <v>1121423</v>
      </c>
      <c r="R14" s="75">
        <v>1023695</v>
      </c>
      <c r="S14" s="75">
        <v>241297</v>
      </c>
      <c r="T14" s="75">
        <v>335498</v>
      </c>
      <c r="U14" s="75">
        <v>911174</v>
      </c>
      <c r="V14" s="75">
        <v>853449</v>
      </c>
      <c r="W14" s="75">
        <v>522571</v>
      </c>
      <c r="X14" s="153">
        <v>866556</v>
      </c>
      <c r="Y14" s="127">
        <v>601370</v>
      </c>
      <c r="Z14" s="127">
        <v>19559</v>
      </c>
      <c r="AA14" s="127">
        <v>716123</v>
      </c>
      <c r="AB14" s="127">
        <v>-285741</v>
      </c>
      <c r="AC14" s="127">
        <v>253884</v>
      </c>
      <c r="AD14" s="127">
        <v>355154</v>
      </c>
      <c r="AE14" s="127">
        <v>-1150473</v>
      </c>
      <c r="AF14" s="127">
        <v>289188</v>
      </c>
      <c r="AG14" s="127">
        <v>277189</v>
      </c>
      <c r="AH14" s="127">
        <v>478177</v>
      </c>
      <c r="AI14" s="127">
        <v>908653</v>
      </c>
      <c r="AJ14" s="127">
        <v>-395898</v>
      </c>
    </row>
    <row r="15" spans="1:37" ht="12" customHeight="1" x14ac:dyDescent="0.2">
      <c r="A15" s="9" t="s">
        <v>295</v>
      </c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>
        <v>-131817</v>
      </c>
      <c r="W15" s="75">
        <v>0</v>
      </c>
      <c r="X15" s="153">
        <v>0</v>
      </c>
      <c r="Y15" s="127">
        <v>0</v>
      </c>
      <c r="Z15" s="127">
        <v>0</v>
      </c>
      <c r="AA15" s="127" t="s">
        <v>60</v>
      </c>
      <c r="AB15" s="127" t="s">
        <v>60</v>
      </c>
      <c r="AC15" s="127">
        <v>0</v>
      </c>
      <c r="AD15" s="127">
        <v>0</v>
      </c>
      <c r="AE15" s="127">
        <v>0</v>
      </c>
      <c r="AF15" s="127">
        <v>0</v>
      </c>
      <c r="AG15" s="127">
        <v>0</v>
      </c>
      <c r="AH15" s="127">
        <v>0</v>
      </c>
      <c r="AI15" s="127">
        <v>0</v>
      </c>
      <c r="AJ15" s="127">
        <v>0</v>
      </c>
    </row>
    <row r="16" spans="1:37" s="3" customFormat="1" ht="12" customHeight="1" x14ac:dyDescent="0.2">
      <c r="A16" s="9" t="s">
        <v>296</v>
      </c>
      <c r="B16" s="75">
        <v>362</v>
      </c>
      <c r="C16" s="75">
        <v>362</v>
      </c>
      <c r="D16" s="75">
        <v>362</v>
      </c>
      <c r="E16" s="75">
        <v>362</v>
      </c>
      <c r="F16" s="75">
        <v>362</v>
      </c>
      <c r="G16" s="75">
        <v>362</v>
      </c>
      <c r="H16" s="75">
        <v>362</v>
      </c>
      <c r="I16" s="75">
        <v>362</v>
      </c>
      <c r="J16" s="75">
        <v>-5467</v>
      </c>
      <c r="K16" s="75">
        <v>-13224</v>
      </c>
      <c r="L16" s="75">
        <v>-18241</v>
      </c>
      <c r="M16" s="75">
        <v>-28503</v>
      </c>
      <c r="N16" s="75">
        <v>-28503</v>
      </c>
      <c r="O16" s="75">
        <v>0</v>
      </c>
      <c r="P16" s="75">
        <v>0</v>
      </c>
      <c r="Q16" s="75">
        <v>0</v>
      </c>
      <c r="R16" s="75">
        <v>0</v>
      </c>
      <c r="S16" s="75">
        <v>0</v>
      </c>
      <c r="T16" s="75">
        <v>0</v>
      </c>
      <c r="U16" s="75">
        <v>7664</v>
      </c>
      <c r="V16" s="75">
        <v>0</v>
      </c>
      <c r="W16" s="75">
        <v>0</v>
      </c>
      <c r="X16" s="153">
        <v>0</v>
      </c>
      <c r="Y16" s="127">
        <v>0</v>
      </c>
      <c r="Z16" s="127">
        <v>0</v>
      </c>
      <c r="AA16" s="127">
        <v>0</v>
      </c>
      <c r="AB16" s="127">
        <v>0</v>
      </c>
      <c r="AC16" s="127">
        <v>0</v>
      </c>
      <c r="AD16" s="127">
        <v>0</v>
      </c>
      <c r="AE16" s="127">
        <v>0</v>
      </c>
      <c r="AF16" s="127">
        <v>0</v>
      </c>
      <c r="AG16" s="127">
        <v>0</v>
      </c>
      <c r="AH16" s="127">
        <v>0</v>
      </c>
      <c r="AI16" s="127">
        <v>0</v>
      </c>
      <c r="AJ16" s="127">
        <v>0</v>
      </c>
    </row>
    <row r="17" spans="1:36" ht="12" customHeight="1" x14ac:dyDescent="0.2">
      <c r="A17" s="9" t="s">
        <v>297</v>
      </c>
      <c r="B17" s="75">
        <v>12966</v>
      </c>
      <c r="C17" s="75">
        <v>12966</v>
      </c>
      <c r="D17" s="75">
        <v>12966</v>
      </c>
      <c r="E17" s="75">
        <v>26988</v>
      </c>
      <c r="F17" s="75">
        <v>26988</v>
      </c>
      <c r="G17" s="75">
        <v>26988</v>
      </c>
      <c r="H17" s="75">
        <v>61791</v>
      </c>
      <c r="I17" s="75">
        <v>61791</v>
      </c>
      <c r="J17" s="75">
        <v>88339</v>
      </c>
      <c r="K17" s="75">
        <v>2572</v>
      </c>
      <c r="L17" s="75">
        <v>36175</v>
      </c>
      <c r="M17" s="75">
        <v>21600</v>
      </c>
      <c r="N17" s="75">
        <v>28127</v>
      </c>
      <c r="O17" s="75">
        <v>1780</v>
      </c>
      <c r="P17" s="75">
        <v>1864</v>
      </c>
      <c r="Q17" s="75">
        <v>29383</v>
      </c>
      <c r="R17" s="75">
        <v>38245</v>
      </c>
      <c r="S17" s="75">
        <v>13712</v>
      </c>
      <c r="T17" s="75">
        <v>31793</v>
      </c>
      <c r="U17" s="75">
        <v>39806</v>
      </c>
      <c r="V17" s="75">
        <v>114603</v>
      </c>
      <c r="W17" s="75">
        <v>1400</v>
      </c>
      <c r="X17" s="153">
        <v>929</v>
      </c>
      <c r="Y17" s="127">
        <v>2387</v>
      </c>
      <c r="Z17" s="127">
        <v>8282</v>
      </c>
      <c r="AA17" s="127">
        <v>1838</v>
      </c>
      <c r="AB17" s="127">
        <v>1978</v>
      </c>
      <c r="AC17" s="127">
        <v>730</v>
      </c>
      <c r="AD17" s="127">
        <v>69714</v>
      </c>
      <c r="AE17" s="127">
        <v>7963</v>
      </c>
      <c r="AF17" s="127">
        <v>-1351</v>
      </c>
      <c r="AG17" s="127">
        <v>4168</v>
      </c>
      <c r="AH17" s="127">
        <v>-35694</v>
      </c>
      <c r="AI17" s="127">
        <v>-2176</v>
      </c>
      <c r="AJ17" s="127">
        <v>2901</v>
      </c>
    </row>
    <row r="18" spans="1:36" ht="12" customHeight="1" x14ac:dyDescent="0.2">
      <c r="A18" s="200" t="s">
        <v>298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  <c r="H18" s="75">
        <v>0</v>
      </c>
      <c r="I18" s="75">
        <v>0</v>
      </c>
      <c r="J18" s="75">
        <v>0</v>
      </c>
      <c r="K18" s="75">
        <v>0</v>
      </c>
      <c r="L18" s="75">
        <v>0</v>
      </c>
      <c r="M18" s="75">
        <v>0</v>
      </c>
      <c r="N18" s="75">
        <v>0</v>
      </c>
      <c r="O18" s="75">
        <v>0</v>
      </c>
      <c r="P18" s="94">
        <v>61588</v>
      </c>
      <c r="Q18" s="75">
        <v>0</v>
      </c>
      <c r="R18" s="75">
        <v>55726</v>
      </c>
      <c r="S18" s="75">
        <v>8853</v>
      </c>
      <c r="T18" s="75">
        <v>33669</v>
      </c>
      <c r="U18" s="75">
        <v>51248</v>
      </c>
      <c r="V18" s="75">
        <v>-130339</v>
      </c>
      <c r="W18" s="75">
        <v>37158</v>
      </c>
      <c r="X18" s="153">
        <v>-1209</v>
      </c>
      <c r="Y18" s="127">
        <v>-15802</v>
      </c>
      <c r="Z18" s="127">
        <v>-49204</v>
      </c>
      <c r="AA18" s="127">
        <v>17039</v>
      </c>
      <c r="AB18" s="127">
        <v>19815</v>
      </c>
      <c r="AC18" s="127">
        <v>-35046</v>
      </c>
      <c r="AD18" s="127">
        <v>39642</v>
      </c>
      <c r="AE18" s="127">
        <v>-2777</v>
      </c>
      <c r="AF18" s="127">
        <v>14068</v>
      </c>
      <c r="AG18" s="127">
        <v>-5261</v>
      </c>
      <c r="AH18" s="127">
        <v>19243</v>
      </c>
      <c r="AI18" s="127">
        <v>11804</v>
      </c>
      <c r="AJ18" s="127">
        <v>-63508</v>
      </c>
    </row>
    <row r="19" spans="1:36" ht="12" customHeight="1" x14ac:dyDescent="0.2">
      <c r="A19" s="9" t="s">
        <v>299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  <c r="H19" s="75">
        <v>0</v>
      </c>
      <c r="I19" s="75">
        <v>0</v>
      </c>
      <c r="J19" s="75">
        <v>-18803</v>
      </c>
      <c r="K19" s="75">
        <v>0</v>
      </c>
      <c r="L19" s="75">
        <v>0</v>
      </c>
      <c r="M19" s="75">
        <v>0</v>
      </c>
      <c r="N19" s="75">
        <v>-36953</v>
      </c>
      <c r="O19" s="75">
        <v>0</v>
      </c>
      <c r="P19" s="75">
        <v>0</v>
      </c>
      <c r="Q19" s="75">
        <v>0</v>
      </c>
      <c r="R19" s="75">
        <v>-20984</v>
      </c>
      <c r="S19" s="75">
        <v>0</v>
      </c>
      <c r="T19" s="75">
        <v>0</v>
      </c>
      <c r="U19" s="75">
        <v>0</v>
      </c>
      <c r="V19" s="75">
        <v>-20194</v>
      </c>
      <c r="W19" s="75">
        <v>0</v>
      </c>
      <c r="X19" s="153">
        <v>0</v>
      </c>
      <c r="Y19" s="127">
        <v>0</v>
      </c>
      <c r="Z19" s="127">
        <v>-24019</v>
      </c>
      <c r="AA19" s="127">
        <v>0</v>
      </c>
      <c r="AB19" s="127">
        <v>0</v>
      </c>
      <c r="AC19" s="127">
        <v>0</v>
      </c>
      <c r="AD19" s="127">
        <v>0</v>
      </c>
      <c r="AE19" s="127">
        <v>0</v>
      </c>
      <c r="AF19" s="127">
        <v>0</v>
      </c>
      <c r="AG19" s="127">
        <v>0</v>
      </c>
      <c r="AH19" s="127">
        <v>0</v>
      </c>
      <c r="AI19" s="127">
        <v>0</v>
      </c>
      <c r="AJ19" s="127">
        <v>0</v>
      </c>
    </row>
    <row r="20" spans="1:36" ht="12" customHeight="1" x14ac:dyDescent="0.2">
      <c r="A20" s="9" t="s">
        <v>300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  <c r="H20" s="75">
        <v>0</v>
      </c>
      <c r="I20" s="75">
        <v>0</v>
      </c>
      <c r="J20" s="75">
        <v>387989</v>
      </c>
      <c r="K20" s="75">
        <v>0</v>
      </c>
      <c r="L20" s="75">
        <v>0</v>
      </c>
      <c r="M20" s="75">
        <v>0</v>
      </c>
      <c r="N20" s="75">
        <v>0</v>
      </c>
      <c r="O20" s="75">
        <v>0</v>
      </c>
      <c r="P20" s="75">
        <v>0</v>
      </c>
      <c r="Q20" s="75">
        <v>0</v>
      </c>
      <c r="R20" s="75">
        <v>0</v>
      </c>
      <c r="S20" s="75">
        <v>0</v>
      </c>
      <c r="T20" s="75">
        <v>0</v>
      </c>
      <c r="U20" s="75">
        <v>0</v>
      </c>
      <c r="V20" s="75">
        <v>0</v>
      </c>
      <c r="W20" s="75">
        <v>0</v>
      </c>
      <c r="X20" s="75">
        <v>0</v>
      </c>
      <c r="Y20" s="127">
        <v>0</v>
      </c>
      <c r="Z20" s="127">
        <v>0</v>
      </c>
      <c r="AA20" s="127">
        <v>0</v>
      </c>
      <c r="AB20" s="127">
        <v>0</v>
      </c>
      <c r="AC20" s="127">
        <v>0</v>
      </c>
      <c r="AD20" s="127">
        <v>0</v>
      </c>
      <c r="AE20" s="127">
        <v>0</v>
      </c>
      <c r="AF20" s="127">
        <v>0</v>
      </c>
      <c r="AG20" s="127">
        <v>0</v>
      </c>
      <c r="AH20" s="127">
        <v>-387989</v>
      </c>
      <c r="AI20" s="127">
        <v>0</v>
      </c>
      <c r="AJ20" s="127">
        <v>0</v>
      </c>
    </row>
    <row r="21" spans="1:36" ht="12" customHeight="1" x14ac:dyDescent="0.2">
      <c r="A21" s="9" t="s">
        <v>301</v>
      </c>
      <c r="B21" s="75">
        <v>-146214</v>
      </c>
      <c r="C21" s="75">
        <v>-146214</v>
      </c>
      <c r="D21" s="75">
        <v>-146214</v>
      </c>
      <c r="E21" s="75">
        <v>-146214</v>
      </c>
      <c r="F21" s="75">
        <v>-146214</v>
      </c>
      <c r="G21" s="75">
        <v>-146214</v>
      </c>
      <c r="H21" s="75">
        <v>-146214</v>
      </c>
      <c r="I21" s="75">
        <v>-146214</v>
      </c>
      <c r="J21" s="75">
        <v>-146214</v>
      </c>
      <c r="K21" s="75">
        <v>0</v>
      </c>
      <c r="L21" s="75">
        <v>0</v>
      </c>
      <c r="M21" s="75">
        <v>0</v>
      </c>
      <c r="N21" s="75">
        <v>0</v>
      </c>
      <c r="O21" s="75">
        <v>0</v>
      </c>
      <c r="P21" s="75">
        <v>0</v>
      </c>
      <c r="Q21" s="75">
        <v>0</v>
      </c>
      <c r="R21" s="75">
        <v>0</v>
      </c>
      <c r="S21" s="75">
        <v>0</v>
      </c>
      <c r="T21" s="75">
        <v>0</v>
      </c>
      <c r="U21" s="75">
        <v>0</v>
      </c>
      <c r="V21" s="75">
        <v>0</v>
      </c>
      <c r="W21" s="75">
        <v>0</v>
      </c>
      <c r="X21" s="75">
        <v>0</v>
      </c>
      <c r="Y21" s="127">
        <v>0</v>
      </c>
      <c r="Z21" s="127">
        <v>0</v>
      </c>
      <c r="AA21" s="127" t="s">
        <v>60</v>
      </c>
      <c r="AB21" s="127">
        <v>0</v>
      </c>
      <c r="AC21" s="127">
        <v>0</v>
      </c>
      <c r="AD21" s="127">
        <v>0</v>
      </c>
      <c r="AE21" s="127">
        <v>0</v>
      </c>
      <c r="AF21" s="127">
        <v>0</v>
      </c>
      <c r="AG21" s="127">
        <v>0</v>
      </c>
      <c r="AH21" s="127">
        <v>0</v>
      </c>
      <c r="AI21" s="127">
        <v>0</v>
      </c>
      <c r="AJ21" s="127">
        <v>0</v>
      </c>
    </row>
    <row r="22" spans="1:36" s="6" customFormat="1" ht="12" customHeight="1" x14ac:dyDescent="0.2">
      <c r="A22" s="9" t="s">
        <v>302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  <c r="H22" s="75">
        <v>-28013</v>
      </c>
      <c r="I22" s="75">
        <v>-28013</v>
      </c>
      <c r="J22" s="75">
        <v>-66496</v>
      </c>
      <c r="K22" s="75">
        <v>0</v>
      </c>
      <c r="L22" s="75">
        <v>0</v>
      </c>
      <c r="M22" s="75">
        <v>0</v>
      </c>
      <c r="N22" s="75">
        <v>0</v>
      </c>
      <c r="O22" s="75">
        <v>0</v>
      </c>
      <c r="P22" s="75">
        <v>0</v>
      </c>
      <c r="Q22" s="75">
        <v>0</v>
      </c>
      <c r="R22" s="75">
        <v>0</v>
      </c>
      <c r="S22" s="75">
        <v>0</v>
      </c>
      <c r="T22" s="75">
        <v>0</v>
      </c>
      <c r="U22" s="75">
        <v>0</v>
      </c>
      <c r="V22" s="75">
        <v>0</v>
      </c>
      <c r="W22" s="75">
        <v>0</v>
      </c>
      <c r="X22" s="75">
        <v>0</v>
      </c>
      <c r="Y22" s="127">
        <v>0</v>
      </c>
      <c r="Z22" s="127">
        <v>0</v>
      </c>
      <c r="AA22" s="127">
        <v>0</v>
      </c>
      <c r="AB22" s="127">
        <v>0</v>
      </c>
      <c r="AC22" s="127">
        <v>0</v>
      </c>
      <c r="AD22" s="127">
        <v>0</v>
      </c>
      <c r="AE22" s="127">
        <v>0</v>
      </c>
      <c r="AF22" s="127">
        <v>0</v>
      </c>
      <c r="AG22" s="127">
        <v>0</v>
      </c>
      <c r="AH22" s="127">
        <v>0</v>
      </c>
      <c r="AI22" s="127">
        <v>0</v>
      </c>
      <c r="AJ22" s="127">
        <v>0</v>
      </c>
    </row>
    <row r="23" spans="1:36" s="8" customFormat="1" ht="12" customHeight="1" x14ac:dyDescent="0.2">
      <c r="A23" s="9" t="s">
        <v>303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  <c r="H23" s="75">
        <v>0</v>
      </c>
      <c r="I23" s="75">
        <v>0</v>
      </c>
      <c r="J23" s="75">
        <v>0</v>
      </c>
      <c r="K23" s="75">
        <v>0</v>
      </c>
      <c r="L23" s="75">
        <v>0</v>
      </c>
      <c r="M23" s="75">
        <v>0</v>
      </c>
      <c r="N23" s="75">
        <v>0</v>
      </c>
      <c r="O23" s="75">
        <v>0</v>
      </c>
      <c r="P23" s="75">
        <v>0</v>
      </c>
      <c r="Q23" s="75">
        <v>0</v>
      </c>
      <c r="R23" s="75">
        <v>-2208462</v>
      </c>
      <c r="S23" s="75">
        <v>0</v>
      </c>
      <c r="T23" s="75">
        <v>0</v>
      </c>
      <c r="U23" s="75">
        <v>0</v>
      </c>
      <c r="V23" s="75">
        <v>-160609</v>
      </c>
      <c r="W23" s="75">
        <v>0</v>
      </c>
      <c r="X23" s="75">
        <v>0</v>
      </c>
      <c r="Y23" s="127">
        <v>0</v>
      </c>
      <c r="Z23" s="127">
        <v>0</v>
      </c>
      <c r="AA23" s="127" t="s">
        <v>60</v>
      </c>
      <c r="AB23" s="127">
        <v>0</v>
      </c>
      <c r="AC23" s="127">
        <v>0</v>
      </c>
      <c r="AD23" s="127">
        <v>0</v>
      </c>
      <c r="AE23" s="127">
        <v>0</v>
      </c>
      <c r="AF23" s="127">
        <v>0</v>
      </c>
      <c r="AG23" s="127">
        <v>0</v>
      </c>
      <c r="AH23" s="127">
        <v>0</v>
      </c>
      <c r="AI23" s="127">
        <v>0</v>
      </c>
      <c r="AJ23" s="127">
        <v>0</v>
      </c>
    </row>
    <row r="24" spans="1:36" ht="12" customHeight="1" x14ac:dyDescent="0.2">
      <c r="A24" s="9" t="s">
        <v>304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  <c r="H24" s="75">
        <v>0</v>
      </c>
      <c r="I24" s="75">
        <v>0</v>
      </c>
      <c r="J24" s="75">
        <v>0</v>
      </c>
      <c r="K24" s="75">
        <v>0</v>
      </c>
      <c r="L24" s="75">
        <v>0</v>
      </c>
      <c r="M24" s="75">
        <v>0</v>
      </c>
      <c r="N24" s="75">
        <v>0</v>
      </c>
      <c r="O24" s="75">
        <v>0</v>
      </c>
      <c r="P24" s="75">
        <v>-1149892</v>
      </c>
      <c r="Q24" s="75">
        <v>-1164294</v>
      </c>
      <c r="R24" s="75">
        <v>-1164294</v>
      </c>
      <c r="S24" s="75">
        <v>0</v>
      </c>
      <c r="T24" s="75">
        <v>0</v>
      </c>
      <c r="U24" s="75">
        <v>0</v>
      </c>
      <c r="V24" s="75">
        <v>0</v>
      </c>
      <c r="W24" s="75">
        <v>0</v>
      </c>
      <c r="X24" s="75">
        <v>0</v>
      </c>
      <c r="Y24" s="127">
        <v>0</v>
      </c>
      <c r="Z24" s="127">
        <v>0</v>
      </c>
      <c r="AA24" s="127">
        <v>0</v>
      </c>
      <c r="AB24" s="127">
        <v>0</v>
      </c>
      <c r="AC24" s="127">
        <v>0</v>
      </c>
      <c r="AD24" s="127">
        <v>0</v>
      </c>
      <c r="AE24" s="127">
        <v>0</v>
      </c>
      <c r="AF24" s="127">
        <v>0</v>
      </c>
      <c r="AG24" s="127">
        <v>0</v>
      </c>
      <c r="AH24" s="127">
        <v>0</v>
      </c>
      <c r="AI24" s="127">
        <v>0</v>
      </c>
      <c r="AJ24" s="127">
        <v>0</v>
      </c>
    </row>
    <row r="25" spans="1:36" ht="12" customHeight="1" x14ac:dyDescent="0.2">
      <c r="A25" s="9" t="s">
        <v>305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  <c r="H25" s="75">
        <v>-138</v>
      </c>
      <c r="I25" s="75">
        <v>-138</v>
      </c>
      <c r="J25" s="75">
        <v>18133</v>
      </c>
      <c r="K25" s="75">
        <v>2518</v>
      </c>
      <c r="L25" s="75">
        <v>-35558</v>
      </c>
      <c r="M25" s="75">
        <v>-44694</v>
      </c>
      <c r="N25" s="75">
        <v>-10051</v>
      </c>
      <c r="O25" s="75">
        <v>-3270</v>
      </c>
      <c r="P25" s="75">
        <v>-58270</v>
      </c>
      <c r="Q25" s="75">
        <v>-61499</v>
      </c>
      <c r="R25" s="75">
        <v>-55247</v>
      </c>
      <c r="S25" s="75">
        <v>7592</v>
      </c>
      <c r="T25" s="75">
        <v>9245</v>
      </c>
      <c r="U25" s="75">
        <v>7877</v>
      </c>
      <c r="V25" s="75">
        <v>17110</v>
      </c>
      <c r="W25" s="75">
        <v>20640</v>
      </c>
      <c r="X25" s="153">
        <v>-6228</v>
      </c>
      <c r="Y25" s="127">
        <v>10324</v>
      </c>
      <c r="Z25" s="127">
        <v>-14348</v>
      </c>
      <c r="AA25" s="127">
        <v>23982</v>
      </c>
      <c r="AB25" s="127">
        <v>23753</v>
      </c>
      <c r="AC25" s="127">
        <v>28576</v>
      </c>
      <c r="AD25" s="127">
        <v>16095</v>
      </c>
      <c r="AE25" s="127">
        <v>26972</v>
      </c>
      <c r="AF25" s="127">
        <v>11521</v>
      </c>
      <c r="AG25" s="127">
        <v>-37078</v>
      </c>
      <c r="AH25" s="127">
        <v>-8314</v>
      </c>
      <c r="AI25" s="127">
        <v>24971</v>
      </c>
      <c r="AJ25" s="127">
        <v>27616</v>
      </c>
    </row>
    <row r="26" spans="1:36" ht="12" customHeight="1" x14ac:dyDescent="0.2">
      <c r="A26" s="9" t="s">
        <v>306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  <c r="H26" s="75">
        <v>0</v>
      </c>
      <c r="I26" s="75">
        <v>0</v>
      </c>
      <c r="J26" s="75">
        <v>0</v>
      </c>
      <c r="K26" s="75">
        <v>0</v>
      </c>
      <c r="L26" s="75">
        <v>0</v>
      </c>
      <c r="M26" s="75">
        <v>0</v>
      </c>
      <c r="N26" s="75">
        <v>0</v>
      </c>
      <c r="O26" s="75">
        <v>-1936389</v>
      </c>
      <c r="P26" s="75">
        <v>-1417544</v>
      </c>
      <c r="Q26" s="75">
        <v>-1547265</v>
      </c>
      <c r="R26" s="75">
        <v>-1655813</v>
      </c>
      <c r="S26" s="75">
        <v>-127653</v>
      </c>
      <c r="T26" s="75">
        <v>119470</v>
      </c>
      <c r="U26" s="75">
        <v>365305</v>
      </c>
      <c r="V26" s="75">
        <v>118780</v>
      </c>
      <c r="W26" s="75">
        <v>962561</v>
      </c>
      <c r="X26" s="153">
        <v>-527197</v>
      </c>
      <c r="Y26" s="127">
        <v>-535678</v>
      </c>
      <c r="Z26" s="127">
        <v>-1102754</v>
      </c>
      <c r="AA26" s="127">
        <v>-543498</v>
      </c>
      <c r="AB26" s="127">
        <v>-272016</v>
      </c>
      <c r="AC26" s="127">
        <v>629570</v>
      </c>
      <c r="AD26" s="127">
        <v>197237</v>
      </c>
      <c r="AE26" s="127">
        <v>209747</v>
      </c>
      <c r="AF26" s="127">
        <v>823309</v>
      </c>
      <c r="AG26" s="127">
        <v>89002</v>
      </c>
      <c r="AH26" s="127">
        <v>171726</v>
      </c>
      <c r="AI26" s="127">
        <v>-109086</v>
      </c>
      <c r="AJ26" s="127">
        <v>126844</v>
      </c>
    </row>
    <row r="27" spans="1:36" s="7" customFormat="1" ht="12" customHeight="1" x14ac:dyDescent="0.2">
      <c r="A27" s="9" t="s">
        <v>307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  <c r="H27" s="75">
        <v>0</v>
      </c>
      <c r="I27" s="75">
        <v>0</v>
      </c>
      <c r="J27" s="75">
        <v>0</v>
      </c>
      <c r="K27" s="75">
        <v>0</v>
      </c>
      <c r="L27" s="75">
        <v>0</v>
      </c>
      <c r="M27" s="75">
        <v>0</v>
      </c>
      <c r="N27" s="75">
        <v>-755151</v>
      </c>
      <c r="O27" s="75">
        <v>0</v>
      </c>
      <c r="P27" s="75">
        <v>0</v>
      </c>
      <c r="Q27" s="75">
        <v>0</v>
      </c>
      <c r="R27" s="75">
        <v>-21558</v>
      </c>
      <c r="S27" s="75">
        <v>-1715</v>
      </c>
      <c r="T27" s="75">
        <v>0</v>
      </c>
      <c r="U27" s="75">
        <v>0</v>
      </c>
      <c r="V27" s="75">
        <v>0</v>
      </c>
      <c r="W27" s="75">
        <v>0</v>
      </c>
      <c r="X27" s="153">
        <v>0</v>
      </c>
      <c r="Y27" s="127">
        <v>0</v>
      </c>
      <c r="Z27" s="127">
        <v>0</v>
      </c>
      <c r="AA27" s="127">
        <v>0</v>
      </c>
      <c r="AB27" s="127">
        <v>0</v>
      </c>
      <c r="AC27" s="127">
        <v>0</v>
      </c>
      <c r="AD27" s="127">
        <v>0</v>
      </c>
      <c r="AE27" s="127">
        <v>0</v>
      </c>
      <c r="AF27" s="127">
        <v>0</v>
      </c>
      <c r="AG27" s="127">
        <v>0</v>
      </c>
      <c r="AH27" s="127">
        <v>0</v>
      </c>
      <c r="AI27" s="127">
        <v>0</v>
      </c>
      <c r="AJ27" s="127">
        <v>0</v>
      </c>
    </row>
    <row r="28" spans="1:36" ht="12" customHeight="1" x14ac:dyDescent="0.2">
      <c r="A28" s="9" t="s">
        <v>308</v>
      </c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  <c r="H28" s="75">
        <v>0</v>
      </c>
      <c r="I28" s="75">
        <v>0</v>
      </c>
      <c r="J28" s="75">
        <v>-252023</v>
      </c>
      <c r="K28" s="75">
        <v>0</v>
      </c>
      <c r="L28" s="75">
        <v>0</v>
      </c>
      <c r="M28" s="75">
        <v>0</v>
      </c>
      <c r="N28" s="75">
        <v>0</v>
      </c>
      <c r="O28" s="75">
        <v>0</v>
      </c>
      <c r="P28" s="75">
        <v>0</v>
      </c>
      <c r="Q28" s="75">
        <v>0</v>
      </c>
      <c r="R28" s="75">
        <v>0</v>
      </c>
      <c r="S28" s="75">
        <v>0</v>
      </c>
      <c r="T28" s="75">
        <v>0</v>
      </c>
      <c r="U28" s="75">
        <v>0</v>
      </c>
      <c r="V28" s="75">
        <v>0</v>
      </c>
      <c r="W28" s="75">
        <v>0</v>
      </c>
      <c r="X28" s="153">
        <v>0</v>
      </c>
      <c r="Y28" s="127">
        <v>0</v>
      </c>
      <c r="Z28" s="127">
        <v>0</v>
      </c>
      <c r="AA28" s="127">
        <v>0</v>
      </c>
      <c r="AB28" s="127">
        <v>0</v>
      </c>
      <c r="AC28" s="127">
        <v>0</v>
      </c>
      <c r="AD28" s="127">
        <v>0</v>
      </c>
      <c r="AE28" s="127">
        <v>0</v>
      </c>
      <c r="AF28" s="127">
        <v>0</v>
      </c>
      <c r="AG28" s="127">
        <v>0</v>
      </c>
      <c r="AH28" s="127">
        <v>0</v>
      </c>
      <c r="AI28" s="127">
        <v>0</v>
      </c>
      <c r="AJ28" s="127">
        <v>0</v>
      </c>
    </row>
    <row r="29" spans="1:36" ht="12" customHeight="1" x14ac:dyDescent="0.2">
      <c r="A29" s="9" t="s">
        <v>309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  <c r="H29" s="75">
        <v>0</v>
      </c>
      <c r="I29" s="75">
        <v>0</v>
      </c>
      <c r="J29" s="75">
        <v>0</v>
      </c>
      <c r="K29" s="75">
        <v>0</v>
      </c>
      <c r="L29" s="75">
        <v>0</v>
      </c>
      <c r="M29" s="75">
        <v>0</v>
      </c>
      <c r="N29" s="75">
        <v>0</v>
      </c>
      <c r="O29" s="75">
        <v>0</v>
      </c>
      <c r="P29" s="75">
        <v>0</v>
      </c>
      <c r="Q29" s="75">
        <v>0</v>
      </c>
      <c r="R29" s="75">
        <v>0</v>
      </c>
      <c r="S29" s="75">
        <v>0</v>
      </c>
      <c r="T29" s="75">
        <v>0</v>
      </c>
      <c r="U29" s="75">
        <v>0</v>
      </c>
      <c r="V29" s="75">
        <v>0</v>
      </c>
      <c r="W29" s="75">
        <v>0</v>
      </c>
      <c r="X29" s="153">
        <v>-508326</v>
      </c>
      <c r="Y29" s="127">
        <v>-4428</v>
      </c>
      <c r="Z29" s="127">
        <v>-4429</v>
      </c>
      <c r="AA29" s="127">
        <v>-4428</v>
      </c>
      <c r="AB29" s="127">
        <v>-4429</v>
      </c>
      <c r="AC29" s="127">
        <v>-4428</v>
      </c>
      <c r="AD29" s="127">
        <v>-4428</v>
      </c>
      <c r="AE29" s="127">
        <v>-7381</v>
      </c>
      <c r="AF29" s="127">
        <v>7381</v>
      </c>
      <c r="AG29" s="127">
        <v>-422254</v>
      </c>
      <c r="AH29" s="127">
        <v>0</v>
      </c>
      <c r="AI29" s="127">
        <v>0</v>
      </c>
      <c r="AJ29" s="127">
        <v>0</v>
      </c>
    </row>
    <row r="30" spans="1:36" ht="12" customHeight="1" x14ac:dyDescent="0.2">
      <c r="A30" s="9" t="s">
        <v>310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153"/>
      <c r="Y30" s="127"/>
      <c r="Z30" s="127"/>
      <c r="AA30" s="127">
        <v>-2472497</v>
      </c>
      <c r="AB30" s="127">
        <v>0</v>
      </c>
      <c r="AC30" s="127">
        <v>0</v>
      </c>
      <c r="AD30" s="127">
        <v>0</v>
      </c>
      <c r="AE30" s="127">
        <v>0</v>
      </c>
      <c r="AF30" s="127">
        <v>0</v>
      </c>
      <c r="AG30" s="127">
        <v>0</v>
      </c>
      <c r="AH30" s="127">
        <v>0</v>
      </c>
      <c r="AI30" s="127">
        <v>0</v>
      </c>
      <c r="AJ30" s="127">
        <v>0</v>
      </c>
    </row>
    <row r="31" spans="1:36" ht="12" customHeight="1" x14ac:dyDescent="0.2">
      <c r="A31" s="9" t="s">
        <v>311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153"/>
      <c r="Y31" s="127"/>
      <c r="Z31" s="127"/>
      <c r="AA31" s="127"/>
      <c r="AB31" s="127">
        <v>-505844</v>
      </c>
      <c r="AC31" s="127">
        <v>0</v>
      </c>
      <c r="AD31" s="127">
        <v>0</v>
      </c>
      <c r="AE31" s="127">
        <v>0</v>
      </c>
      <c r="AF31" s="127">
        <v>0</v>
      </c>
      <c r="AG31" s="127">
        <v>0</v>
      </c>
      <c r="AH31" s="127">
        <v>0</v>
      </c>
      <c r="AI31" s="127">
        <v>0</v>
      </c>
      <c r="AJ31" s="127">
        <v>0</v>
      </c>
    </row>
    <row r="32" spans="1:36" ht="12" customHeight="1" x14ac:dyDescent="0.2">
      <c r="A32" s="9" t="s">
        <v>368</v>
      </c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127"/>
      <c r="X32" s="127"/>
      <c r="Y32" s="127"/>
      <c r="Z32" s="127"/>
      <c r="AA32" s="127"/>
      <c r="AB32" s="127"/>
      <c r="AC32" s="127">
        <v>-179215</v>
      </c>
      <c r="AD32" s="127">
        <v>-17623</v>
      </c>
      <c r="AE32" s="127">
        <v>0</v>
      </c>
      <c r="AF32" s="127">
        <v>-103672</v>
      </c>
      <c r="AG32" s="127">
        <v>-2091</v>
      </c>
      <c r="AH32" s="127">
        <v>-7934</v>
      </c>
      <c r="AI32" s="127">
        <v>0</v>
      </c>
      <c r="AJ32" s="127">
        <v>-51140</v>
      </c>
    </row>
    <row r="33" spans="1:36" s="8" customFormat="1" ht="12" customHeight="1" x14ac:dyDescent="0.2">
      <c r="A33" s="9" t="s">
        <v>238</v>
      </c>
      <c r="B33" s="75">
        <v>10472</v>
      </c>
      <c r="C33" s="75">
        <v>10472</v>
      </c>
      <c r="D33" s="75">
        <v>10472</v>
      </c>
      <c r="E33" s="75">
        <v>-6664</v>
      </c>
      <c r="F33" s="75">
        <v>-6664</v>
      </c>
      <c r="G33" s="75">
        <v>-6664</v>
      </c>
      <c r="H33" s="75">
        <v>-5453</v>
      </c>
      <c r="I33" s="75">
        <v>-5453</v>
      </c>
      <c r="J33" s="75">
        <v>-993</v>
      </c>
      <c r="K33" s="75">
        <v>701</v>
      </c>
      <c r="L33" s="75">
        <v>-11326</v>
      </c>
      <c r="M33" s="75">
        <v>-32307</v>
      </c>
      <c r="N33" s="75">
        <v>82682</v>
      </c>
      <c r="O33" s="75">
        <v>39857</v>
      </c>
      <c r="P33" s="75">
        <v>75854</v>
      </c>
      <c r="Q33" s="75">
        <v>-14893</v>
      </c>
      <c r="R33" s="75">
        <v>-21877</v>
      </c>
      <c r="S33" s="75">
        <v>10992</v>
      </c>
      <c r="T33" s="75">
        <v>58089</v>
      </c>
      <c r="U33" s="75">
        <v>92840</v>
      </c>
      <c r="V33" s="75">
        <v>104869</v>
      </c>
      <c r="W33" s="75">
        <v>-1579</v>
      </c>
      <c r="X33" s="153">
        <v>3189</v>
      </c>
      <c r="Y33" s="127">
        <v>-49625</v>
      </c>
      <c r="Z33" s="127">
        <v>40364</v>
      </c>
      <c r="AA33" s="127">
        <v>-20825</v>
      </c>
      <c r="AB33" s="78">
        <v>5371</v>
      </c>
      <c r="AC33" s="78">
        <v>-19198</v>
      </c>
      <c r="AD33" s="78">
        <v>16283</v>
      </c>
      <c r="AE33" s="78">
        <v>-20554</v>
      </c>
      <c r="AF33" s="78">
        <v>13139</v>
      </c>
      <c r="AG33" s="78">
        <v>821</v>
      </c>
      <c r="AH33" s="78">
        <v>326</v>
      </c>
      <c r="AI33" s="127">
        <v>9841</v>
      </c>
      <c r="AJ33" s="127">
        <v>31685</v>
      </c>
    </row>
    <row r="34" spans="1:36" s="8" customFormat="1" ht="12" customHeight="1" x14ac:dyDescent="0.2">
      <c r="A34" s="12" t="s">
        <v>312</v>
      </c>
      <c r="B34" s="73">
        <v>-704289</v>
      </c>
      <c r="C34" s="73">
        <v>-704289</v>
      </c>
      <c r="D34" s="73">
        <v>-775307</v>
      </c>
      <c r="E34" s="73">
        <v>-525661</v>
      </c>
      <c r="F34" s="73">
        <v>-525661</v>
      </c>
      <c r="G34" s="73">
        <v>-612236</v>
      </c>
      <c r="H34" s="73">
        <v>-1206770</v>
      </c>
      <c r="I34" s="73">
        <v>-1335982</v>
      </c>
      <c r="J34" s="73">
        <v>-2015603</v>
      </c>
      <c r="K34" s="73">
        <v>-1033687</v>
      </c>
      <c r="L34" s="73">
        <v>-2204133</v>
      </c>
      <c r="M34" s="73">
        <v>-2325933</v>
      </c>
      <c r="N34" s="73">
        <v>-2766528</v>
      </c>
      <c r="O34" s="73">
        <v>-363118</v>
      </c>
      <c r="P34" s="95">
        <v>-1327446</v>
      </c>
      <c r="Q34" s="73">
        <v>-2154110</v>
      </c>
      <c r="R34" s="73">
        <v>-1375888</v>
      </c>
      <c r="S34" s="73">
        <v>167767</v>
      </c>
      <c r="T34" s="73">
        <v>-449484</v>
      </c>
      <c r="U34" s="73">
        <v>521031</v>
      </c>
      <c r="V34" s="73">
        <v>1157528</v>
      </c>
      <c r="W34" s="147">
        <v>-699253</v>
      </c>
      <c r="X34" s="147">
        <v>378242</v>
      </c>
      <c r="Y34" s="162">
        <f>SUM(Y35:Y54)</f>
        <v>1434017</v>
      </c>
      <c r="Z34" s="162">
        <f>SUM(Z35:Z54)</f>
        <v>991485</v>
      </c>
      <c r="AA34" s="162">
        <f>SUM(AA35:AA54)</f>
        <v>-806565</v>
      </c>
      <c r="AB34" s="162">
        <f>SUM(AB35:AB54)</f>
        <v>-292856</v>
      </c>
      <c r="AC34" s="162">
        <f t="shared" ref="AC34" si="2">SUM(AC35:AC54)</f>
        <v>1410702</v>
      </c>
      <c r="AD34" s="162">
        <f>SUM(AD35:AD54)</f>
        <v>-1949231</v>
      </c>
      <c r="AE34" s="162">
        <f>SUM(AE35:AE54)</f>
        <v>-5857428</v>
      </c>
      <c r="AF34" s="162">
        <f t="shared" ref="AF34" si="3">SUM(AF35:AF54)</f>
        <v>375408</v>
      </c>
      <c r="AG34" s="162">
        <f>SUM(AG35:AG54)</f>
        <v>1410552</v>
      </c>
      <c r="AH34" s="162">
        <v>-1834125</v>
      </c>
      <c r="AI34" s="162">
        <f>SUM(AI35:AI54)</f>
        <v>-889972</v>
      </c>
      <c r="AJ34" s="162">
        <f>SUM(AJ35:AJ54)</f>
        <v>-77082</v>
      </c>
    </row>
    <row r="35" spans="1:36" ht="12" customHeight="1" x14ac:dyDescent="0.2">
      <c r="A35" s="9" t="s">
        <v>134</v>
      </c>
      <c r="B35" s="75">
        <v>-219640</v>
      </c>
      <c r="C35" s="75">
        <v>-219640</v>
      </c>
      <c r="D35" s="75">
        <v>-219640</v>
      </c>
      <c r="E35" s="75">
        <v>-112548</v>
      </c>
      <c r="F35" s="75">
        <v>-112548</v>
      </c>
      <c r="G35" s="75">
        <v>-112548</v>
      </c>
      <c r="H35" s="75">
        <v>-302616</v>
      </c>
      <c r="I35" s="75">
        <v>-302616</v>
      </c>
      <c r="J35" s="75">
        <v>-388469</v>
      </c>
      <c r="K35" s="75">
        <v>87436</v>
      </c>
      <c r="L35" s="75">
        <v>-382425</v>
      </c>
      <c r="M35" s="75">
        <v>-219153</v>
      </c>
      <c r="N35" s="75">
        <v>-300449</v>
      </c>
      <c r="O35" s="75">
        <v>112946</v>
      </c>
      <c r="P35" s="75">
        <v>-59382</v>
      </c>
      <c r="Q35" s="75">
        <v>203762</v>
      </c>
      <c r="R35" s="75">
        <v>99223</v>
      </c>
      <c r="S35" s="75">
        <v>-713057</v>
      </c>
      <c r="T35" s="75">
        <v>-1255918</v>
      </c>
      <c r="U35" s="75">
        <v>-162632</v>
      </c>
      <c r="V35" s="75">
        <v>49338</v>
      </c>
      <c r="W35" s="126">
        <v>-89849</v>
      </c>
      <c r="X35" s="126">
        <v>376412</v>
      </c>
      <c r="Y35" s="127">
        <v>-693056</v>
      </c>
      <c r="Z35" s="127">
        <v>-188238</v>
      </c>
      <c r="AA35" s="127">
        <v>-1190789</v>
      </c>
      <c r="AB35" s="127">
        <v>-1292899</v>
      </c>
      <c r="AC35" s="127">
        <v>3806122</v>
      </c>
      <c r="AD35" s="127">
        <v>-88707</v>
      </c>
      <c r="AE35" s="127">
        <v>-2599802</v>
      </c>
      <c r="AF35" s="127">
        <v>1613419</v>
      </c>
      <c r="AG35" s="127">
        <v>343538</v>
      </c>
      <c r="AH35" s="127">
        <v>-688281</v>
      </c>
      <c r="AI35" s="127">
        <v>-392516</v>
      </c>
      <c r="AJ35" s="127">
        <v>925995</v>
      </c>
    </row>
    <row r="36" spans="1:36" ht="12" customHeight="1" x14ac:dyDescent="0.2">
      <c r="A36" s="9" t="s">
        <v>313</v>
      </c>
      <c r="B36" s="75">
        <v>-8407</v>
      </c>
      <c r="C36" s="75">
        <v>-8407</v>
      </c>
      <c r="D36" s="75">
        <v>-8407</v>
      </c>
      <c r="E36" s="75">
        <v>-8526</v>
      </c>
      <c r="F36" s="75">
        <v>-8526</v>
      </c>
      <c r="G36" s="75">
        <v>-8526</v>
      </c>
      <c r="H36" s="75">
        <v>-1097</v>
      </c>
      <c r="I36" s="75">
        <v>-1097</v>
      </c>
      <c r="J36" s="75">
        <v>-3956</v>
      </c>
      <c r="K36" s="75">
        <v>-21349</v>
      </c>
      <c r="L36" s="75">
        <v>18306</v>
      </c>
      <c r="M36" s="75">
        <v>11141</v>
      </c>
      <c r="N36" s="75">
        <v>14449</v>
      </c>
      <c r="O36" s="75">
        <v>-24304</v>
      </c>
      <c r="P36" s="75">
        <v>-13683</v>
      </c>
      <c r="Q36" s="75">
        <v>2114</v>
      </c>
      <c r="R36" s="75">
        <v>22071</v>
      </c>
      <c r="S36" s="75">
        <v>-92283</v>
      </c>
      <c r="T36" s="75">
        <v>-87315</v>
      </c>
      <c r="U36" s="75">
        <v>-90822</v>
      </c>
      <c r="V36" s="75">
        <v>-77271</v>
      </c>
      <c r="W36" s="126">
        <v>-31572</v>
      </c>
      <c r="X36" s="126">
        <v>65145</v>
      </c>
      <c r="Y36" s="127">
        <v>-20182</v>
      </c>
      <c r="Z36" s="127">
        <v>36021</v>
      </c>
      <c r="AA36" s="127">
        <v>-165806</v>
      </c>
      <c r="AB36" s="127">
        <v>109464</v>
      </c>
      <c r="AC36" s="127">
        <v>-12020</v>
      </c>
      <c r="AD36" s="127">
        <v>45142</v>
      </c>
      <c r="AE36" s="127">
        <v>37822</v>
      </c>
      <c r="AF36" s="127">
        <v>2410</v>
      </c>
      <c r="AG36" s="127">
        <v>21004</v>
      </c>
      <c r="AH36" s="127">
        <v>-133423</v>
      </c>
      <c r="AI36" s="127">
        <v>48827</v>
      </c>
      <c r="AJ36" s="127">
        <v>-4332</v>
      </c>
    </row>
    <row r="37" spans="1:36" ht="12" customHeight="1" x14ac:dyDescent="0.2">
      <c r="A37" s="9" t="s">
        <v>314</v>
      </c>
      <c r="B37" s="75">
        <v>443691</v>
      </c>
      <c r="C37" s="75">
        <v>443691</v>
      </c>
      <c r="D37" s="75">
        <v>443691</v>
      </c>
      <c r="E37" s="75">
        <v>1107265</v>
      </c>
      <c r="F37" s="75">
        <v>1107265</v>
      </c>
      <c r="G37" s="75">
        <v>1107265</v>
      </c>
      <c r="H37" s="75">
        <v>1112678</v>
      </c>
      <c r="I37" s="75">
        <v>1112678</v>
      </c>
      <c r="J37" s="75">
        <v>947834</v>
      </c>
      <c r="K37" s="75">
        <v>-312169</v>
      </c>
      <c r="L37" s="75">
        <v>-448196</v>
      </c>
      <c r="M37" s="75">
        <v>-263261</v>
      </c>
      <c r="N37" s="75">
        <v>-442109</v>
      </c>
      <c r="O37" s="75">
        <v>-420862</v>
      </c>
      <c r="P37" s="75">
        <v>-889353</v>
      </c>
      <c r="Q37" s="75">
        <v>-524708</v>
      </c>
      <c r="R37" s="75">
        <v>-800050</v>
      </c>
      <c r="S37" s="75">
        <v>-653465</v>
      </c>
      <c r="T37" s="75">
        <v>-973953</v>
      </c>
      <c r="U37" s="75">
        <v>-866466</v>
      </c>
      <c r="V37" s="75">
        <v>-218242</v>
      </c>
      <c r="W37" s="126">
        <v>-13512</v>
      </c>
      <c r="X37" s="126">
        <v>-427984</v>
      </c>
      <c r="Y37" s="127">
        <v>990260</v>
      </c>
      <c r="Z37" s="127">
        <v>206807</v>
      </c>
      <c r="AA37" s="127">
        <v>-813705</v>
      </c>
      <c r="AB37" s="127">
        <v>-1571869</v>
      </c>
      <c r="AC37" s="127">
        <v>-2348731</v>
      </c>
      <c r="AD37" s="127">
        <v>-1617774</v>
      </c>
      <c r="AE37" s="127">
        <v>234052</v>
      </c>
      <c r="AF37" s="127">
        <v>-565328</v>
      </c>
      <c r="AG37" s="127">
        <v>414546</v>
      </c>
      <c r="AH37" s="127">
        <v>-818261</v>
      </c>
      <c r="AI37" s="127">
        <v>859920</v>
      </c>
      <c r="AJ37" s="127">
        <v>593203</v>
      </c>
    </row>
    <row r="38" spans="1:36" ht="12" customHeight="1" x14ac:dyDescent="0.2">
      <c r="A38" s="9" t="s">
        <v>315</v>
      </c>
      <c r="B38" s="75">
        <v>0</v>
      </c>
      <c r="C38" s="75">
        <v>0</v>
      </c>
      <c r="D38" s="75">
        <v>0</v>
      </c>
      <c r="E38" s="75">
        <v>0</v>
      </c>
      <c r="F38" s="75">
        <v>0</v>
      </c>
      <c r="G38" s="75">
        <v>0</v>
      </c>
      <c r="H38" s="75">
        <v>6449</v>
      </c>
      <c r="I38" s="75">
        <v>6449</v>
      </c>
      <c r="J38" s="75">
        <v>34082</v>
      </c>
      <c r="K38" s="75">
        <v>1727</v>
      </c>
      <c r="L38" s="75">
        <v>-2809</v>
      </c>
      <c r="M38" s="75">
        <v>-9557</v>
      </c>
      <c r="N38" s="75">
        <v>68224</v>
      </c>
      <c r="O38" s="75">
        <v>-10408</v>
      </c>
      <c r="P38" s="75">
        <v>1279</v>
      </c>
      <c r="Q38" s="75">
        <v>1654</v>
      </c>
      <c r="R38" s="75">
        <v>113800</v>
      </c>
      <c r="S38" s="75">
        <v>447</v>
      </c>
      <c r="T38" s="75">
        <v>2114</v>
      </c>
      <c r="U38" s="75">
        <v>5320</v>
      </c>
      <c r="V38" s="75">
        <v>99276</v>
      </c>
      <c r="W38" s="126">
        <v>0</v>
      </c>
      <c r="X38" s="126">
        <v>0</v>
      </c>
      <c r="Y38" s="161"/>
      <c r="Z38" s="161">
        <v>90306</v>
      </c>
      <c r="AA38" s="127">
        <v>0</v>
      </c>
      <c r="AB38" s="127">
        <v>0</v>
      </c>
      <c r="AC38" s="127">
        <v>0</v>
      </c>
      <c r="AD38" s="127">
        <v>206475</v>
      </c>
      <c r="AE38" s="127">
        <v>0</v>
      </c>
      <c r="AF38" s="127">
        <v>103672</v>
      </c>
      <c r="AG38" s="127">
        <v>2086</v>
      </c>
      <c r="AH38" s="127">
        <v>70689</v>
      </c>
      <c r="AI38" s="127">
        <v>0</v>
      </c>
      <c r="AJ38" s="127">
        <v>51140</v>
      </c>
    </row>
    <row r="39" spans="1:36" s="8" customFormat="1" ht="12" customHeight="1" x14ac:dyDescent="0.2">
      <c r="A39" s="9" t="s">
        <v>316</v>
      </c>
      <c r="B39" s="75">
        <v>62152</v>
      </c>
      <c r="C39" s="75">
        <v>62152</v>
      </c>
      <c r="D39" s="75">
        <v>62152</v>
      </c>
      <c r="E39" s="75">
        <v>235524</v>
      </c>
      <c r="F39" s="75">
        <v>235524</v>
      </c>
      <c r="G39" s="75">
        <v>235524</v>
      </c>
      <c r="H39" s="75">
        <v>330029</v>
      </c>
      <c r="I39" s="75">
        <v>330029</v>
      </c>
      <c r="J39" s="75">
        <v>275018</v>
      </c>
      <c r="K39" s="75">
        <v>-2852</v>
      </c>
      <c r="L39" s="75">
        <v>-60014</v>
      </c>
      <c r="M39" s="75">
        <v>-110188</v>
      </c>
      <c r="N39" s="75">
        <v>-100470</v>
      </c>
      <c r="O39" s="75">
        <v>-1156</v>
      </c>
      <c r="P39" s="75">
        <v>-163620</v>
      </c>
      <c r="Q39" s="75">
        <v>-860082</v>
      </c>
      <c r="R39" s="75">
        <v>238181</v>
      </c>
      <c r="S39" s="75">
        <v>-41211</v>
      </c>
      <c r="T39" s="75">
        <v>-53025</v>
      </c>
      <c r="U39" s="75">
        <v>-196688</v>
      </c>
      <c r="V39" s="75">
        <v>14051</v>
      </c>
      <c r="W39" s="126">
        <v>57227</v>
      </c>
      <c r="X39" s="126">
        <v>-31516</v>
      </c>
      <c r="Y39" s="127">
        <v>529739</v>
      </c>
      <c r="Z39" s="127">
        <v>310534</v>
      </c>
      <c r="AA39" s="127">
        <v>398054</v>
      </c>
      <c r="AB39" s="127">
        <v>492804</v>
      </c>
      <c r="AC39" s="127">
        <v>-361363</v>
      </c>
      <c r="AD39" s="127">
        <v>-594656</v>
      </c>
      <c r="AE39" s="127">
        <v>417063</v>
      </c>
      <c r="AF39" s="127">
        <v>-30300</v>
      </c>
      <c r="AG39" s="127">
        <v>-190846</v>
      </c>
      <c r="AH39" s="127">
        <v>-474287</v>
      </c>
      <c r="AI39" s="127">
        <v>-100479</v>
      </c>
      <c r="AJ39" s="127">
        <v>-130435</v>
      </c>
    </row>
    <row r="40" spans="1:36" ht="12" customHeight="1" x14ac:dyDescent="0.2">
      <c r="A40" s="9" t="s">
        <v>317</v>
      </c>
      <c r="B40" s="75">
        <v>4098</v>
      </c>
      <c r="C40" s="75">
        <v>4098</v>
      </c>
      <c r="D40" s="75">
        <v>4098</v>
      </c>
      <c r="E40" s="75">
        <v>24624</v>
      </c>
      <c r="F40" s="75">
        <v>24624</v>
      </c>
      <c r="G40" s="75">
        <v>24624</v>
      </c>
      <c r="H40" s="75">
        <v>25556</v>
      </c>
      <c r="I40" s="75">
        <v>25556</v>
      </c>
      <c r="J40" s="75">
        <v>38910</v>
      </c>
      <c r="K40" s="75">
        <v>-15347</v>
      </c>
      <c r="L40" s="75">
        <v>-23484</v>
      </c>
      <c r="M40" s="75">
        <v>-32807</v>
      </c>
      <c r="N40" s="75">
        <v>-6720</v>
      </c>
      <c r="O40" s="75">
        <v>-12443</v>
      </c>
      <c r="P40" s="75">
        <v>-20972</v>
      </c>
      <c r="Q40" s="75">
        <v>-32506</v>
      </c>
      <c r="R40" s="75">
        <v>-7496</v>
      </c>
      <c r="S40" s="75">
        <v>-11569</v>
      </c>
      <c r="T40" s="75">
        <v>26409</v>
      </c>
      <c r="U40" s="75">
        <v>-3434</v>
      </c>
      <c r="V40" s="75">
        <v>19312</v>
      </c>
      <c r="W40" s="126">
        <v>-4749</v>
      </c>
      <c r="X40" s="126">
        <v>-8753</v>
      </c>
      <c r="Y40" s="127">
        <v>16121</v>
      </c>
      <c r="Z40" s="127">
        <v>47409</v>
      </c>
      <c r="AA40" s="127">
        <v>-13773</v>
      </c>
      <c r="AB40" s="127">
        <v>-7025</v>
      </c>
      <c r="AC40" s="127">
        <v>-12733</v>
      </c>
      <c r="AD40" s="127">
        <v>18843</v>
      </c>
      <c r="AE40" s="127">
        <v>-7049</v>
      </c>
      <c r="AF40" s="127">
        <v>-10011</v>
      </c>
      <c r="AG40" s="127">
        <v>-8703</v>
      </c>
      <c r="AH40" s="127">
        <v>-13514</v>
      </c>
      <c r="AI40" s="127">
        <v>-3504</v>
      </c>
      <c r="AJ40" s="127">
        <v>-357</v>
      </c>
    </row>
    <row r="41" spans="1:36" ht="12" customHeight="1" x14ac:dyDescent="0.2">
      <c r="A41" s="9" t="s">
        <v>113</v>
      </c>
      <c r="B41" s="75">
        <v>-59340</v>
      </c>
      <c r="C41" s="75">
        <v>-59340</v>
      </c>
      <c r="D41" s="75">
        <v>-59340</v>
      </c>
      <c r="E41" s="75">
        <v>-96459</v>
      </c>
      <c r="F41" s="75">
        <v>-96459</v>
      </c>
      <c r="G41" s="75">
        <v>-96459</v>
      </c>
      <c r="H41" s="75">
        <v>286655</v>
      </c>
      <c r="I41" s="75">
        <v>286655</v>
      </c>
      <c r="J41" s="75">
        <v>482009</v>
      </c>
      <c r="K41" s="75">
        <v>192477</v>
      </c>
      <c r="L41" s="75">
        <v>296934</v>
      </c>
      <c r="M41" s="75">
        <v>480512</v>
      </c>
      <c r="N41" s="75">
        <v>667032</v>
      </c>
      <c r="O41" s="75">
        <v>606335</v>
      </c>
      <c r="P41" s="94">
        <v>708148</v>
      </c>
      <c r="Q41" s="75">
        <v>481117</v>
      </c>
      <c r="R41" s="75">
        <v>990942</v>
      </c>
      <c r="S41" s="75">
        <v>-170461</v>
      </c>
      <c r="T41" s="75">
        <v>97261</v>
      </c>
      <c r="U41" s="75">
        <v>-151385</v>
      </c>
      <c r="V41" s="75">
        <v>-354288</v>
      </c>
      <c r="W41" s="126">
        <v>341567</v>
      </c>
      <c r="X41" s="126">
        <v>473630</v>
      </c>
      <c r="Y41" s="127">
        <v>437752</v>
      </c>
      <c r="Z41" s="127">
        <v>850334</v>
      </c>
      <c r="AA41" s="127">
        <v>996084</v>
      </c>
      <c r="AB41" s="127">
        <v>788090</v>
      </c>
      <c r="AC41" s="127">
        <v>-491448</v>
      </c>
      <c r="AD41" s="127">
        <v>-119693</v>
      </c>
      <c r="AE41" s="127">
        <v>-488796</v>
      </c>
      <c r="AF41" s="127">
        <v>-127848</v>
      </c>
      <c r="AG41" s="127">
        <v>-112607</v>
      </c>
      <c r="AH41" s="127">
        <v>249558</v>
      </c>
      <c r="AI41" s="127">
        <v>-763035</v>
      </c>
      <c r="AJ41" s="127">
        <v>420997</v>
      </c>
    </row>
    <row r="42" spans="1:36" ht="12" customHeight="1" x14ac:dyDescent="0.2">
      <c r="A42" s="9" t="s">
        <v>318</v>
      </c>
      <c r="B42" s="75">
        <v>0</v>
      </c>
      <c r="C42" s="75">
        <v>0</v>
      </c>
      <c r="D42" s="75">
        <v>0</v>
      </c>
      <c r="E42" s="75">
        <v>0</v>
      </c>
      <c r="F42" s="75">
        <v>0</v>
      </c>
      <c r="G42" s="75">
        <v>0</v>
      </c>
      <c r="H42" s="75">
        <v>0</v>
      </c>
      <c r="I42" s="75">
        <v>0</v>
      </c>
      <c r="J42" s="75">
        <v>0</v>
      </c>
      <c r="K42" s="75">
        <v>0</v>
      </c>
      <c r="L42" s="75">
        <v>0</v>
      </c>
      <c r="M42" s="75">
        <v>0</v>
      </c>
      <c r="N42" s="75">
        <v>0</v>
      </c>
      <c r="O42" s="75">
        <v>0</v>
      </c>
      <c r="P42" s="75">
        <v>39976</v>
      </c>
      <c r="Q42" s="75">
        <v>0</v>
      </c>
      <c r="R42" s="75">
        <v>0</v>
      </c>
      <c r="S42" s="75">
        <v>235181</v>
      </c>
      <c r="T42" s="75">
        <v>439053</v>
      </c>
      <c r="U42" s="75">
        <v>862412</v>
      </c>
      <c r="V42" s="75">
        <v>1055546</v>
      </c>
      <c r="W42" s="126">
        <v>-183736</v>
      </c>
      <c r="X42" s="126">
        <v>-336756</v>
      </c>
      <c r="Y42" s="127">
        <v>4565</v>
      </c>
      <c r="Z42" s="127">
        <v>18476</v>
      </c>
      <c r="AA42" s="127">
        <v>845348</v>
      </c>
      <c r="AB42" s="127">
        <v>721250</v>
      </c>
      <c r="AC42" s="127">
        <v>1268935</v>
      </c>
      <c r="AD42" s="127">
        <v>980573</v>
      </c>
      <c r="AE42" s="127">
        <v>-433645</v>
      </c>
      <c r="AF42" s="127">
        <v>164592</v>
      </c>
      <c r="AG42" s="127">
        <v>1335412</v>
      </c>
      <c r="AH42" s="127">
        <v>202743</v>
      </c>
      <c r="AI42" s="127">
        <v>-1666165</v>
      </c>
      <c r="AJ42" s="127">
        <v>-1164484</v>
      </c>
    </row>
    <row r="43" spans="1:36" ht="12" customHeight="1" x14ac:dyDescent="0.2">
      <c r="A43" s="9" t="s">
        <v>319</v>
      </c>
      <c r="B43" s="75">
        <v>14283</v>
      </c>
      <c r="C43" s="75">
        <v>14283</v>
      </c>
      <c r="D43" s="75">
        <v>14283</v>
      </c>
      <c r="E43" s="75">
        <v>4580</v>
      </c>
      <c r="F43" s="75">
        <v>4580</v>
      </c>
      <c r="G43" s="75">
        <v>4580</v>
      </c>
      <c r="H43" s="75">
        <v>28739</v>
      </c>
      <c r="I43" s="75">
        <v>28739</v>
      </c>
      <c r="J43" s="75">
        <v>-5691</v>
      </c>
      <c r="K43" s="75">
        <v>-1670</v>
      </c>
      <c r="L43" s="75">
        <v>39141</v>
      </c>
      <c r="M43" s="75">
        <v>41601</v>
      </c>
      <c r="N43" s="75">
        <v>-3658</v>
      </c>
      <c r="O43" s="75">
        <v>-19827</v>
      </c>
      <c r="P43" s="75">
        <v>15306</v>
      </c>
      <c r="Q43" s="75">
        <v>65421</v>
      </c>
      <c r="R43" s="75">
        <v>-1100</v>
      </c>
      <c r="S43" s="75">
        <v>14014</v>
      </c>
      <c r="T43" s="75">
        <v>44117</v>
      </c>
      <c r="U43" s="75">
        <v>101327</v>
      </c>
      <c r="V43" s="75">
        <v>36271</v>
      </c>
      <c r="W43" s="126">
        <v>-14420</v>
      </c>
      <c r="X43" s="126">
        <v>98850</v>
      </c>
      <c r="Y43" s="127">
        <v>-7628</v>
      </c>
      <c r="Z43" s="127">
        <v>-120451</v>
      </c>
      <c r="AA43" s="127">
        <v>17498</v>
      </c>
      <c r="AB43" s="127">
        <v>62983</v>
      </c>
      <c r="AC43" s="127">
        <v>33930</v>
      </c>
      <c r="AD43" s="127">
        <v>-67758</v>
      </c>
      <c r="AE43" s="127">
        <v>23976</v>
      </c>
      <c r="AF43" s="127">
        <v>37808</v>
      </c>
      <c r="AG43" s="127">
        <v>76754</v>
      </c>
      <c r="AH43" s="127">
        <v>-106644</v>
      </c>
      <c r="AI43" s="127">
        <v>151</v>
      </c>
      <c r="AJ43" s="127">
        <v>65401</v>
      </c>
    </row>
    <row r="44" spans="1:36" ht="12" customHeight="1" x14ac:dyDescent="0.2">
      <c r="A44" s="9" t="s">
        <v>320</v>
      </c>
      <c r="B44" s="75">
        <v>39744</v>
      </c>
      <c r="C44" s="75">
        <v>39744</v>
      </c>
      <c r="D44" s="75">
        <v>-31274</v>
      </c>
      <c r="E44" s="75">
        <v>41413</v>
      </c>
      <c r="F44" s="75">
        <v>41413</v>
      </c>
      <c r="G44" s="75">
        <v>-45162</v>
      </c>
      <c r="H44" s="75">
        <v>-118462</v>
      </c>
      <c r="I44" s="75">
        <v>-247674</v>
      </c>
      <c r="J44" s="75">
        <v>-253374</v>
      </c>
      <c r="K44" s="75">
        <v>-56195</v>
      </c>
      <c r="L44" s="75">
        <v>-60177</v>
      </c>
      <c r="M44" s="75">
        <v>31194</v>
      </c>
      <c r="N44" s="75">
        <v>23775</v>
      </c>
      <c r="O44" s="75">
        <v>1673</v>
      </c>
      <c r="P44" s="75">
        <v>45229</v>
      </c>
      <c r="Q44" s="75">
        <v>30103</v>
      </c>
      <c r="R44" s="75">
        <v>-23806</v>
      </c>
      <c r="S44" s="75">
        <v>282973</v>
      </c>
      <c r="T44" s="75">
        <v>528413</v>
      </c>
      <c r="U44" s="75">
        <v>229376</v>
      </c>
      <c r="V44" s="75">
        <v>280413</v>
      </c>
      <c r="W44" s="126">
        <v>-61612</v>
      </c>
      <c r="X44" s="126">
        <v>603969</v>
      </c>
      <c r="Y44" s="127">
        <v>581802</v>
      </c>
      <c r="Z44" s="127">
        <v>529976</v>
      </c>
      <c r="AA44" s="127">
        <v>-46349</v>
      </c>
      <c r="AB44" s="127">
        <v>1139259</v>
      </c>
      <c r="AC44" s="127">
        <v>349776</v>
      </c>
      <c r="AD44" s="127">
        <v>-221495</v>
      </c>
      <c r="AE44" s="127">
        <v>-2391121</v>
      </c>
      <c r="AF44" s="127">
        <v>98300</v>
      </c>
      <c r="AG44" s="127">
        <v>-37555</v>
      </c>
      <c r="AH44" s="127">
        <v>-175382</v>
      </c>
      <c r="AI44" s="127">
        <v>-40074</v>
      </c>
      <c r="AJ44" s="127">
        <v>-184283</v>
      </c>
    </row>
    <row r="45" spans="1:36" ht="12" customHeight="1" x14ac:dyDescent="0.2">
      <c r="A45" s="9" t="s">
        <v>321</v>
      </c>
      <c r="B45" s="75">
        <v>508</v>
      </c>
      <c r="C45" s="75">
        <v>508</v>
      </c>
      <c r="D45" s="75">
        <v>508</v>
      </c>
      <c r="E45" s="75">
        <v>4212</v>
      </c>
      <c r="F45" s="75">
        <v>4212</v>
      </c>
      <c r="G45" s="75">
        <v>4212</v>
      </c>
      <c r="H45" s="75">
        <v>376</v>
      </c>
      <c r="I45" s="75">
        <v>376</v>
      </c>
      <c r="J45" s="75">
        <v>-9726</v>
      </c>
      <c r="K45" s="75">
        <v>-8654</v>
      </c>
      <c r="L45" s="75">
        <v>-10199</v>
      </c>
      <c r="M45" s="75">
        <v>-10356</v>
      </c>
      <c r="N45" s="75">
        <v>46081</v>
      </c>
      <c r="O45" s="75">
        <v>4605</v>
      </c>
      <c r="P45" s="94">
        <v>2650</v>
      </c>
      <c r="Q45" s="75">
        <v>86989</v>
      </c>
      <c r="R45" s="75">
        <v>129031</v>
      </c>
      <c r="S45" s="75">
        <v>-30173</v>
      </c>
      <c r="T45" s="75">
        <v>-26818</v>
      </c>
      <c r="U45" s="75">
        <v>-23538</v>
      </c>
      <c r="V45" s="75">
        <v>1956</v>
      </c>
      <c r="W45" s="126">
        <v>-20572</v>
      </c>
      <c r="X45" s="126">
        <v>-4328</v>
      </c>
      <c r="Y45" s="127">
        <v>2686</v>
      </c>
      <c r="Z45" s="127">
        <v>34233</v>
      </c>
      <c r="AA45" s="127">
        <v>-10141</v>
      </c>
      <c r="AB45" s="127">
        <v>-11012</v>
      </c>
      <c r="AC45" s="127">
        <v>-23672</v>
      </c>
      <c r="AD45" s="127">
        <v>15916</v>
      </c>
      <c r="AE45" s="127">
        <v>-2871</v>
      </c>
      <c r="AF45" s="127">
        <v>54930</v>
      </c>
      <c r="AG45" s="127">
        <v>-85669</v>
      </c>
      <c r="AH45" s="127">
        <v>54725</v>
      </c>
      <c r="AI45" s="127">
        <v>-21485</v>
      </c>
      <c r="AJ45" s="127">
        <v>-56691</v>
      </c>
    </row>
    <row r="46" spans="1:36" ht="12" customHeight="1" x14ac:dyDescent="0.2">
      <c r="A46" s="9" t="s">
        <v>323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v>0</v>
      </c>
      <c r="H46" s="75">
        <v>0</v>
      </c>
      <c r="I46" s="75">
        <v>0</v>
      </c>
      <c r="J46" s="75">
        <v>0</v>
      </c>
      <c r="K46" s="75">
        <v>0</v>
      </c>
      <c r="L46" s="75">
        <v>0</v>
      </c>
      <c r="M46" s="75">
        <v>0</v>
      </c>
      <c r="N46" s="75">
        <v>0</v>
      </c>
      <c r="O46" s="75">
        <v>0</v>
      </c>
      <c r="P46" s="75">
        <v>0</v>
      </c>
      <c r="Q46" s="75">
        <v>0</v>
      </c>
      <c r="R46" s="75">
        <v>0</v>
      </c>
      <c r="S46" s="75">
        <v>1935831</v>
      </c>
      <c r="T46" s="75">
        <v>1848270</v>
      </c>
      <c r="U46" s="75">
        <v>2645962</v>
      </c>
      <c r="V46" s="75">
        <v>2524826</v>
      </c>
      <c r="W46" s="75">
        <v>-130568</v>
      </c>
      <c r="X46" s="75">
        <v>-223172</v>
      </c>
      <c r="Y46" s="127">
        <v>464222</v>
      </c>
      <c r="Z46" s="127">
        <v>-120493</v>
      </c>
      <c r="AA46" s="127">
        <v>-149884</v>
      </c>
      <c r="AB46" s="127">
        <v>-194691</v>
      </c>
      <c r="AC46" s="127">
        <v>-136856</v>
      </c>
      <c r="AD46" s="127">
        <v>-215706</v>
      </c>
      <c r="AE46" s="127">
        <v>-144851</v>
      </c>
      <c r="AF46" s="127">
        <v>-248154</v>
      </c>
      <c r="AG46" s="127">
        <v>-288368</v>
      </c>
      <c r="AH46" s="127">
        <v>-181997</v>
      </c>
      <c r="AI46" s="127">
        <v>2392433</v>
      </c>
      <c r="AJ46" s="127">
        <v>793807</v>
      </c>
    </row>
    <row r="47" spans="1:36" ht="12" customHeight="1" x14ac:dyDescent="0.2">
      <c r="A47" s="9" t="s">
        <v>444</v>
      </c>
      <c r="B47" s="75">
        <v>-932279</v>
      </c>
      <c r="C47" s="75">
        <v>-932279</v>
      </c>
      <c r="D47" s="75">
        <v>-932279</v>
      </c>
      <c r="E47" s="75">
        <v>-1583668</v>
      </c>
      <c r="F47" s="75">
        <v>-1583668</v>
      </c>
      <c r="G47" s="75">
        <v>-1583668</v>
      </c>
      <c r="H47" s="75">
        <v>-2494408</v>
      </c>
      <c r="I47" s="75">
        <v>-2494408</v>
      </c>
      <c r="J47" s="75">
        <v>-3050036</v>
      </c>
      <c r="K47" s="75">
        <v>-929979</v>
      </c>
      <c r="L47" s="75">
        <v>-1502635</v>
      </c>
      <c r="M47" s="75">
        <v>-2126761</v>
      </c>
      <c r="N47" s="75">
        <v>-2634931</v>
      </c>
      <c r="O47" s="75">
        <v>-617864</v>
      </c>
      <c r="P47" s="75">
        <v>-1030309</v>
      </c>
      <c r="Q47" s="75">
        <v>-1707468</v>
      </c>
      <c r="R47" s="75">
        <v>-2141710</v>
      </c>
      <c r="S47" s="75">
        <v>-590621</v>
      </c>
      <c r="T47" s="75">
        <v>-1013598</v>
      </c>
      <c r="U47" s="75">
        <v>-1619552</v>
      </c>
      <c r="V47" s="75">
        <v>-2039112</v>
      </c>
      <c r="W47" s="75">
        <v>-511242</v>
      </c>
      <c r="X47" s="75">
        <v>-411034</v>
      </c>
      <c r="Y47" s="127">
        <v>-655039</v>
      </c>
      <c r="Z47" s="127">
        <v>-344815</v>
      </c>
      <c r="AA47" s="127">
        <v>-639045</v>
      </c>
      <c r="AB47" s="127">
        <v>-369677</v>
      </c>
      <c r="AC47" s="127">
        <v>-694249</v>
      </c>
      <c r="AD47" s="127">
        <v>-434811</v>
      </c>
      <c r="AE47" s="127">
        <v>-516222</v>
      </c>
      <c r="AF47" s="127">
        <v>-541188</v>
      </c>
      <c r="AG47" s="127">
        <v>701157</v>
      </c>
      <c r="AH47" s="127">
        <v>-58917</v>
      </c>
      <c r="AI47" s="127"/>
      <c r="AJ47" s="127">
        <v>0</v>
      </c>
    </row>
    <row r="48" spans="1:36" ht="12" customHeight="1" x14ac:dyDescent="0.2">
      <c r="A48" s="9" t="s">
        <v>322</v>
      </c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127"/>
      <c r="Z48" s="127"/>
      <c r="AA48" s="127"/>
      <c r="AB48" s="127"/>
      <c r="AC48" s="127"/>
      <c r="AD48" s="127"/>
      <c r="AE48" s="127"/>
      <c r="AF48" s="127"/>
      <c r="AG48" s="127">
        <v>-573729</v>
      </c>
      <c r="AH48" s="127">
        <v>-684447</v>
      </c>
      <c r="AI48" s="127">
        <v>-614997</v>
      </c>
      <c r="AJ48" s="127">
        <v>-1057089</v>
      </c>
    </row>
    <row r="49" spans="1:36" ht="12" customHeight="1" x14ac:dyDescent="0.2">
      <c r="A49" s="9" t="s">
        <v>324</v>
      </c>
      <c r="B49" s="75">
        <v>0</v>
      </c>
      <c r="C49" s="75">
        <v>0</v>
      </c>
      <c r="D49" s="75">
        <v>0</v>
      </c>
      <c r="E49" s="75">
        <v>0</v>
      </c>
      <c r="F49" s="75">
        <v>0</v>
      </c>
      <c r="G49" s="75">
        <v>0</v>
      </c>
      <c r="H49" s="75">
        <v>0</v>
      </c>
      <c r="I49" s="75">
        <v>0</v>
      </c>
      <c r="J49" s="75">
        <v>19636</v>
      </c>
      <c r="K49" s="75">
        <v>187</v>
      </c>
      <c r="L49" s="75">
        <v>8678</v>
      </c>
      <c r="M49" s="75">
        <v>0</v>
      </c>
      <c r="N49" s="75">
        <v>0</v>
      </c>
      <c r="O49" s="75">
        <v>0</v>
      </c>
      <c r="P49" s="75">
        <v>0</v>
      </c>
      <c r="Q49" s="75">
        <v>0</v>
      </c>
      <c r="R49" s="75">
        <v>0</v>
      </c>
      <c r="S49" s="75">
        <v>0</v>
      </c>
      <c r="T49" s="75">
        <v>0</v>
      </c>
      <c r="U49" s="75">
        <v>0</v>
      </c>
      <c r="V49" s="75">
        <v>0</v>
      </c>
      <c r="W49" s="75">
        <v>0</v>
      </c>
      <c r="X49" s="75">
        <v>0</v>
      </c>
      <c r="Y49" s="75"/>
      <c r="Z49" s="127">
        <v>0</v>
      </c>
      <c r="AA49" s="127">
        <v>0</v>
      </c>
      <c r="AB49" s="127">
        <v>0</v>
      </c>
      <c r="AC49" s="127">
        <v>0</v>
      </c>
      <c r="AD49" s="127">
        <v>0</v>
      </c>
      <c r="AE49" s="127">
        <v>0</v>
      </c>
      <c r="AF49" s="127">
        <v>0</v>
      </c>
      <c r="AG49" s="127">
        <v>0</v>
      </c>
      <c r="AH49" s="127">
        <v>0</v>
      </c>
      <c r="AI49" s="127">
        <v>0</v>
      </c>
      <c r="AJ49" s="127">
        <v>0</v>
      </c>
    </row>
    <row r="50" spans="1:36" ht="12" customHeight="1" x14ac:dyDescent="0.2">
      <c r="A50" s="9" t="s">
        <v>325</v>
      </c>
      <c r="B50" s="75">
        <v>0</v>
      </c>
      <c r="C50" s="75">
        <v>0</v>
      </c>
      <c r="D50" s="75">
        <v>0</v>
      </c>
      <c r="E50" s="75">
        <v>0</v>
      </c>
      <c r="F50" s="75">
        <v>0</v>
      </c>
      <c r="G50" s="75">
        <v>0</v>
      </c>
      <c r="H50" s="75">
        <v>0</v>
      </c>
      <c r="I50" s="75">
        <v>0</v>
      </c>
      <c r="J50" s="75">
        <v>0</v>
      </c>
      <c r="K50" s="75">
        <v>0</v>
      </c>
      <c r="L50" s="75">
        <v>0</v>
      </c>
      <c r="M50" s="75">
        <v>8678</v>
      </c>
      <c r="N50" s="75">
        <v>0</v>
      </c>
      <c r="O50" s="75">
        <v>0</v>
      </c>
      <c r="P50" s="75">
        <v>0</v>
      </c>
      <c r="Q50" s="75">
        <v>0</v>
      </c>
      <c r="R50" s="75">
        <v>0</v>
      </c>
      <c r="S50" s="75">
        <v>0</v>
      </c>
      <c r="T50" s="75">
        <v>0</v>
      </c>
      <c r="U50" s="75">
        <v>0</v>
      </c>
      <c r="V50" s="75">
        <v>0</v>
      </c>
      <c r="W50" s="75">
        <v>0</v>
      </c>
      <c r="X50" s="75">
        <v>0</v>
      </c>
      <c r="Y50" s="75"/>
      <c r="Z50" s="127">
        <v>0</v>
      </c>
      <c r="AA50" s="127">
        <v>0</v>
      </c>
      <c r="AB50" s="127">
        <v>0</v>
      </c>
      <c r="AC50" s="127">
        <v>0</v>
      </c>
      <c r="AD50" s="127">
        <v>0</v>
      </c>
      <c r="AE50" s="127">
        <v>0</v>
      </c>
      <c r="AF50" s="127">
        <v>0</v>
      </c>
      <c r="AG50" s="127">
        <v>0</v>
      </c>
      <c r="AH50" s="127">
        <v>0</v>
      </c>
      <c r="AI50" s="127">
        <v>0</v>
      </c>
      <c r="AJ50" s="127">
        <v>0</v>
      </c>
    </row>
    <row r="51" spans="1:36" ht="12" customHeight="1" x14ac:dyDescent="0.2">
      <c r="A51" s="9" t="s">
        <v>326</v>
      </c>
      <c r="B51" s="75">
        <v>0</v>
      </c>
      <c r="C51" s="75">
        <v>0</v>
      </c>
      <c r="D51" s="75">
        <v>0</v>
      </c>
      <c r="E51" s="75">
        <v>0</v>
      </c>
      <c r="F51" s="75">
        <v>0</v>
      </c>
      <c r="G51" s="75">
        <v>0</v>
      </c>
      <c r="H51" s="75">
        <v>0</v>
      </c>
      <c r="I51" s="75">
        <v>0</v>
      </c>
      <c r="J51" s="75">
        <v>-3999</v>
      </c>
      <c r="K51" s="75">
        <v>0</v>
      </c>
      <c r="L51" s="75">
        <v>0</v>
      </c>
      <c r="M51" s="75">
        <v>0</v>
      </c>
      <c r="N51" s="75">
        <v>0</v>
      </c>
      <c r="O51" s="75">
        <v>0</v>
      </c>
      <c r="P51" s="75">
        <v>0</v>
      </c>
      <c r="Q51" s="75">
        <v>0</v>
      </c>
      <c r="R51" s="75">
        <v>0</v>
      </c>
      <c r="S51" s="75">
        <v>0</v>
      </c>
      <c r="T51" s="75">
        <v>0</v>
      </c>
      <c r="U51" s="75">
        <v>0</v>
      </c>
      <c r="V51" s="75">
        <v>0</v>
      </c>
      <c r="W51" s="75">
        <v>0</v>
      </c>
      <c r="X51" s="75">
        <v>0</v>
      </c>
      <c r="Y51" s="75"/>
      <c r="Z51" s="127">
        <v>0</v>
      </c>
      <c r="AA51" s="127">
        <v>0</v>
      </c>
      <c r="AB51" s="127">
        <v>0</v>
      </c>
      <c r="AC51" s="127">
        <v>0</v>
      </c>
      <c r="AD51" s="127">
        <v>0</v>
      </c>
      <c r="AE51" s="127">
        <v>0</v>
      </c>
      <c r="AF51" s="127">
        <v>0</v>
      </c>
      <c r="AG51" s="127">
        <v>0</v>
      </c>
      <c r="AH51" s="127">
        <v>0</v>
      </c>
      <c r="AI51" s="127">
        <v>0</v>
      </c>
      <c r="AJ51" s="127">
        <v>0</v>
      </c>
    </row>
    <row r="52" spans="1:36" ht="12" customHeight="1" x14ac:dyDescent="0.2">
      <c r="A52" s="9" t="s">
        <v>454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127"/>
      <c r="AA52" s="127"/>
      <c r="AB52" s="127"/>
      <c r="AC52" s="127"/>
      <c r="AD52" s="127"/>
      <c r="AE52" s="127"/>
      <c r="AF52" s="127"/>
      <c r="AG52" s="127"/>
      <c r="AH52" s="127">
        <v>370000</v>
      </c>
      <c r="AI52" s="127">
        <v>0</v>
      </c>
      <c r="AJ52" s="127">
        <v>0</v>
      </c>
    </row>
    <row r="53" spans="1:36" ht="12" customHeight="1" x14ac:dyDescent="0.2">
      <c r="A53" s="9" t="s">
        <v>328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>
        <v>-267771</v>
      </c>
      <c r="AA53" s="127">
        <v>-76150</v>
      </c>
      <c r="AB53" s="127">
        <v>-176244</v>
      </c>
      <c r="AC53" s="127">
        <v>169407</v>
      </c>
      <c r="AD53" s="127">
        <v>70414</v>
      </c>
      <c r="AE53" s="127">
        <v>0</v>
      </c>
      <c r="AF53" s="127">
        <v>22286</v>
      </c>
      <c r="AG53" s="127">
        <v>74309</v>
      </c>
      <c r="AH53" s="127">
        <v>-32159</v>
      </c>
      <c r="AI53" s="127">
        <v>-608219</v>
      </c>
      <c r="AJ53" s="127">
        <v>-185680</v>
      </c>
    </row>
    <row r="54" spans="1:36" ht="12" customHeight="1" x14ac:dyDescent="0.2">
      <c r="A54" s="9" t="s">
        <v>238</v>
      </c>
      <c r="B54" s="75">
        <v>-49099</v>
      </c>
      <c r="C54" s="75">
        <v>-49099</v>
      </c>
      <c r="D54" s="75">
        <v>-49099</v>
      </c>
      <c r="E54" s="75">
        <v>-142078</v>
      </c>
      <c r="F54" s="75">
        <v>-142078</v>
      </c>
      <c r="G54" s="75">
        <v>-142078</v>
      </c>
      <c r="H54" s="75">
        <v>-80669</v>
      </c>
      <c r="I54" s="75">
        <v>-80669</v>
      </c>
      <c r="J54" s="75">
        <v>-97841</v>
      </c>
      <c r="K54" s="75">
        <v>32701</v>
      </c>
      <c r="L54" s="75">
        <v>-77253</v>
      </c>
      <c r="M54" s="75">
        <v>-126976</v>
      </c>
      <c r="N54" s="75">
        <v>-97752</v>
      </c>
      <c r="O54" s="75">
        <v>18187</v>
      </c>
      <c r="P54" s="94">
        <v>37285</v>
      </c>
      <c r="Q54" s="75">
        <v>99494</v>
      </c>
      <c r="R54" s="75">
        <v>5026</v>
      </c>
      <c r="S54" s="75">
        <v>2161</v>
      </c>
      <c r="T54" s="75">
        <v>-24494</v>
      </c>
      <c r="U54" s="75">
        <v>-208849</v>
      </c>
      <c r="V54" s="75">
        <v>-234548</v>
      </c>
      <c r="W54" s="75">
        <v>-36215</v>
      </c>
      <c r="X54" s="75">
        <v>203779</v>
      </c>
      <c r="Y54" s="75">
        <v>-217225</v>
      </c>
      <c r="Z54" s="75">
        <v>-90843</v>
      </c>
      <c r="AA54" s="127">
        <v>42093</v>
      </c>
      <c r="AB54" s="127">
        <v>16711</v>
      </c>
      <c r="AC54" s="127">
        <v>-136396</v>
      </c>
      <c r="AD54" s="127">
        <v>74006</v>
      </c>
      <c r="AE54" s="127">
        <v>14016</v>
      </c>
      <c r="AF54" s="127">
        <v>-199180</v>
      </c>
      <c r="AG54" s="127">
        <v>-260777</v>
      </c>
      <c r="AH54" s="127">
        <v>585472</v>
      </c>
      <c r="AI54" s="127">
        <v>19171</v>
      </c>
      <c r="AJ54" s="266">
        <v>-144274</v>
      </c>
    </row>
    <row r="55" spans="1:36" ht="12" customHeight="1" x14ac:dyDescent="0.2">
      <c r="A55" s="33" t="s">
        <v>327</v>
      </c>
      <c r="B55" s="74">
        <f t="shared" ref="B55:AE55" si="4">SUM(B56:B73)</f>
        <v>-887053</v>
      </c>
      <c r="C55" s="74">
        <f t="shared" si="4"/>
        <v>-887053</v>
      </c>
      <c r="D55" s="74">
        <f t="shared" si="4"/>
        <v>-919927</v>
      </c>
      <c r="E55" s="74">
        <f t="shared" si="4"/>
        <v>-1177389</v>
      </c>
      <c r="F55" s="74">
        <f t="shared" si="4"/>
        <v>-1177389</v>
      </c>
      <c r="G55" s="74">
        <f t="shared" si="4"/>
        <v>-1287504</v>
      </c>
      <c r="H55" s="74">
        <f t="shared" si="4"/>
        <v>-1697341</v>
      </c>
      <c r="I55" s="74">
        <f t="shared" si="4"/>
        <v>-1733091</v>
      </c>
      <c r="J55" s="74">
        <f t="shared" si="4"/>
        <v>-2305168</v>
      </c>
      <c r="K55" s="74">
        <f t="shared" si="4"/>
        <v>-153386</v>
      </c>
      <c r="L55" s="74">
        <f t="shared" si="4"/>
        <v>-387889</v>
      </c>
      <c r="M55" s="74">
        <f t="shared" si="4"/>
        <v>-685842</v>
      </c>
      <c r="N55" s="74">
        <f t="shared" si="4"/>
        <v>-1049224</v>
      </c>
      <c r="O55" s="74">
        <f t="shared" si="4"/>
        <v>-213570</v>
      </c>
      <c r="P55" s="74">
        <f t="shared" si="4"/>
        <v>-537049</v>
      </c>
      <c r="Q55" s="74">
        <f t="shared" si="4"/>
        <v>-1145233</v>
      </c>
      <c r="R55" s="74">
        <f t="shared" si="4"/>
        <v>-1768818</v>
      </c>
      <c r="S55" s="74">
        <f t="shared" si="4"/>
        <v>-220750</v>
      </c>
      <c r="T55" s="74">
        <f t="shared" si="4"/>
        <v>-628422</v>
      </c>
      <c r="U55" s="74">
        <f t="shared" si="4"/>
        <v>-1316527</v>
      </c>
      <c r="V55" s="74">
        <f t="shared" si="4"/>
        <v>-2236367</v>
      </c>
      <c r="W55" s="74">
        <f t="shared" si="4"/>
        <v>-404851</v>
      </c>
      <c r="X55" s="74">
        <f t="shared" si="4"/>
        <v>-419613</v>
      </c>
      <c r="Y55" s="74">
        <f t="shared" si="4"/>
        <v>-523756</v>
      </c>
      <c r="Z55" s="74">
        <f t="shared" si="4"/>
        <v>-515435</v>
      </c>
      <c r="AA55" s="74">
        <f t="shared" si="4"/>
        <v>2737117</v>
      </c>
      <c r="AB55" s="74">
        <f t="shared" si="4"/>
        <v>529101</v>
      </c>
      <c r="AC55" s="74">
        <f t="shared" si="4"/>
        <v>-2047529</v>
      </c>
      <c r="AD55" s="74">
        <f t="shared" si="4"/>
        <v>-770761</v>
      </c>
      <c r="AE55" s="74">
        <f t="shared" si="4"/>
        <v>-928345</v>
      </c>
      <c r="AF55" s="74">
        <f>SUM(AF56:AF73)</f>
        <v>-1467632</v>
      </c>
      <c r="AG55" s="74">
        <f>SUM(AG56:AG75)</f>
        <v>-5173049</v>
      </c>
      <c r="AH55" s="74">
        <f>SUM(AH56:AH81)</f>
        <v>-3885506</v>
      </c>
      <c r="AI55" s="74">
        <f>SUM(AI56:AI81)</f>
        <v>-838393</v>
      </c>
      <c r="AJ55" s="74">
        <f>SUM(AJ56:AJ81)</f>
        <v>-792700</v>
      </c>
    </row>
    <row r="56" spans="1:36" ht="12" customHeight="1" x14ac:dyDescent="0.2">
      <c r="A56" s="9" t="s">
        <v>329</v>
      </c>
      <c r="B56" s="75">
        <v>0</v>
      </c>
      <c r="C56" s="75">
        <v>0</v>
      </c>
      <c r="D56" s="75">
        <v>0</v>
      </c>
      <c r="E56" s="75">
        <v>-190435</v>
      </c>
      <c r="F56" s="75">
        <v>-190435</v>
      </c>
      <c r="G56" s="75">
        <v>-190435</v>
      </c>
      <c r="H56" s="75">
        <v>-190435</v>
      </c>
      <c r="I56" s="75">
        <v>-190435</v>
      </c>
      <c r="J56" s="75">
        <v>-190435</v>
      </c>
      <c r="K56" s="75">
        <v>0</v>
      </c>
      <c r="L56" s="75">
        <v>0</v>
      </c>
      <c r="M56" s="75">
        <v>0</v>
      </c>
      <c r="N56" s="75">
        <v>0</v>
      </c>
      <c r="O56" s="75">
        <v>0</v>
      </c>
      <c r="P56" s="75">
        <v>0</v>
      </c>
      <c r="Q56" s="75">
        <v>-96902</v>
      </c>
      <c r="R56" s="75">
        <v>-218840</v>
      </c>
      <c r="S56" s="75">
        <v>0</v>
      </c>
      <c r="T56" s="75">
        <v>0</v>
      </c>
      <c r="U56" s="75">
        <v>-56226</v>
      </c>
      <c r="V56" s="75">
        <v>-209832</v>
      </c>
      <c r="W56" s="75">
        <v>0</v>
      </c>
      <c r="X56" s="75">
        <v>-36538</v>
      </c>
      <c r="Y56" s="127">
        <v>-33148</v>
      </c>
      <c r="Z56" s="127">
        <v>-62511</v>
      </c>
      <c r="AA56" s="127">
        <v>0</v>
      </c>
      <c r="AB56" s="127">
        <v>-62520</v>
      </c>
      <c r="AC56" s="127">
        <v>-88474</v>
      </c>
      <c r="AD56" s="127">
        <v>-145363</v>
      </c>
      <c r="AE56" s="127">
        <v>-129499</v>
      </c>
      <c r="AF56" s="127">
        <v>-142740</v>
      </c>
      <c r="AG56" s="127">
        <v>-157773</v>
      </c>
      <c r="AH56" s="127">
        <v>-232749</v>
      </c>
      <c r="AI56" s="127">
        <v>0</v>
      </c>
      <c r="AJ56" s="127">
        <v>-141369</v>
      </c>
    </row>
    <row r="57" spans="1:36" ht="12" customHeight="1" x14ac:dyDescent="0.2">
      <c r="A57" s="9" t="s">
        <v>330</v>
      </c>
      <c r="B57" s="75">
        <v>-329832</v>
      </c>
      <c r="C57" s="75">
        <v>-329832</v>
      </c>
      <c r="D57" s="75">
        <v>-329832</v>
      </c>
      <c r="E57" s="75">
        <v>-797054</v>
      </c>
      <c r="F57" s="75">
        <v>-797054</v>
      </c>
      <c r="G57" s="75">
        <v>-797054</v>
      </c>
      <c r="H57" s="75">
        <v>-1179636</v>
      </c>
      <c r="I57" s="75">
        <v>-1179636</v>
      </c>
      <c r="J57" s="75">
        <v>-1628694</v>
      </c>
      <c r="K57" s="75">
        <v>-188306</v>
      </c>
      <c r="L57" s="75">
        <v>-427426</v>
      </c>
      <c r="M57" s="75">
        <v>-715869</v>
      </c>
      <c r="N57" s="75">
        <v>-1059481</v>
      </c>
      <c r="O57" s="75">
        <v>-223270</v>
      </c>
      <c r="P57" s="75">
        <v>-485218</v>
      </c>
      <c r="Q57" s="75">
        <v>-810088</v>
      </c>
      <c r="R57" s="75">
        <v>-1317102</v>
      </c>
      <c r="S57" s="75">
        <v>-313530</v>
      </c>
      <c r="T57" s="75">
        <v>-774102</v>
      </c>
      <c r="U57" s="75">
        <v>-1376902</v>
      </c>
      <c r="V57" s="75">
        <v>-2214456</v>
      </c>
      <c r="W57" s="75">
        <v>-353698</v>
      </c>
      <c r="X57" s="75">
        <v>-366866</v>
      </c>
      <c r="Y57" s="127">
        <v>-397590</v>
      </c>
      <c r="Z57" s="127">
        <v>-565685</v>
      </c>
      <c r="AA57" s="127">
        <v>-373094</v>
      </c>
      <c r="AB57" s="127">
        <v>-734219</v>
      </c>
      <c r="AC57" s="127">
        <v>-792519</v>
      </c>
      <c r="AD57" s="127">
        <v>-964875</v>
      </c>
      <c r="AE57" s="127">
        <v>-700988</v>
      </c>
      <c r="AF57" s="127">
        <v>-838418</v>
      </c>
      <c r="AG57" s="127">
        <v>-817978</v>
      </c>
      <c r="AH57" s="127">
        <v>-994826</v>
      </c>
      <c r="AI57" s="127">
        <v>-735829</v>
      </c>
      <c r="AJ57" s="127">
        <v>-919134</v>
      </c>
    </row>
    <row r="58" spans="1:36" ht="12" customHeight="1" x14ac:dyDescent="0.2">
      <c r="A58" s="9" t="s">
        <v>331</v>
      </c>
      <c r="B58" s="75">
        <v>-556682</v>
      </c>
      <c r="C58" s="75">
        <v>-556682</v>
      </c>
      <c r="D58" s="75">
        <v>-556682</v>
      </c>
      <c r="E58" s="75">
        <v>-715547</v>
      </c>
      <c r="F58" s="75">
        <v>-715547</v>
      </c>
      <c r="G58" s="75">
        <v>-715547</v>
      </c>
      <c r="H58" s="75">
        <v>-713049</v>
      </c>
      <c r="I58" s="75">
        <v>-713049</v>
      </c>
      <c r="J58" s="75">
        <v>-722443</v>
      </c>
      <c r="K58" s="75">
        <v>15200</v>
      </c>
      <c r="L58" s="75">
        <v>19657</v>
      </c>
      <c r="M58" s="75">
        <v>30374</v>
      </c>
      <c r="N58" s="75">
        <v>30453</v>
      </c>
      <c r="O58" s="75">
        <v>0</v>
      </c>
      <c r="P58" s="75">
        <v>0</v>
      </c>
      <c r="Q58" s="75">
        <v>-372</v>
      </c>
      <c r="R58" s="75">
        <v>-372</v>
      </c>
      <c r="S58" s="75">
        <v>-372</v>
      </c>
      <c r="T58" s="75">
        <v>-372</v>
      </c>
      <c r="U58" s="94">
        <v>-372</v>
      </c>
      <c r="V58" s="75">
        <v>-230</v>
      </c>
      <c r="W58" s="75">
        <v>0</v>
      </c>
      <c r="X58" s="75">
        <v>0</v>
      </c>
      <c r="Y58" s="127">
        <v>0</v>
      </c>
      <c r="Z58" s="127">
        <v>0</v>
      </c>
      <c r="AA58" s="127">
        <v>0</v>
      </c>
      <c r="AB58" s="127">
        <v>0</v>
      </c>
      <c r="AC58" s="127">
        <v>0</v>
      </c>
      <c r="AD58" s="127">
        <v>0</v>
      </c>
      <c r="AE58" s="127">
        <v>0</v>
      </c>
      <c r="AF58" s="127">
        <v>0</v>
      </c>
      <c r="AG58" s="127">
        <v>0</v>
      </c>
      <c r="AH58" s="127">
        <v>0</v>
      </c>
      <c r="AI58" s="127">
        <v>0</v>
      </c>
      <c r="AJ58" s="127">
        <v>0</v>
      </c>
    </row>
    <row r="59" spans="1:36" ht="12" customHeight="1" x14ac:dyDescent="0.2">
      <c r="A59" s="9" t="s">
        <v>332</v>
      </c>
      <c r="B59" s="75">
        <v>-6</v>
      </c>
      <c r="C59" s="75">
        <v>-6</v>
      </c>
      <c r="D59" s="75">
        <v>-6</v>
      </c>
      <c r="E59" s="75">
        <v>-6</v>
      </c>
      <c r="F59" s="75">
        <v>-6</v>
      </c>
      <c r="G59" s="75">
        <v>-6</v>
      </c>
      <c r="H59" s="75">
        <v>-7</v>
      </c>
      <c r="I59" s="75">
        <v>-7</v>
      </c>
      <c r="J59" s="75">
        <v>-3119</v>
      </c>
      <c r="K59" s="75">
        <v>-267</v>
      </c>
      <c r="L59" s="75">
        <v>-274</v>
      </c>
      <c r="M59" s="75">
        <v>-329</v>
      </c>
      <c r="N59" s="75">
        <v>-622</v>
      </c>
      <c r="O59" s="75">
        <v>0</v>
      </c>
      <c r="P59" s="75">
        <v>-557</v>
      </c>
      <c r="Q59" s="75">
        <v>-631</v>
      </c>
      <c r="R59" s="75">
        <v>-2200</v>
      </c>
      <c r="S59" s="75">
        <v>-49</v>
      </c>
      <c r="T59" s="75">
        <v>-49</v>
      </c>
      <c r="U59" s="75">
        <v>-437</v>
      </c>
      <c r="V59" s="75">
        <v>-1427</v>
      </c>
      <c r="W59" s="75">
        <v>0</v>
      </c>
      <c r="X59" s="75">
        <v>0</v>
      </c>
      <c r="Y59" s="127">
        <v>0</v>
      </c>
      <c r="Z59" s="127">
        <v>0</v>
      </c>
      <c r="AA59" s="127">
        <v>0</v>
      </c>
      <c r="AB59" s="127">
        <v>0</v>
      </c>
      <c r="AC59" s="127">
        <v>0</v>
      </c>
      <c r="AD59" s="127">
        <v>0</v>
      </c>
      <c r="AE59" s="127">
        <v>0</v>
      </c>
      <c r="AF59" s="127">
        <v>0</v>
      </c>
      <c r="AG59" s="127">
        <v>0</v>
      </c>
      <c r="AH59" s="127">
        <v>0</v>
      </c>
      <c r="AI59" s="127">
        <v>0</v>
      </c>
      <c r="AJ59" s="127">
        <v>0</v>
      </c>
    </row>
    <row r="60" spans="1:36" ht="12" customHeight="1" x14ac:dyDescent="0.2">
      <c r="A60" s="9" t="s">
        <v>333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v>0</v>
      </c>
      <c r="H60" s="75">
        <v>-32118</v>
      </c>
      <c r="I60" s="75">
        <v>-32118</v>
      </c>
      <c r="J60" s="75">
        <v>-96461</v>
      </c>
      <c r="K60" s="75">
        <v>-15188</v>
      </c>
      <c r="L60" s="75">
        <v>-15188</v>
      </c>
      <c r="M60" s="75">
        <v>-15188</v>
      </c>
      <c r="N60" s="75">
        <v>-49072</v>
      </c>
      <c r="O60" s="75">
        <v>-36362</v>
      </c>
      <c r="P60" s="75">
        <v>-77467</v>
      </c>
      <c r="Q60" s="75">
        <v>-101908</v>
      </c>
      <c r="R60" s="75">
        <v>-101908</v>
      </c>
      <c r="S60" s="75">
        <v>-40643</v>
      </c>
      <c r="T60" s="75">
        <v>-87575</v>
      </c>
      <c r="U60" s="75">
        <v>-101913</v>
      </c>
      <c r="V60" s="75">
        <v>-101913</v>
      </c>
      <c r="W60" s="75">
        <v>-82089</v>
      </c>
      <c r="X60" s="75">
        <v>-19542</v>
      </c>
      <c r="Y60" s="127">
        <v>0</v>
      </c>
      <c r="Z60" s="127">
        <v>0</v>
      </c>
      <c r="AA60" s="127">
        <v>-70394</v>
      </c>
      <c r="AB60" s="127">
        <v>-35085</v>
      </c>
      <c r="AC60" s="127">
        <v>-10521</v>
      </c>
      <c r="AD60" s="127">
        <v>-7656</v>
      </c>
      <c r="AE60" s="127">
        <v>-108705</v>
      </c>
      <c r="AF60" s="127">
        <v>-3988</v>
      </c>
      <c r="AG60" s="127">
        <v>-3719</v>
      </c>
      <c r="AH60" s="127">
        <v>-3124</v>
      </c>
      <c r="AI60" s="127">
        <v>-84286</v>
      </c>
      <c r="AJ60" s="127">
        <v>-17626</v>
      </c>
    </row>
    <row r="61" spans="1:36" ht="12" customHeight="1" x14ac:dyDescent="0.2">
      <c r="A61" s="9" t="s">
        <v>334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v>0</v>
      </c>
      <c r="H61" s="75">
        <v>0</v>
      </c>
      <c r="I61" s="75">
        <v>0</v>
      </c>
      <c r="J61" s="75">
        <v>0</v>
      </c>
      <c r="K61" s="75">
        <v>9472</v>
      </c>
      <c r="L61" s="75">
        <v>12116</v>
      </c>
      <c r="M61" s="75">
        <v>12116</v>
      </c>
      <c r="N61" s="75">
        <v>4819</v>
      </c>
      <c r="O61" s="75">
        <v>0</v>
      </c>
      <c r="P61" s="75">
        <v>0</v>
      </c>
      <c r="Q61" s="75">
        <v>0</v>
      </c>
      <c r="R61" s="75">
        <v>0</v>
      </c>
      <c r="S61" s="75">
        <v>16796</v>
      </c>
      <c r="T61" s="75">
        <v>16796</v>
      </c>
      <c r="U61" s="75">
        <v>20386</v>
      </c>
      <c r="V61" s="75">
        <v>23623</v>
      </c>
      <c r="W61" s="75">
        <v>3022</v>
      </c>
      <c r="X61" s="75">
        <v>9531</v>
      </c>
      <c r="Y61" s="127">
        <v>2031</v>
      </c>
      <c r="Z61" s="127">
        <v>0</v>
      </c>
      <c r="AA61" s="127">
        <v>0</v>
      </c>
      <c r="AB61" s="127">
        <v>0</v>
      </c>
      <c r="AC61" s="127">
        <v>0</v>
      </c>
      <c r="AD61" s="127">
        <v>0</v>
      </c>
      <c r="AE61" s="127">
        <v>0</v>
      </c>
      <c r="AF61" s="127">
        <v>0</v>
      </c>
      <c r="AG61" s="127">
        <v>0</v>
      </c>
      <c r="AH61" s="127">
        <v>0</v>
      </c>
      <c r="AI61" s="127">
        <v>2098</v>
      </c>
      <c r="AJ61" s="127">
        <v>2060</v>
      </c>
    </row>
    <row r="62" spans="1:36" ht="12" customHeight="1" x14ac:dyDescent="0.2">
      <c r="A62" s="9" t="s">
        <v>335</v>
      </c>
      <c r="B62" s="75">
        <v>-533</v>
      </c>
      <c r="C62" s="75">
        <v>-533</v>
      </c>
      <c r="D62" s="75">
        <v>-33407</v>
      </c>
      <c r="E62" s="75">
        <v>525653</v>
      </c>
      <c r="F62" s="75">
        <v>525653</v>
      </c>
      <c r="G62" s="75">
        <v>415538</v>
      </c>
      <c r="H62" s="75">
        <v>457665</v>
      </c>
      <c r="I62" s="75">
        <v>421915</v>
      </c>
      <c r="J62" s="75">
        <v>3208</v>
      </c>
      <c r="K62" s="75">
        <v>25703</v>
      </c>
      <c r="L62" s="75">
        <v>23226</v>
      </c>
      <c r="M62" s="75">
        <v>3054</v>
      </c>
      <c r="N62" s="75">
        <v>24679</v>
      </c>
      <c r="O62" s="75">
        <v>6685</v>
      </c>
      <c r="P62" s="75">
        <v>-13184</v>
      </c>
      <c r="Q62" s="75">
        <v>-174709</v>
      </c>
      <c r="R62" s="75">
        <v>-167773</v>
      </c>
      <c r="S62" s="75">
        <v>117048</v>
      </c>
      <c r="T62" s="75">
        <v>216880</v>
      </c>
      <c r="U62" s="75">
        <v>198937</v>
      </c>
      <c r="V62" s="75">
        <v>289213</v>
      </c>
      <c r="W62" s="75">
        <v>27914</v>
      </c>
      <c r="X62" s="75">
        <v>-6198</v>
      </c>
      <c r="Y62" s="127">
        <v>-95049</v>
      </c>
      <c r="Z62" s="127">
        <v>112761</v>
      </c>
      <c r="AA62" s="127">
        <v>15993</v>
      </c>
      <c r="AB62" s="127">
        <v>1360925</v>
      </c>
      <c r="AC62" s="127">
        <v>-219281</v>
      </c>
      <c r="AD62" s="127">
        <v>347133</v>
      </c>
      <c r="AE62" s="127">
        <v>10847</v>
      </c>
      <c r="AF62" s="127">
        <v>-22819</v>
      </c>
      <c r="AG62" s="127">
        <v>80330</v>
      </c>
      <c r="AH62" s="127">
        <v>-46790</v>
      </c>
      <c r="AI62" s="127">
        <v>-20376</v>
      </c>
      <c r="AJ62" s="127">
        <v>283369</v>
      </c>
    </row>
    <row r="63" spans="1:36" ht="12" customHeight="1" x14ac:dyDescent="0.2">
      <c r="A63" s="9" t="s">
        <v>336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v>0</v>
      </c>
      <c r="H63" s="75">
        <v>-40702</v>
      </c>
      <c r="I63" s="75">
        <v>-40702</v>
      </c>
      <c r="J63" s="75">
        <v>331835</v>
      </c>
      <c r="K63" s="75">
        <v>0</v>
      </c>
      <c r="L63" s="75">
        <v>0</v>
      </c>
      <c r="M63" s="75">
        <v>0</v>
      </c>
      <c r="N63" s="75">
        <v>0</v>
      </c>
      <c r="O63" s="75">
        <v>0</v>
      </c>
      <c r="P63" s="75">
        <v>0</v>
      </c>
      <c r="Q63" s="75">
        <v>0</v>
      </c>
      <c r="R63" s="75">
        <v>0</v>
      </c>
      <c r="S63" s="75">
        <v>0</v>
      </c>
      <c r="T63" s="75">
        <v>0</v>
      </c>
      <c r="U63" s="75">
        <v>0</v>
      </c>
      <c r="V63" s="75">
        <v>0</v>
      </c>
      <c r="W63" s="75">
        <v>0</v>
      </c>
      <c r="X63" s="75">
        <v>0</v>
      </c>
      <c r="Y63" s="127">
        <v>0</v>
      </c>
      <c r="Z63" s="127">
        <v>0</v>
      </c>
      <c r="AA63" s="127">
        <v>0</v>
      </c>
      <c r="AB63" s="127">
        <v>0</v>
      </c>
      <c r="AC63" s="127">
        <v>0</v>
      </c>
      <c r="AD63" s="127">
        <v>0</v>
      </c>
      <c r="AE63" s="127">
        <v>0</v>
      </c>
      <c r="AF63" s="127">
        <v>0</v>
      </c>
      <c r="AG63" s="127">
        <v>0</v>
      </c>
      <c r="AH63" s="127">
        <v>0</v>
      </c>
      <c r="AI63" s="127">
        <v>0</v>
      </c>
      <c r="AJ63" s="127">
        <v>0</v>
      </c>
    </row>
    <row r="64" spans="1:36" ht="12" customHeight="1" x14ac:dyDescent="0.2">
      <c r="A64" s="9" t="s">
        <v>337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v>0</v>
      </c>
      <c r="H64" s="75">
        <v>941</v>
      </c>
      <c r="I64" s="75">
        <v>941</v>
      </c>
      <c r="J64" s="75">
        <v>941</v>
      </c>
      <c r="K64" s="75">
        <v>0</v>
      </c>
      <c r="L64" s="75">
        <v>0</v>
      </c>
      <c r="M64" s="75">
        <v>0</v>
      </c>
      <c r="N64" s="75">
        <v>0</v>
      </c>
      <c r="O64" s="75">
        <v>0</v>
      </c>
      <c r="P64" s="75">
        <v>0</v>
      </c>
      <c r="Q64" s="75">
        <v>0</v>
      </c>
      <c r="R64" s="75">
        <v>0</v>
      </c>
      <c r="S64" s="75">
        <v>0</v>
      </c>
      <c r="T64" s="75">
        <v>0</v>
      </c>
      <c r="U64" s="75">
        <v>0</v>
      </c>
      <c r="V64" s="75">
        <v>0</v>
      </c>
      <c r="W64" s="75">
        <v>0</v>
      </c>
      <c r="X64" s="75">
        <v>0</v>
      </c>
      <c r="Y64" s="127">
        <v>0</v>
      </c>
      <c r="Z64" s="127">
        <v>0</v>
      </c>
      <c r="AA64" s="127">
        <v>0</v>
      </c>
      <c r="AB64" s="127">
        <v>0</v>
      </c>
      <c r="AC64" s="127">
        <v>0</v>
      </c>
      <c r="AD64" s="127">
        <v>0</v>
      </c>
      <c r="AE64" s="127">
        <v>0</v>
      </c>
      <c r="AF64" s="127">
        <v>0</v>
      </c>
      <c r="AG64" s="127">
        <v>0</v>
      </c>
      <c r="AH64" s="127">
        <v>0</v>
      </c>
      <c r="AI64" s="127">
        <v>0</v>
      </c>
      <c r="AJ64" s="127">
        <v>0</v>
      </c>
    </row>
    <row r="65" spans="1:36" ht="12" customHeight="1" x14ac:dyDescent="0.2">
      <c r="A65" s="9" t="s">
        <v>338</v>
      </c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127"/>
      <c r="Z65" s="127"/>
      <c r="AA65" s="127"/>
      <c r="AB65" s="127"/>
      <c r="AC65" s="127">
        <v>0</v>
      </c>
      <c r="AD65" s="127">
        <v>0</v>
      </c>
      <c r="AE65" s="127">
        <v>0</v>
      </c>
      <c r="AF65" s="127">
        <v>0</v>
      </c>
      <c r="AG65" s="127">
        <v>0</v>
      </c>
      <c r="AH65" s="127">
        <v>0</v>
      </c>
      <c r="AI65" s="127">
        <v>0</v>
      </c>
      <c r="AJ65" s="127">
        <v>0</v>
      </c>
    </row>
    <row r="66" spans="1:36" ht="12" customHeight="1" x14ac:dyDescent="0.2">
      <c r="A66" s="9" t="s">
        <v>378</v>
      </c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127"/>
      <c r="Z66" s="127"/>
      <c r="AA66" s="127"/>
      <c r="AB66" s="127"/>
      <c r="AC66" s="127">
        <v>54768</v>
      </c>
      <c r="AD66" s="127">
        <v>0</v>
      </c>
      <c r="AE66" s="127">
        <v>0</v>
      </c>
      <c r="AF66" s="127">
        <v>0</v>
      </c>
      <c r="AG66" s="127">
        <v>0</v>
      </c>
      <c r="AH66" s="127">
        <v>0</v>
      </c>
      <c r="AI66" s="127">
        <v>0</v>
      </c>
      <c r="AJ66" s="127">
        <v>0</v>
      </c>
    </row>
    <row r="67" spans="1:36" ht="12" customHeight="1" x14ac:dyDescent="0.2">
      <c r="A67" s="9" t="s">
        <v>379</v>
      </c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127"/>
      <c r="Z67" s="127"/>
      <c r="AA67" s="127"/>
      <c r="AB67" s="127"/>
      <c r="AC67" s="127">
        <v>-263750</v>
      </c>
      <c r="AD67" s="127">
        <v>0</v>
      </c>
      <c r="AE67" s="127">
        <v>0</v>
      </c>
      <c r="AF67" s="127">
        <v>0</v>
      </c>
      <c r="AG67" s="127">
        <v>0</v>
      </c>
      <c r="AH67" s="127">
        <v>0</v>
      </c>
      <c r="AI67" s="127">
        <v>0</v>
      </c>
      <c r="AJ67" s="127">
        <v>0</v>
      </c>
    </row>
    <row r="68" spans="1:36" ht="12" customHeight="1" x14ac:dyDescent="0.2">
      <c r="A68" s="9" t="s">
        <v>377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v>0</v>
      </c>
      <c r="H68" s="75">
        <v>0</v>
      </c>
      <c r="I68" s="75">
        <v>0</v>
      </c>
      <c r="J68" s="75">
        <v>0</v>
      </c>
      <c r="K68" s="75">
        <v>0</v>
      </c>
      <c r="L68" s="75">
        <v>0</v>
      </c>
      <c r="M68" s="75">
        <v>0</v>
      </c>
      <c r="N68" s="75">
        <v>0</v>
      </c>
      <c r="O68" s="75">
        <v>39377</v>
      </c>
      <c r="P68" s="75">
        <v>39377</v>
      </c>
      <c r="Q68" s="75">
        <v>39377</v>
      </c>
      <c r="R68" s="75">
        <v>39377</v>
      </c>
      <c r="S68" s="75">
        <v>0</v>
      </c>
      <c r="T68" s="75">
        <v>0</v>
      </c>
      <c r="U68" s="75">
        <v>0</v>
      </c>
      <c r="V68" s="75">
        <v>0</v>
      </c>
      <c r="W68" s="75">
        <v>0</v>
      </c>
      <c r="X68" s="75">
        <v>0</v>
      </c>
      <c r="Y68" s="127">
        <v>0</v>
      </c>
      <c r="Z68" s="127">
        <v>0</v>
      </c>
      <c r="AA68" s="127">
        <v>0</v>
      </c>
      <c r="AB68" s="127">
        <v>0</v>
      </c>
      <c r="AC68" s="127">
        <v>-727752</v>
      </c>
      <c r="AD68" s="127">
        <v>0</v>
      </c>
      <c r="AE68" s="127">
        <v>0</v>
      </c>
      <c r="AF68" s="127">
        <v>0</v>
      </c>
      <c r="AG68" s="127">
        <v>0</v>
      </c>
      <c r="AH68" s="127">
        <v>0</v>
      </c>
      <c r="AI68" s="127">
        <v>0</v>
      </c>
      <c r="AJ68" s="127">
        <v>0</v>
      </c>
    </row>
    <row r="69" spans="1:36" ht="12" customHeight="1" x14ac:dyDescent="0.2">
      <c r="A69" s="9" t="s">
        <v>339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v>0</v>
      </c>
      <c r="H69" s="75">
        <v>0</v>
      </c>
      <c r="I69" s="75">
        <v>0</v>
      </c>
      <c r="J69" s="75">
        <v>0</v>
      </c>
      <c r="K69" s="75">
        <v>0</v>
      </c>
      <c r="L69" s="75">
        <v>0</v>
      </c>
      <c r="M69" s="75">
        <v>0</v>
      </c>
      <c r="N69" s="75">
        <v>0</v>
      </c>
      <c r="O69" s="75">
        <v>0</v>
      </c>
      <c r="P69" s="75">
        <v>0</v>
      </c>
      <c r="Q69" s="75">
        <v>0</v>
      </c>
      <c r="R69" s="75">
        <v>0</v>
      </c>
      <c r="S69" s="75">
        <v>0</v>
      </c>
      <c r="T69" s="75">
        <v>0</v>
      </c>
      <c r="U69" s="75">
        <v>0</v>
      </c>
      <c r="V69" s="75">
        <v>-21345</v>
      </c>
      <c r="W69" s="75">
        <v>0</v>
      </c>
      <c r="X69" s="75">
        <v>0</v>
      </c>
      <c r="Y69" s="127">
        <v>0</v>
      </c>
      <c r="Z69" s="127">
        <v>0</v>
      </c>
      <c r="AA69" s="127">
        <v>0</v>
      </c>
      <c r="AB69" s="127">
        <v>0</v>
      </c>
      <c r="AC69" s="127">
        <v>0</v>
      </c>
      <c r="AD69" s="127">
        <v>0</v>
      </c>
      <c r="AE69" s="127">
        <v>0</v>
      </c>
      <c r="AF69" s="127">
        <v>0</v>
      </c>
      <c r="AG69" s="127">
        <v>0</v>
      </c>
      <c r="AH69" s="127">
        <v>0</v>
      </c>
      <c r="AI69" s="127">
        <v>0</v>
      </c>
      <c r="AJ69" s="127">
        <v>0</v>
      </c>
    </row>
    <row r="70" spans="1:36" ht="12" customHeight="1" x14ac:dyDescent="0.2">
      <c r="A70" s="9" t="s">
        <v>340</v>
      </c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127"/>
      <c r="Z70" s="127"/>
      <c r="AA70" s="127">
        <v>3164612</v>
      </c>
      <c r="AB70" s="127">
        <v>0</v>
      </c>
      <c r="AC70" s="127">
        <v>0</v>
      </c>
      <c r="AD70" s="127">
        <v>0</v>
      </c>
      <c r="AE70" s="127">
        <v>0</v>
      </c>
      <c r="AF70" s="127">
        <v>0</v>
      </c>
      <c r="AG70" s="127">
        <v>0</v>
      </c>
      <c r="AH70" s="127">
        <v>0</v>
      </c>
      <c r="AI70" s="127">
        <v>0</v>
      </c>
      <c r="AJ70" s="127">
        <v>0</v>
      </c>
    </row>
    <row r="71" spans="1:36" ht="12" customHeight="1" x14ac:dyDescent="0.2">
      <c r="A71" s="9" t="s">
        <v>341</v>
      </c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127"/>
      <c r="Z71" s="127"/>
      <c r="AA71" s="127"/>
      <c r="AB71" s="127"/>
      <c r="AC71" s="127">
        <v>0</v>
      </c>
      <c r="AD71" s="127">
        <v>0</v>
      </c>
      <c r="AE71" s="127">
        <v>0</v>
      </c>
      <c r="AF71" s="127">
        <v>0</v>
      </c>
      <c r="AG71" s="127">
        <v>0</v>
      </c>
      <c r="AH71" s="127">
        <v>0</v>
      </c>
      <c r="AI71" s="127">
        <v>0</v>
      </c>
      <c r="AJ71" s="127">
        <v>0</v>
      </c>
    </row>
    <row r="72" spans="1:36" ht="12" customHeight="1" x14ac:dyDescent="0.2">
      <c r="A72" s="9" t="s">
        <v>426</v>
      </c>
      <c r="B72" s="75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127"/>
      <c r="Z72" s="127"/>
      <c r="AA72" s="127"/>
      <c r="AB72" s="127"/>
      <c r="AC72" s="127"/>
      <c r="AD72" s="127"/>
      <c r="AE72" s="127"/>
      <c r="AF72" s="127">
        <v>-466153</v>
      </c>
      <c r="AG72" s="127">
        <v>0</v>
      </c>
      <c r="AH72" s="127">
        <v>0</v>
      </c>
      <c r="AI72" s="127">
        <v>0</v>
      </c>
      <c r="AJ72" s="127">
        <v>0</v>
      </c>
    </row>
    <row r="73" spans="1:36" ht="12" customHeight="1" x14ac:dyDescent="0.2">
      <c r="A73" s="9" t="s">
        <v>425</v>
      </c>
      <c r="B73" s="75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127"/>
      <c r="Z73" s="127"/>
      <c r="AA73" s="127"/>
      <c r="AB73" s="127"/>
      <c r="AC73" s="127"/>
      <c r="AD73" s="127"/>
      <c r="AE73" s="127"/>
      <c r="AF73" s="127">
        <v>6486</v>
      </c>
      <c r="AG73" s="127">
        <v>0</v>
      </c>
      <c r="AH73" s="127">
        <v>-1391</v>
      </c>
      <c r="AI73" s="127">
        <v>0</v>
      </c>
      <c r="AJ73" s="127">
        <v>0</v>
      </c>
    </row>
    <row r="74" spans="1:36" ht="12" customHeight="1" x14ac:dyDescent="0.2">
      <c r="A74" s="9" t="s">
        <v>445</v>
      </c>
      <c r="B74" s="75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127"/>
      <c r="Z74" s="127"/>
      <c r="AA74" s="127"/>
      <c r="AB74" s="127"/>
      <c r="AC74" s="127"/>
      <c r="AD74" s="127"/>
      <c r="AE74" s="127"/>
      <c r="AF74" s="127"/>
      <c r="AG74" s="127">
        <v>-4770354</v>
      </c>
      <c r="AH74" s="127">
        <v>0</v>
      </c>
      <c r="AI74" s="127">
        <v>0</v>
      </c>
      <c r="AJ74" s="127">
        <v>0</v>
      </c>
    </row>
    <row r="75" spans="1:36" ht="12" customHeight="1" x14ac:dyDescent="0.2">
      <c r="A75" s="9" t="s">
        <v>446</v>
      </c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127"/>
      <c r="Z75" s="127"/>
      <c r="AA75" s="127"/>
      <c r="AB75" s="127"/>
      <c r="AC75" s="127"/>
      <c r="AD75" s="127"/>
      <c r="AE75" s="127"/>
      <c r="AF75" s="127"/>
      <c r="AG75" s="127">
        <v>496445</v>
      </c>
      <c r="AH75" s="127">
        <v>0</v>
      </c>
      <c r="AI75" s="127">
        <v>0</v>
      </c>
      <c r="AJ75" s="127">
        <v>0</v>
      </c>
    </row>
    <row r="76" spans="1:36" ht="12" customHeight="1" x14ac:dyDescent="0.2">
      <c r="A76" s="9" t="s">
        <v>455</v>
      </c>
      <c r="B76" s="75"/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127"/>
      <c r="Z76" s="127"/>
      <c r="AA76" s="127"/>
      <c r="AB76" s="127"/>
      <c r="AC76" s="127"/>
      <c r="AD76" s="127"/>
      <c r="AE76" s="127"/>
      <c r="AF76" s="127"/>
      <c r="AG76" s="127"/>
      <c r="AH76" s="127">
        <v>-928000</v>
      </c>
      <c r="AI76" s="127">
        <v>0</v>
      </c>
      <c r="AJ76" s="127">
        <v>0</v>
      </c>
    </row>
    <row r="77" spans="1:36" ht="12" customHeight="1" x14ac:dyDescent="0.2">
      <c r="A77" s="9" t="s">
        <v>456</v>
      </c>
      <c r="B77" s="75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127"/>
      <c r="Z77" s="127"/>
      <c r="AA77" s="127"/>
      <c r="AB77" s="127"/>
      <c r="AC77" s="127"/>
      <c r="AD77" s="127"/>
      <c r="AE77" s="127"/>
      <c r="AF77" s="127"/>
      <c r="AG77" s="127"/>
      <c r="AH77" s="127">
        <v>661864</v>
      </c>
      <c r="AI77" s="127">
        <v>0</v>
      </c>
      <c r="AJ77" s="127">
        <v>0</v>
      </c>
    </row>
    <row r="78" spans="1:36" ht="12" customHeight="1" x14ac:dyDescent="0.2">
      <c r="A78" s="9" t="s">
        <v>457</v>
      </c>
      <c r="B78" s="75"/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127"/>
      <c r="Z78" s="127"/>
      <c r="AA78" s="127"/>
      <c r="AB78" s="127"/>
      <c r="AC78" s="127"/>
      <c r="AD78" s="127"/>
      <c r="AE78" s="127"/>
      <c r="AF78" s="127"/>
      <c r="AG78" s="127"/>
      <c r="AH78" s="127">
        <v>-358634</v>
      </c>
      <c r="AI78" s="127">
        <v>0</v>
      </c>
      <c r="AJ78" s="127">
        <v>0</v>
      </c>
    </row>
    <row r="79" spans="1:36" ht="12" customHeight="1" x14ac:dyDescent="0.2">
      <c r="A79" s="9" t="s">
        <v>458</v>
      </c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127"/>
      <c r="Z79" s="127"/>
      <c r="AA79" s="127"/>
      <c r="AB79" s="127"/>
      <c r="AC79" s="127"/>
      <c r="AD79" s="127"/>
      <c r="AE79" s="127"/>
      <c r="AF79" s="127"/>
      <c r="AG79" s="127"/>
      <c r="AH79" s="127">
        <v>41693</v>
      </c>
      <c r="AI79" s="127">
        <v>0</v>
      </c>
      <c r="AJ79" s="127">
        <v>0</v>
      </c>
    </row>
    <row r="80" spans="1:36" ht="12" customHeight="1" x14ac:dyDescent="0.2">
      <c r="A80" s="9" t="s">
        <v>459</v>
      </c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127"/>
      <c r="Z80" s="127"/>
      <c r="AA80" s="127"/>
      <c r="AB80" s="127"/>
      <c r="AC80" s="127"/>
      <c r="AD80" s="127"/>
      <c r="AE80" s="127"/>
      <c r="AF80" s="127"/>
      <c r="AG80" s="127"/>
      <c r="AH80" s="127">
        <v>569</v>
      </c>
      <c r="AI80" s="127">
        <v>0</v>
      </c>
      <c r="AJ80" s="127">
        <v>0</v>
      </c>
    </row>
    <row r="81" spans="1:37" ht="12" customHeight="1" x14ac:dyDescent="0.2">
      <c r="A81" s="9" t="s">
        <v>460</v>
      </c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127"/>
      <c r="Z81" s="127"/>
      <c r="AA81" s="127"/>
      <c r="AB81" s="127"/>
      <c r="AC81" s="127"/>
      <c r="AD81" s="127"/>
      <c r="AE81" s="127"/>
      <c r="AF81" s="127"/>
      <c r="AG81" s="127"/>
      <c r="AH81" s="127">
        <v>-2024118</v>
      </c>
      <c r="AI81" s="127">
        <v>0</v>
      </c>
      <c r="AJ81" s="127">
        <v>0</v>
      </c>
    </row>
    <row r="82" spans="1:37" ht="12" customHeight="1" x14ac:dyDescent="0.2">
      <c r="A82" s="33" t="s">
        <v>342</v>
      </c>
      <c r="B82" s="74">
        <f t="shared" ref="B82:AE82" si="5">SUM(B83:B93)</f>
        <v>-438466</v>
      </c>
      <c r="C82" s="74">
        <f t="shared" si="5"/>
        <v>-438466</v>
      </c>
      <c r="D82" s="74">
        <f t="shared" si="5"/>
        <v>-438466</v>
      </c>
      <c r="E82" s="74">
        <f t="shared" si="5"/>
        <v>-671439</v>
      </c>
      <c r="F82" s="74">
        <f t="shared" si="5"/>
        <v>-671439</v>
      </c>
      <c r="G82" s="74">
        <f t="shared" si="5"/>
        <v>-671439</v>
      </c>
      <c r="H82" s="74">
        <f t="shared" si="5"/>
        <v>-754658</v>
      </c>
      <c r="I82" s="74">
        <f t="shared" si="5"/>
        <v>-754658</v>
      </c>
      <c r="J82" s="74">
        <f t="shared" si="5"/>
        <v>-883012</v>
      </c>
      <c r="K82" s="74">
        <f t="shared" si="5"/>
        <v>-306516</v>
      </c>
      <c r="L82" s="74">
        <f t="shared" si="5"/>
        <v>-399140</v>
      </c>
      <c r="M82" s="74">
        <f t="shared" si="5"/>
        <v>-899476</v>
      </c>
      <c r="N82" s="74">
        <f t="shared" si="5"/>
        <v>-993755</v>
      </c>
      <c r="O82" s="74">
        <f t="shared" si="5"/>
        <v>-1423065</v>
      </c>
      <c r="P82" s="74">
        <f t="shared" si="5"/>
        <v>-1665691</v>
      </c>
      <c r="Q82" s="74">
        <f t="shared" si="5"/>
        <v>-2514012</v>
      </c>
      <c r="R82" s="74">
        <f t="shared" si="5"/>
        <v>-3257186</v>
      </c>
      <c r="S82" s="74">
        <f t="shared" si="5"/>
        <v>-502110</v>
      </c>
      <c r="T82" s="74">
        <f t="shared" si="5"/>
        <v>-1393438</v>
      </c>
      <c r="U82" s="74">
        <f t="shared" si="5"/>
        <v>-2789789</v>
      </c>
      <c r="V82" s="74">
        <f t="shared" si="5"/>
        <v>-3788864</v>
      </c>
      <c r="W82" s="74">
        <f t="shared" si="5"/>
        <v>2157127</v>
      </c>
      <c r="X82" s="74">
        <f t="shared" si="5"/>
        <v>-136022</v>
      </c>
      <c r="Y82" s="74">
        <f t="shared" si="5"/>
        <v>-1578915</v>
      </c>
      <c r="Z82" s="74">
        <f t="shared" si="5"/>
        <v>742882</v>
      </c>
      <c r="AA82" s="74">
        <f t="shared" si="5"/>
        <v>-2212281</v>
      </c>
      <c r="AB82" s="74">
        <f t="shared" si="5"/>
        <v>2496871</v>
      </c>
      <c r="AC82" s="74">
        <f t="shared" si="5"/>
        <v>-9640730</v>
      </c>
      <c r="AD82" s="74">
        <f t="shared" si="5"/>
        <v>826281</v>
      </c>
      <c r="AE82" s="74">
        <f t="shared" si="5"/>
        <v>1397090</v>
      </c>
      <c r="AF82" s="74">
        <f>SUM(AF83:AF93)</f>
        <v>239565</v>
      </c>
      <c r="AG82" s="74">
        <f>SUM(AG83:AG93)</f>
        <v>1442403</v>
      </c>
      <c r="AH82" s="74">
        <f>SUM(AH83:AH93)</f>
        <v>1667968</v>
      </c>
      <c r="AI82" s="74">
        <f>SUM(AI83:AI93)</f>
        <v>1961456</v>
      </c>
      <c r="AJ82" s="74">
        <f>SUM(AJ83:AJ93)</f>
        <v>-2055926</v>
      </c>
    </row>
    <row r="83" spans="1:37" ht="12" customHeight="1" x14ac:dyDescent="0.2">
      <c r="A83" s="9" t="s">
        <v>343</v>
      </c>
      <c r="B83" s="75">
        <v>-26770</v>
      </c>
      <c r="C83" s="75">
        <v>-26770</v>
      </c>
      <c r="D83" s="75">
        <v>-26770</v>
      </c>
      <c r="E83" s="75">
        <v>-26950</v>
      </c>
      <c r="F83" s="75">
        <v>-26950</v>
      </c>
      <c r="G83" s="75">
        <v>-26950</v>
      </c>
      <c r="H83" s="75">
        <v>-27089</v>
      </c>
      <c r="I83" s="75">
        <v>-27089</v>
      </c>
      <c r="J83" s="75">
        <v>100837</v>
      </c>
      <c r="K83" s="75">
        <v>0</v>
      </c>
      <c r="L83" s="75">
        <v>0</v>
      </c>
      <c r="M83" s="75">
        <v>171000</v>
      </c>
      <c r="N83" s="75">
        <v>534506</v>
      </c>
      <c r="O83" s="75">
        <v>1320776</v>
      </c>
      <c r="P83" s="75">
        <v>1518608</v>
      </c>
      <c r="Q83" s="75">
        <v>2002773</v>
      </c>
      <c r="R83" s="75">
        <v>2143679</v>
      </c>
      <c r="S83" s="75">
        <v>2465845</v>
      </c>
      <c r="T83" s="75">
        <v>7738306</v>
      </c>
      <c r="U83" s="75">
        <v>9575838</v>
      </c>
      <c r="V83" s="75">
        <v>10068627</v>
      </c>
      <c r="W83" s="75">
        <v>4553970</v>
      </c>
      <c r="X83" s="75">
        <v>510718</v>
      </c>
      <c r="Y83" s="127">
        <v>943860</v>
      </c>
      <c r="Z83" s="127">
        <v>2077354</v>
      </c>
      <c r="AA83" s="127">
        <v>310141</v>
      </c>
      <c r="AB83" s="127">
        <v>6585061</v>
      </c>
      <c r="AC83" s="127">
        <v>1412321</v>
      </c>
      <c r="AD83" s="127">
        <v>4538021</v>
      </c>
      <c r="AE83" s="127">
        <v>5647241</v>
      </c>
      <c r="AF83" s="127">
        <v>3898559</v>
      </c>
      <c r="AG83" s="127">
        <v>3825815</v>
      </c>
      <c r="AH83" s="127">
        <v>6816279</v>
      </c>
      <c r="AI83" s="127">
        <v>3907413</v>
      </c>
      <c r="AJ83" s="127">
        <v>3363284</v>
      </c>
      <c r="AK83" s="91"/>
    </row>
    <row r="84" spans="1:37" ht="12" customHeight="1" x14ac:dyDescent="0.2">
      <c r="A84" s="9" t="s">
        <v>344</v>
      </c>
      <c r="B84" s="75">
        <v>0</v>
      </c>
      <c r="C84" s="75">
        <v>0</v>
      </c>
      <c r="D84" s="75">
        <v>0</v>
      </c>
      <c r="E84" s="75">
        <v>0</v>
      </c>
      <c r="F84" s="75">
        <v>0</v>
      </c>
      <c r="G84" s="75">
        <v>0</v>
      </c>
      <c r="H84" s="75">
        <v>0</v>
      </c>
      <c r="I84" s="75">
        <v>0</v>
      </c>
      <c r="J84" s="75">
        <v>-26844</v>
      </c>
      <c r="K84" s="75">
        <v>0</v>
      </c>
      <c r="L84" s="75">
        <v>0</v>
      </c>
      <c r="M84" s="75">
        <v>0</v>
      </c>
      <c r="N84" s="75">
        <v>-238</v>
      </c>
      <c r="O84" s="75">
        <v>-51156</v>
      </c>
      <c r="P84" s="75">
        <v>-51606</v>
      </c>
      <c r="Q84" s="75">
        <v>-85679</v>
      </c>
      <c r="R84" s="75">
        <v>-92287</v>
      </c>
      <c r="S84" s="75">
        <v>-28810</v>
      </c>
      <c r="T84" s="75">
        <v>-46054</v>
      </c>
      <c r="U84" s="75">
        <v>-52073</v>
      </c>
      <c r="V84" s="75">
        <v>-67362</v>
      </c>
      <c r="W84" s="75">
        <v>-9131</v>
      </c>
      <c r="X84" s="75">
        <v>-10041</v>
      </c>
      <c r="Y84" s="127">
        <v>-16751</v>
      </c>
      <c r="Z84" s="127">
        <v>-3251</v>
      </c>
      <c r="AA84" s="127">
        <v>-11423</v>
      </c>
      <c r="AB84" s="127">
        <v>-117557</v>
      </c>
      <c r="AC84" s="127">
        <v>-30815</v>
      </c>
      <c r="AD84" s="127">
        <v>-3057</v>
      </c>
      <c r="AE84" s="127">
        <v>-58421</v>
      </c>
      <c r="AF84" s="127">
        <v>-173768</v>
      </c>
      <c r="AG84" s="127">
        <v>-65624</v>
      </c>
      <c r="AH84" s="127">
        <v>-36896</v>
      </c>
      <c r="AI84" s="127">
        <v>-5119</v>
      </c>
      <c r="AJ84" s="127">
        <v>-101956</v>
      </c>
    </row>
    <row r="85" spans="1:37" ht="12" customHeight="1" x14ac:dyDescent="0.2">
      <c r="A85" s="9" t="s">
        <v>345</v>
      </c>
      <c r="B85" s="75">
        <v>-215756</v>
      </c>
      <c r="C85" s="75">
        <v>-215756</v>
      </c>
      <c r="D85" s="75">
        <v>-215756</v>
      </c>
      <c r="E85" s="75">
        <v>-307395</v>
      </c>
      <c r="F85" s="75">
        <v>-307395</v>
      </c>
      <c r="G85" s="75">
        <v>-307395</v>
      </c>
      <c r="H85" s="75">
        <v>-354337</v>
      </c>
      <c r="I85" s="75">
        <v>-354337</v>
      </c>
      <c r="J85" s="75">
        <v>-805854</v>
      </c>
      <c r="K85" s="75">
        <v>-306516</v>
      </c>
      <c r="L85" s="75">
        <v>-399140</v>
      </c>
      <c r="M85" s="75">
        <v>-1070476</v>
      </c>
      <c r="N85" s="75">
        <v>-1528023</v>
      </c>
      <c r="O85" s="75">
        <v>-2190683</v>
      </c>
      <c r="P85" s="75">
        <v>-2844093</v>
      </c>
      <c r="Q85" s="75">
        <v>-4142506</v>
      </c>
      <c r="R85" s="75">
        <v>-5019978</v>
      </c>
      <c r="S85" s="75">
        <v>-2939145</v>
      </c>
      <c r="T85" s="75">
        <v>-7899269</v>
      </c>
      <c r="U85" s="75">
        <v>-10434891</v>
      </c>
      <c r="V85" s="75">
        <v>-11775093</v>
      </c>
      <c r="W85" s="75">
        <v>-2363666</v>
      </c>
      <c r="X85" s="75">
        <v>-610101</v>
      </c>
      <c r="Y85" s="127">
        <v>-2346349</v>
      </c>
      <c r="Z85" s="127">
        <v>-1128542</v>
      </c>
      <c r="AA85" s="127">
        <v>-3653158</v>
      </c>
      <c r="AB85" s="127">
        <v>-3044588</v>
      </c>
      <c r="AC85" s="127">
        <v>-8636662</v>
      </c>
      <c r="AD85" s="127">
        <v>-2304770</v>
      </c>
      <c r="AE85" s="127">
        <v>-3685038</v>
      </c>
      <c r="AF85" s="127">
        <v>-2249197</v>
      </c>
      <c r="AG85" s="127">
        <v>-2276991</v>
      </c>
      <c r="AH85" s="127">
        <v>-2571632</v>
      </c>
      <c r="AI85" s="127">
        <v>-1891962</v>
      </c>
      <c r="AJ85" s="127">
        <v>-2543905</v>
      </c>
    </row>
    <row r="86" spans="1:37" ht="12" customHeight="1" x14ac:dyDescent="0.2">
      <c r="A86" s="200" t="s">
        <v>346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v>0</v>
      </c>
      <c r="H86" s="75">
        <v>0</v>
      </c>
      <c r="I86" s="75">
        <v>0</v>
      </c>
      <c r="J86" s="75">
        <v>0</v>
      </c>
      <c r="K86" s="75">
        <v>0</v>
      </c>
      <c r="L86" s="75">
        <v>0</v>
      </c>
      <c r="M86" s="75">
        <v>0</v>
      </c>
      <c r="N86" s="75">
        <v>0</v>
      </c>
      <c r="O86" s="75">
        <v>0</v>
      </c>
      <c r="P86" s="75">
        <v>0</v>
      </c>
      <c r="Q86" s="75">
        <v>0</v>
      </c>
      <c r="R86" s="75">
        <v>0</v>
      </c>
      <c r="S86" s="75">
        <v>0</v>
      </c>
      <c r="T86" s="75">
        <v>-35226</v>
      </c>
      <c r="U86" s="75">
        <v>-57469</v>
      </c>
      <c r="V86" s="75">
        <v>-94727</v>
      </c>
      <c r="W86" s="75">
        <v>-23910</v>
      </c>
      <c r="X86" s="75">
        <v>-26564</v>
      </c>
      <c r="Y86" s="127">
        <v>-24924</v>
      </c>
      <c r="Z86" s="127">
        <v>-28250</v>
      </c>
      <c r="AA86" s="127">
        <v>-29486</v>
      </c>
      <c r="AB86" s="127">
        <v>-25486</v>
      </c>
      <c r="AC86" s="127">
        <v>-26724</v>
      </c>
      <c r="AD86" s="127">
        <v>-32607</v>
      </c>
      <c r="AE86" s="127">
        <v>-32729</v>
      </c>
      <c r="AF86" s="127">
        <v>-33408</v>
      </c>
      <c r="AG86" s="127">
        <v>-40797</v>
      </c>
      <c r="AH86" s="127">
        <v>-49061</v>
      </c>
      <c r="AI86" s="127">
        <v>-48876</v>
      </c>
      <c r="AJ86" s="127">
        <v>-53247</v>
      </c>
    </row>
    <row r="87" spans="1:37" ht="12" customHeight="1" x14ac:dyDescent="0.2">
      <c r="A87" s="9" t="s">
        <v>347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v>0</v>
      </c>
      <c r="H87" s="75">
        <v>-53</v>
      </c>
      <c r="I87" s="75">
        <v>-53</v>
      </c>
      <c r="J87" s="75">
        <v>-53</v>
      </c>
      <c r="K87" s="75">
        <v>0</v>
      </c>
      <c r="L87" s="75">
        <v>0</v>
      </c>
      <c r="M87" s="75">
        <v>0</v>
      </c>
      <c r="N87" s="75">
        <v>0</v>
      </c>
      <c r="O87" s="75">
        <v>-502002</v>
      </c>
      <c r="P87" s="75">
        <v>-502002</v>
      </c>
      <c r="Q87" s="75">
        <v>-502002</v>
      </c>
      <c r="R87" s="75">
        <v>-502002</v>
      </c>
      <c r="S87" s="75">
        <v>0</v>
      </c>
      <c r="T87" s="75">
        <v>-1151195</v>
      </c>
      <c r="U87" s="75">
        <v>-1821194</v>
      </c>
      <c r="V87" s="75">
        <v>-1920309</v>
      </c>
      <c r="W87" s="75">
        <v>-136</v>
      </c>
      <c r="X87" s="75">
        <v>-34</v>
      </c>
      <c r="Y87" s="127">
        <v>-134751</v>
      </c>
      <c r="Z87" s="127">
        <v>-174429</v>
      </c>
      <c r="AA87" s="127">
        <v>-176217</v>
      </c>
      <c r="AB87" s="127">
        <v>-900559</v>
      </c>
      <c r="AC87" s="127">
        <v>-2213711</v>
      </c>
      <c r="AD87" s="127">
        <v>-57</v>
      </c>
      <c r="AE87" s="127">
        <v>-82443</v>
      </c>
      <c r="AF87" s="127">
        <v>-1183573</v>
      </c>
      <c r="AG87" s="127">
        <v>0</v>
      </c>
      <c r="AH87" s="127">
        <v>-2490722</v>
      </c>
      <c r="AI87" s="127">
        <v>0</v>
      </c>
      <c r="AJ87" s="127">
        <v>-2720102</v>
      </c>
      <c r="AK87" s="127"/>
    </row>
    <row r="88" spans="1:37" ht="12" customHeight="1" x14ac:dyDescent="0.2">
      <c r="A88" s="9" t="s">
        <v>301</v>
      </c>
      <c r="B88" s="75">
        <v>-151098</v>
      </c>
      <c r="C88" s="75">
        <v>-151098</v>
      </c>
      <c r="D88" s="75">
        <v>-151098</v>
      </c>
      <c r="E88" s="75">
        <v>-157703</v>
      </c>
      <c r="F88" s="75">
        <v>-157703</v>
      </c>
      <c r="G88" s="75">
        <v>-157703</v>
      </c>
      <c r="H88" s="75">
        <v>-151098</v>
      </c>
      <c r="I88" s="75">
        <v>-151098</v>
      </c>
      <c r="J88" s="75">
        <v>-151098</v>
      </c>
      <c r="K88" s="75">
        <v>0</v>
      </c>
      <c r="L88" s="75">
        <v>0</v>
      </c>
      <c r="M88" s="75">
        <v>0</v>
      </c>
      <c r="N88" s="75">
        <v>0</v>
      </c>
      <c r="O88" s="75">
        <v>0</v>
      </c>
      <c r="P88" s="75">
        <v>0</v>
      </c>
      <c r="Q88" s="75">
        <v>0</v>
      </c>
      <c r="R88" s="75">
        <v>0</v>
      </c>
      <c r="S88" s="75">
        <v>0</v>
      </c>
      <c r="T88" s="75">
        <v>0</v>
      </c>
      <c r="U88" s="75">
        <v>0</v>
      </c>
      <c r="V88" s="75">
        <v>0</v>
      </c>
      <c r="W88" s="75">
        <v>0</v>
      </c>
      <c r="X88" s="75">
        <v>0</v>
      </c>
      <c r="Y88" s="127">
        <v>0</v>
      </c>
      <c r="Z88" s="127">
        <v>0</v>
      </c>
      <c r="AA88" s="127">
        <v>0</v>
      </c>
      <c r="AB88" s="127">
        <v>0</v>
      </c>
      <c r="AC88" s="127">
        <v>0</v>
      </c>
      <c r="AD88" s="127">
        <v>0</v>
      </c>
      <c r="AE88" s="127">
        <v>0</v>
      </c>
      <c r="AF88" s="127">
        <v>0</v>
      </c>
      <c r="AG88" s="127">
        <v>0</v>
      </c>
      <c r="AH88" s="127">
        <v>0</v>
      </c>
      <c r="AI88" s="127">
        <v>0</v>
      </c>
      <c r="AJ88" s="127"/>
      <c r="AK88" s="127"/>
    </row>
    <row r="89" spans="1:37" ht="12" customHeight="1" x14ac:dyDescent="0.2">
      <c r="A89" s="9" t="s">
        <v>348</v>
      </c>
      <c r="B89" s="75">
        <v>76338</v>
      </c>
      <c r="C89" s="75">
        <v>76338</v>
      </c>
      <c r="D89" s="75">
        <v>76338</v>
      </c>
      <c r="E89" s="75">
        <v>78240</v>
      </c>
      <c r="F89" s="75">
        <v>78240</v>
      </c>
      <c r="G89" s="75">
        <v>78240</v>
      </c>
      <c r="H89" s="75">
        <v>78240</v>
      </c>
      <c r="I89" s="75">
        <v>78240</v>
      </c>
      <c r="J89" s="75">
        <v>0</v>
      </c>
      <c r="K89" s="75">
        <v>0</v>
      </c>
      <c r="L89" s="75">
        <v>0</v>
      </c>
      <c r="M89" s="75">
        <v>0</v>
      </c>
      <c r="N89" s="75">
        <v>0</v>
      </c>
      <c r="O89" s="75">
        <v>0</v>
      </c>
      <c r="P89" s="75">
        <v>0</v>
      </c>
      <c r="Q89" s="75">
        <v>0</v>
      </c>
      <c r="R89" s="75">
        <v>0</v>
      </c>
      <c r="S89" s="75">
        <v>0</v>
      </c>
      <c r="T89" s="75">
        <v>0</v>
      </c>
      <c r="U89" s="75">
        <v>0</v>
      </c>
      <c r="V89" s="75">
        <v>0</v>
      </c>
      <c r="W89" s="75">
        <v>0</v>
      </c>
      <c r="X89" s="75">
        <v>0</v>
      </c>
      <c r="Y89" s="127">
        <v>0</v>
      </c>
      <c r="Z89" s="127">
        <v>0</v>
      </c>
      <c r="AA89" s="127" t="s">
        <v>60</v>
      </c>
      <c r="AB89" s="127" t="s">
        <v>60</v>
      </c>
      <c r="AC89" s="127">
        <v>0</v>
      </c>
      <c r="AD89" s="127">
        <v>0</v>
      </c>
      <c r="AE89" s="127">
        <v>0</v>
      </c>
      <c r="AF89" s="127">
        <v>0</v>
      </c>
      <c r="AG89" s="127">
        <v>0</v>
      </c>
      <c r="AH89" s="127">
        <v>0</v>
      </c>
      <c r="AI89" s="127">
        <v>0</v>
      </c>
      <c r="AJ89" s="127"/>
    </row>
    <row r="90" spans="1:37" ht="12" customHeight="1" x14ac:dyDescent="0.2">
      <c r="A90" s="9" t="s">
        <v>349</v>
      </c>
      <c r="B90" s="75">
        <v>-121180</v>
      </c>
      <c r="C90" s="75">
        <v>-121180</v>
      </c>
      <c r="D90" s="75">
        <v>-121180</v>
      </c>
      <c r="E90" s="75">
        <v>-257631</v>
      </c>
      <c r="F90" s="75">
        <v>-257631</v>
      </c>
      <c r="G90" s="75">
        <v>-257631</v>
      </c>
      <c r="H90" s="75">
        <v>-300321</v>
      </c>
      <c r="I90" s="75">
        <v>-300321</v>
      </c>
      <c r="J90" s="75">
        <v>0</v>
      </c>
      <c r="K90" s="75">
        <v>0</v>
      </c>
      <c r="L90" s="75">
        <v>0</v>
      </c>
      <c r="M90" s="75">
        <v>0</v>
      </c>
      <c r="N90" s="75">
        <v>0</v>
      </c>
      <c r="O90" s="75">
        <v>0</v>
      </c>
      <c r="P90" s="75">
        <v>0</v>
      </c>
      <c r="Q90" s="75">
        <v>0</v>
      </c>
      <c r="R90" s="75">
        <v>0</v>
      </c>
      <c r="S90" s="75">
        <v>0</v>
      </c>
      <c r="T90" s="75">
        <v>0</v>
      </c>
      <c r="U90" s="75">
        <v>0</v>
      </c>
      <c r="V90" s="75">
        <v>0</v>
      </c>
      <c r="W90" s="75">
        <v>0</v>
      </c>
      <c r="X90" s="75">
        <v>0</v>
      </c>
      <c r="Y90" s="127">
        <v>0</v>
      </c>
      <c r="Z90" s="127">
        <v>0</v>
      </c>
      <c r="AA90" s="127" t="s">
        <v>60</v>
      </c>
      <c r="AB90" s="127" t="s">
        <v>60</v>
      </c>
      <c r="AC90" s="127">
        <v>0</v>
      </c>
      <c r="AD90" s="127">
        <v>0</v>
      </c>
      <c r="AE90" s="127">
        <v>0</v>
      </c>
      <c r="AF90" s="127">
        <v>0</v>
      </c>
      <c r="AG90" s="127">
        <v>0</v>
      </c>
      <c r="AH90" s="127">
        <v>0</v>
      </c>
      <c r="AI90" s="127">
        <v>0</v>
      </c>
      <c r="AJ90" s="127"/>
    </row>
    <row r="91" spans="1:37" ht="12" customHeight="1" x14ac:dyDescent="0.2">
      <c r="A91" s="9" t="s">
        <v>350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v>0</v>
      </c>
      <c r="H91" s="75">
        <v>0</v>
      </c>
      <c r="I91" s="75">
        <v>0</v>
      </c>
      <c r="J91" s="75">
        <v>0</v>
      </c>
      <c r="K91" s="75">
        <v>0</v>
      </c>
      <c r="L91" s="75">
        <v>0</v>
      </c>
      <c r="M91" s="75">
        <v>0</v>
      </c>
      <c r="N91" s="75">
        <v>0</v>
      </c>
      <c r="O91" s="75">
        <v>0</v>
      </c>
      <c r="P91" s="75">
        <v>213402</v>
      </c>
      <c r="Q91" s="75">
        <v>213402</v>
      </c>
      <c r="R91" s="75">
        <v>213402</v>
      </c>
      <c r="S91" s="75">
        <v>0</v>
      </c>
      <c r="T91" s="75">
        <v>0</v>
      </c>
      <c r="U91" s="75">
        <v>0</v>
      </c>
      <c r="V91" s="75">
        <v>0</v>
      </c>
      <c r="W91" s="75">
        <v>0</v>
      </c>
      <c r="X91" s="75">
        <v>0</v>
      </c>
      <c r="Y91" s="127">
        <v>0</v>
      </c>
      <c r="Z91" s="127">
        <v>0</v>
      </c>
      <c r="AA91" s="127">
        <v>0</v>
      </c>
      <c r="AB91" s="127">
        <v>0</v>
      </c>
      <c r="AC91" s="127">
        <v>0</v>
      </c>
      <c r="AD91" s="127">
        <v>0</v>
      </c>
      <c r="AE91" s="127">
        <v>0</v>
      </c>
      <c r="AF91" s="127">
        <v>0</v>
      </c>
      <c r="AG91" s="127">
        <v>0</v>
      </c>
      <c r="AH91" s="127">
        <v>0</v>
      </c>
      <c r="AI91" s="127">
        <v>0</v>
      </c>
      <c r="AJ91" s="127"/>
    </row>
    <row r="92" spans="1:37" ht="12" customHeight="1" x14ac:dyDescent="0.2">
      <c r="A92" s="9" t="s">
        <v>351</v>
      </c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>
        <v>1347862</v>
      </c>
      <c r="AB92" s="75">
        <v>0</v>
      </c>
      <c r="AC92" s="127">
        <v>0</v>
      </c>
      <c r="AD92" s="127">
        <v>0</v>
      </c>
      <c r="AE92" s="127">
        <v>0</v>
      </c>
      <c r="AF92" s="127">
        <v>0</v>
      </c>
      <c r="AG92" s="127">
        <v>0</v>
      </c>
      <c r="AH92" s="127">
        <v>0</v>
      </c>
      <c r="AI92" s="127">
        <v>0</v>
      </c>
      <c r="AJ92" s="127"/>
    </row>
    <row r="93" spans="1:37" ht="12" customHeight="1" x14ac:dyDescent="0.2">
      <c r="A93" s="9" t="s">
        <v>367</v>
      </c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127">
        <v>0</v>
      </c>
      <c r="Z93" s="127">
        <v>0</v>
      </c>
      <c r="AA93" s="127">
        <v>0</v>
      </c>
      <c r="AB93" s="127">
        <v>0</v>
      </c>
      <c r="AC93" s="127">
        <v>-145139</v>
      </c>
      <c r="AD93" s="127">
        <v>-1371249</v>
      </c>
      <c r="AE93" s="127">
        <v>-391520</v>
      </c>
      <c r="AF93" s="127">
        <v>-19048</v>
      </c>
      <c r="AG93" s="127">
        <v>0</v>
      </c>
      <c r="AH93" s="127">
        <v>0</v>
      </c>
      <c r="AI93" s="127">
        <v>0</v>
      </c>
      <c r="AJ93" s="127">
        <v>0</v>
      </c>
      <c r="AK93" s="127"/>
    </row>
    <row r="94" spans="1:37" x14ac:dyDescent="0.2">
      <c r="A94" s="208" t="s">
        <v>352</v>
      </c>
      <c r="B94" s="209">
        <v>-55143</v>
      </c>
      <c r="C94" s="209">
        <v>-55143</v>
      </c>
      <c r="D94" s="209">
        <v>-55143</v>
      </c>
      <c r="E94" s="209">
        <v>-32122</v>
      </c>
      <c r="F94" s="209">
        <v>-32122</v>
      </c>
      <c r="G94" s="209">
        <v>-32122</v>
      </c>
      <c r="H94" s="209">
        <v>-56051</v>
      </c>
      <c r="I94" s="209">
        <v>-56051</v>
      </c>
      <c r="J94" s="209">
        <v>-77628</v>
      </c>
      <c r="K94" s="209">
        <v>9053</v>
      </c>
      <c r="L94" s="209">
        <v>-1554</v>
      </c>
      <c r="M94" s="209">
        <v>1417</v>
      </c>
      <c r="N94" s="209">
        <v>11538</v>
      </c>
      <c r="O94" s="209">
        <v>0</v>
      </c>
      <c r="P94" s="209">
        <v>-19394</v>
      </c>
      <c r="Q94" s="209">
        <v>-25999</v>
      </c>
      <c r="R94" s="209">
        <v>-16028</v>
      </c>
      <c r="S94" s="209">
        <v>3670</v>
      </c>
      <c r="T94" s="209">
        <v>3929</v>
      </c>
      <c r="U94" s="209">
        <v>-6194</v>
      </c>
      <c r="V94" s="209">
        <v>-5697</v>
      </c>
      <c r="W94" s="210">
        <v>-27026</v>
      </c>
      <c r="X94" s="209">
        <v>-12261</v>
      </c>
      <c r="Y94" s="209">
        <v>-5214</v>
      </c>
      <c r="Z94" s="209">
        <v>1841</v>
      </c>
      <c r="AA94" s="209">
        <v>-16658</v>
      </c>
      <c r="AB94" s="209">
        <v>30112</v>
      </c>
      <c r="AC94" s="73">
        <v>-21023</v>
      </c>
      <c r="AD94" s="73">
        <v>-1869</v>
      </c>
      <c r="AE94" s="73">
        <v>45143</v>
      </c>
      <c r="AF94" s="73">
        <v>-24961</v>
      </c>
      <c r="AG94" s="73">
        <v>11132</v>
      </c>
      <c r="AH94" s="73">
        <v>-21725</v>
      </c>
      <c r="AI94" s="73">
        <v>4494</v>
      </c>
      <c r="AJ94" s="73">
        <v>36486</v>
      </c>
    </row>
    <row r="95" spans="1:37" x14ac:dyDescent="0.2">
      <c r="A95" s="33" t="s">
        <v>353</v>
      </c>
      <c r="B95" s="74">
        <v>-2320112</v>
      </c>
      <c r="C95" s="74">
        <v>-2320112</v>
      </c>
      <c r="D95" s="74">
        <v>-2352986</v>
      </c>
      <c r="E95" s="74">
        <v>-2611896</v>
      </c>
      <c r="F95" s="74">
        <v>-2611896</v>
      </c>
      <c r="G95" s="74">
        <v>-2722011</v>
      </c>
      <c r="H95" s="74">
        <v>-2733930</v>
      </c>
      <c r="I95" s="74">
        <v>-2769680</v>
      </c>
      <c r="J95" s="74">
        <v>-2989890</v>
      </c>
      <c r="K95" s="74">
        <v>-555366</v>
      </c>
      <c r="L95" s="74">
        <v>-1279823</v>
      </c>
      <c r="M95" s="74">
        <v>-1489730</v>
      </c>
      <c r="N95" s="74">
        <v>-1459590</v>
      </c>
      <c r="O95" s="74">
        <v>-1177418</v>
      </c>
      <c r="P95" s="74">
        <v>99760</v>
      </c>
      <c r="Q95" s="74">
        <v>-416332</v>
      </c>
      <c r="R95" s="74">
        <v>-1163568</v>
      </c>
      <c r="S95" s="74">
        <v>454073</v>
      </c>
      <c r="T95" s="74">
        <v>-93374</v>
      </c>
      <c r="U95" s="74">
        <v>-352141</v>
      </c>
      <c r="V95" s="74">
        <v>-1159049</v>
      </c>
      <c r="W95" s="93">
        <v>2192183</v>
      </c>
      <c r="X95" s="74">
        <v>932414</v>
      </c>
      <c r="Y95" s="74">
        <f>SUM(Y3,Y55,Y82,Y94)</f>
        <v>1542690</v>
      </c>
      <c r="Z95" s="74">
        <f>SUM(Z3,Z55,Z82,Z94)</f>
        <v>4220158</v>
      </c>
      <c r="AA95" s="74">
        <f>SUM(AA3,AA55,AA82,AA94)</f>
        <v>3963652</v>
      </c>
      <c r="AB95" s="74">
        <f>AB97-AB96</f>
        <v>7848515</v>
      </c>
      <c r="AC95" s="74">
        <f>AC97-AC96</f>
        <v>-6501648</v>
      </c>
      <c r="AD95" s="74">
        <f>AD97-AD96</f>
        <v>1391375</v>
      </c>
      <c r="AE95" s="74">
        <f>SUM(AE3,AE55,AE82,AE94)</f>
        <v>-3345777</v>
      </c>
      <c r="AF95" s="74">
        <f>SUM(AF3,AF55,AF82,AF94)</f>
        <v>1622990</v>
      </c>
      <c r="AG95" s="74">
        <f>SUM(AG3,AG55,AG82,AG94)</f>
        <v>-604321</v>
      </c>
      <c r="AH95" s="74">
        <v>-2328018</v>
      </c>
      <c r="AI95" s="74">
        <f>SUM(AI3,AI55,AI82,AI94)</f>
        <v>1681661</v>
      </c>
      <c r="AJ95" s="74">
        <f t="shared" ref="AJ95" si="6">SUM(AJ3,AJ55,AJ82,AJ94)</f>
        <v>-1697594</v>
      </c>
    </row>
    <row r="96" spans="1:37" x14ac:dyDescent="0.2">
      <c r="A96" s="9" t="s">
        <v>354</v>
      </c>
      <c r="B96" s="75">
        <v>7861052</v>
      </c>
      <c r="C96" s="75">
        <v>7861052</v>
      </c>
      <c r="D96" s="75">
        <v>7861052</v>
      </c>
      <c r="E96" s="75">
        <v>7861052</v>
      </c>
      <c r="F96" s="75">
        <v>7861052</v>
      </c>
      <c r="G96" s="75">
        <v>7861052</v>
      </c>
      <c r="H96" s="75">
        <v>7861052</v>
      </c>
      <c r="I96" s="75">
        <v>7861052</v>
      </c>
      <c r="J96" s="75">
        <v>7861052</v>
      </c>
      <c r="K96" s="75">
        <v>4871162</v>
      </c>
      <c r="L96" s="75">
        <v>4871162</v>
      </c>
      <c r="M96" s="75">
        <v>4871162</v>
      </c>
      <c r="N96" s="75">
        <v>4871162</v>
      </c>
      <c r="O96" s="75">
        <v>3411572</v>
      </c>
      <c r="P96" s="75">
        <v>3411572</v>
      </c>
      <c r="Q96" s="75">
        <v>3411572</v>
      </c>
      <c r="R96" s="75">
        <v>3411572</v>
      </c>
      <c r="S96" s="75">
        <v>2248004</v>
      </c>
      <c r="T96" s="75">
        <v>2248004</v>
      </c>
      <c r="U96" s="75">
        <v>2248004</v>
      </c>
      <c r="V96" s="75">
        <v>2248004</v>
      </c>
      <c r="W96" s="75">
        <v>1088955</v>
      </c>
      <c r="X96" s="75">
        <v>3281138</v>
      </c>
      <c r="Y96" s="127">
        <v>4213552</v>
      </c>
      <c r="Z96" s="127">
        <v>5724428</v>
      </c>
      <c r="AA96" s="127">
        <v>9944586</v>
      </c>
      <c r="AB96" s="127">
        <v>13908238</v>
      </c>
      <c r="AC96" s="75">
        <v>21756753</v>
      </c>
      <c r="AD96" s="75">
        <v>15255105</v>
      </c>
      <c r="AE96" s="75">
        <v>16646480</v>
      </c>
      <c r="AF96" s="75">
        <v>13300704</v>
      </c>
      <c r="AG96" s="75">
        <v>14923694</v>
      </c>
      <c r="AH96" s="75">
        <v>14319373</v>
      </c>
      <c r="AI96" s="75">
        <v>11991356</v>
      </c>
      <c r="AJ96" s="266">
        <v>13673017</v>
      </c>
    </row>
    <row r="97" spans="1:36" x14ac:dyDescent="0.2">
      <c r="A97" s="9" t="s">
        <v>355</v>
      </c>
      <c r="B97" s="75">
        <v>5540940</v>
      </c>
      <c r="C97" s="75">
        <v>5540940</v>
      </c>
      <c r="D97" s="75">
        <v>5508066</v>
      </c>
      <c r="E97" s="75">
        <v>5249156</v>
      </c>
      <c r="F97" s="75">
        <v>5249156</v>
      </c>
      <c r="G97" s="75">
        <v>5139041</v>
      </c>
      <c r="H97" s="75">
        <v>5127122</v>
      </c>
      <c r="I97" s="75">
        <v>5091372</v>
      </c>
      <c r="J97" s="75">
        <v>4871162</v>
      </c>
      <c r="K97" s="75">
        <v>4315796</v>
      </c>
      <c r="L97" s="75">
        <v>3591339</v>
      </c>
      <c r="M97" s="75">
        <v>3381432</v>
      </c>
      <c r="N97" s="75">
        <v>3411572</v>
      </c>
      <c r="O97" s="75">
        <v>2234154</v>
      </c>
      <c r="P97" s="75">
        <v>3511332</v>
      </c>
      <c r="Q97" s="75">
        <v>2995240</v>
      </c>
      <c r="R97" s="75">
        <v>2248004</v>
      </c>
      <c r="S97" s="75">
        <v>2702077</v>
      </c>
      <c r="T97" s="75">
        <v>2154630</v>
      </c>
      <c r="U97" s="75">
        <v>1895863</v>
      </c>
      <c r="V97" s="75">
        <v>1088955</v>
      </c>
      <c r="W97" s="75">
        <v>3281138</v>
      </c>
      <c r="X97" s="75">
        <v>4213552</v>
      </c>
      <c r="Y97" s="127">
        <v>5724428</v>
      </c>
      <c r="Z97" s="127">
        <v>9944586</v>
      </c>
      <c r="AA97" s="127">
        <v>13908238</v>
      </c>
      <c r="AB97" s="127">
        <v>21756753</v>
      </c>
      <c r="AC97" s="75">
        <v>15255105</v>
      </c>
      <c r="AD97" s="75">
        <v>16646480</v>
      </c>
      <c r="AE97" s="75">
        <v>13300704</v>
      </c>
      <c r="AF97" s="75">
        <v>14923694</v>
      </c>
      <c r="AG97" s="75">
        <v>14319373</v>
      </c>
      <c r="AH97" s="75">
        <v>11991356</v>
      </c>
      <c r="AI97" s="75">
        <v>13673017</v>
      </c>
      <c r="AJ97" s="266">
        <v>11975423</v>
      </c>
    </row>
    <row r="98" spans="1:36" x14ac:dyDescent="0.25">
      <c r="T98" s="91"/>
      <c r="V98" s="17"/>
      <c r="W98" s="100"/>
      <c r="X98" s="203"/>
      <c r="Y98" s="17"/>
      <c r="Z98" s="17"/>
      <c r="AA98" s="204"/>
      <c r="AB98" s="204"/>
      <c r="AC98" s="184"/>
      <c r="AD98" s="184"/>
      <c r="AE98" s="184"/>
      <c r="AF98" s="184"/>
      <c r="AG98" s="184"/>
      <c r="AH98" s="184">
        <v>0</v>
      </c>
      <c r="AJ98" s="268"/>
    </row>
    <row r="99" spans="1:36" x14ac:dyDescent="0.25">
      <c r="B99" s="216">
        <f t="shared" ref="B99:AE99" si="7">SUM(B5:B33)-B4</f>
        <v>0</v>
      </c>
      <c r="C99" s="216">
        <f t="shared" si="7"/>
        <v>0</v>
      </c>
      <c r="D99" s="216">
        <f t="shared" si="7"/>
        <v>0</v>
      </c>
      <c r="E99" s="216">
        <f t="shared" si="7"/>
        <v>0</v>
      </c>
      <c r="F99" s="216">
        <f t="shared" si="7"/>
        <v>0</v>
      </c>
      <c r="G99" s="216">
        <f t="shared" si="7"/>
        <v>0</v>
      </c>
      <c r="H99" s="216">
        <f t="shared" si="7"/>
        <v>0</v>
      </c>
      <c r="I99" s="216">
        <f t="shared" si="7"/>
        <v>0</v>
      </c>
      <c r="J99" s="216">
        <f t="shared" si="7"/>
        <v>0</v>
      </c>
      <c r="K99" s="216">
        <f t="shared" si="7"/>
        <v>0</v>
      </c>
      <c r="L99" s="216">
        <f t="shared" si="7"/>
        <v>0</v>
      </c>
      <c r="M99" s="216">
        <f t="shared" si="7"/>
        <v>0</v>
      </c>
      <c r="N99" s="216">
        <f t="shared" si="7"/>
        <v>0</v>
      </c>
      <c r="O99" s="216">
        <f t="shared" si="7"/>
        <v>0</v>
      </c>
      <c r="P99" s="216">
        <f t="shared" si="7"/>
        <v>0</v>
      </c>
      <c r="Q99" s="216">
        <f t="shared" si="7"/>
        <v>0</v>
      </c>
      <c r="R99" s="216">
        <f t="shared" si="7"/>
        <v>0</v>
      </c>
      <c r="S99" s="216">
        <f t="shared" si="7"/>
        <v>0</v>
      </c>
      <c r="T99" s="216">
        <f t="shared" si="7"/>
        <v>0</v>
      </c>
      <c r="U99" s="216">
        <f t="shared" si="7"/>
        <v>0</v>
      </c>
      <c r="V99" s="216">
        <f t="shared" si="7"/>
        <v>0</v>
      </c>
      <c r="W99" s="216">
        <f t="shared" si="7"/>
        <v>0</v>
      </c>
      <c r="X99" s="216">
        <f t="shared" si="7"/>
        <v>0</v>
      </c>
      <c r="Y99" s="216">
        <f t="shared" si="7"/>
        <v>0</v>
      </c>
      <c r="Z99" s="216">
        <f t="shared" si="7"/>
        <v>0</v>
      </c>
      <c r="AA99" s="216">
        <f t="shared" si="7"/>
        <v>0</v>
      </c>
      <c r="AB99" s="216">
        <f t="shared" si="7"/>
        <v>0</v>
      </c>
      <c r="AC99" s="216">
        <f t="shared" si="7"/>
        <v>0</v>
      </c>
      <c r="AD99" s="216">
        <f t="shared" si="7"/>
        <v>0</v>
      </c>
      <c r="AE99" s="216">
        <f t="shared" si="7"/>
        <v>0</v>
      </c>
      <c r="AF99" s="216">
        <f>SUM(AF5:AF33)-AF4</f>
        <v>0</v>
      </c>
      <c r="AG99" s="216">
        <f>SUM(AG5:AG33)-AG4</f>
        <v>0</v>
      </c>
      <c r="AH99" s="216">
        <f>SUM(AH5:AH33)-AH4</f>
        <v>0</v>
      </c>
      <c r="AI99" s="216">
        <f>SUM(AI5:AI33)-AI4</f>
        <v>0</v>
      </c>
      <c r="AJ99" s="216">
        <f>SUM(AJ5:AJ33)-AJ4</f>
        <v>0</v>
      </c>
    </row>
    <row r="100" spans="1:36" x14ac:dyDescent="0.25">
      <c r="B100" s="216">
        <f t="shared" ref="B100:AF100" si="8">SUM(B35:B54)-B34</f>
        <v>0</v>
      </c>
      <c r="C100" s="216">
        <f t="shared" si="8"/>
        <v>0</v>
      </c>
      <c r="D100" s="216">
        <f t="shared" si="8"/>
        <v>0</v>
      </c>
      <c r="E100" s="216">
        <f t="shared" si="8"/>
        <v>0</v>
      </c>
      <c r="F100" s="216">
        <f t="shared" si="8"/>
        <v>0</v>
      </c>
      <c r="G100" s="216">
        <f t="shared" si="8"/>
        <v>0</v>
      </c>
      <c r="H100" s="216">
        <f t="shared" si="8"/>
        <v>0</v>
      </c>
      <c r="I100" s="216">
        <f t="shared" si="8"/>
        <v>0</v>
      </c>
      <c r="J100" s="216">
        <f t="shared" si="8"/>
        <v>0</v>
      </c>
      <c r="K100" s="216">
        <f t="shared" si="8"/>
        <v>0</v>
      </c>
      <c r="L100" s="216">
        <f t="shared" si="8"/>
        <v>0</v>
      </c>
      <c r="M100" s="216">
        <f t="shared" si="8"/>
        <v>0</v>
      </c>
      <c r="N100" s="216">
        <f t="shared" si="8"/>
        <v>0</v>
      </c>
      <c r="O100" s="216">
        <f t="shared" si="8"/>
        <v>0</v>
      </c>
      <c r="P100" s="216">
        <f t="shared" si="8"/>
        <v>0</v>
      </c>
      <c r="Q100" s="216">
        <f t="shared" si="8"/>
        <v>0</v>
      </c>
      <c r="R100" s="216">
        <f t="shared" si="8"/>
        <v>0</v>
      </c>
      <c r="S100" s="216">
        <f t="shared" si="8"/>
        <v>0</v>
      </c>
      <c r="T100" s="216">
        <f t="shared" si="8"/>
        <v>0</v>
      </c>
      <c r="U100" s="216">
        <f t="shared" si="8"/>
        <v>0</v>
      </c>
      <c r="V100" s="216">
        <f t="shared" si="8"/>
        <v>0</v>
      </c>
      <c r="W100" s="216">
        <f t="shared" si="8"/>
        <v>0</v>
      </c>
      <c r="X100" s="216">
        <f t="shared" si="8"/>
        <v>0</v>
      </c>
      <c r="Y100" s="216">
        <f t="shared" si="8"/>
        <v>0</v>
      </c>
      <c r="Z100" s="216">
        <f t="shared" si="8"/>
        <v>0</v>
      </c>
      <c r="AA100" s="216">
        <f t="shared" si="8"/>
        <v>0</v>
      </c>
      <c r="AB100" s="216">
        <f t="shared" si="8"/>
        <v>0</v>
      </c>
      <c r="AC100" s="216">
        <f t="shared" si="8"/>
        <v>0</v>
      </c>
      <c r="AD100" s="216">
        <f t="shared" si="8"/>
        <v>0</v>
      </c>
      <c r="AE100" s="216">
        <f t="shared" si="8"/>
        <v>0</v>
      </c>
      <c r="AF100" s="216">
        <f t="shared" si="8"/>
        <v>0</v>
      </c>
      <c r="AG100" s="216">
        <f>SUM(AG35:AG54)-AG34</f>
        <v>0</v>
      </c>
      <c r="AH100" s="216">
        <f>SUM(AH35:AH54)-AH34</f>
        <v>0</v>
      </c>
      <c r="AI100" s="216">
        <f>SUM(AI35:AI54)-AI34</f>
        <v>0</v>
      </c>
      <c r="AJ100" s="216">
        <f>SUM(AJ35:AJ54)-AJ34</f>
        <v>0</v>
      </c>
    </row>
    <row r="101" spans="1:36" x14ac:dyDescent="0.25">
      <c r="B101" s="184">
        <f t="shared" ref="B101:AE101" si="9">SUM(B56:B73)-B55</f>
        <v>0</v>
      </c>
      <c r="C101" s="184">
        <f t="shared" si="9"/>
        <v>0</v>
      </c>
      <c r="D101" s="184">
        <f t="shared" si="9"/>
        <v>0</v>
      </c>
      <c r="E101" s="184">
        <f t="shared" si="9"/>
        <v>0</v>
      </c>
      <c r="F101" s="184">
        <f t="shared" si="9"/>
        <v>0</v>
      </c>
      <c r="G101" s="184">
        <f t="shared" si="9"/>
        <v>0</v>
      </c>
      <c r="H101" s="184">
        <f t="shared" si="9"/>
        <v>0</v>
      </c>
      <c r="I101" s="184">
        <f t="shared" si="9"/>
        <v>0</v>
      </c>
      <c r="J101" s="184">
        <f t="shared" si="9"/>
        <v>0</v>
      </c>
      <c r="K101" s="184">
        <f t="shared" si="9"/>
        <v>0</v>
      </c>
      <c r="L101" s="184">
        <f t="shared" si="9"/>
        <v>0</v>
      </c>
      <c r="M101" s="184">
        <f t="shared" si="9"/>
        <v>0</v>
      </c>
      <c r="N101" s="184">
        <f t="shared" si="9"/>
        <v>0</v>
      </c>
      <c r="O101" s="184">
        <f t="shared" si="9"/>
        <v>0</v>
      </c>
      <c r="P101" s="184">
        <f t="shared" si="9"/>
        <v>0</v>
      </c>
      <c r="Q101" s="184">
        <f t="shared" si="9"/>
        <v>0</v>
      </c>
      <c r="R101" s="184">
        <f t="shared" si="9"/>
        <v>0</v>
      </c>
      <c r="S101" s="184">
        <f>SUM(S56:S73)-S55</f>
        <v>0</v>
      </c>
      <c r="T101" s="184">
        <f t="shared" si="9"/>
        <v>0</v>
      </c>
      <c r="U101" s="184">
        <f t="shared" si="9"/>
        <v>0</v>
      </c>
      <c r="V101" s="184">
        <f t="shared" si="9"/>
        <v>0</v>
      </c>
      <c r="W101" s="184">
        <f t="shared" si="9"/>
        <v>0</v>
      </c>
      <c r="X101" s="184">
        <f t="shared" si="9"/>
        <v>0</v>
      </c>
      <c r="Y101" s="184">
        <f t="shared" si="9"/>
        <v>0</v>
      </c>
      <c r="Z101" s="184">
        <f t="shared" si="9"/>
        <v>0</v>
      </c>
      <c r="AA101" s="184">
        <f t="shared" si="9"/>
        <v>0</v>
      </c>
      <c r="AB101" s="184">
        <f t="shared" si="9"/>
        <v>0</v>
      </c>
      <c r="AC101" s="184">
        <f t="shared" si="9"/>
        <v>0</v>
      </c>
      <c r="AD101" s="184">
        <f t="shared" si="9"/>
        <v>0</v>
      </c>
      <c r="AE101" s="184">
        <f t="shared" si="9"/>
        <v>0</v>
      </c>
      <c r="AF101" s="184">
        <f>SUM(AF56:AF73)-AF55</f>
        <v>0</v>
      </c>
      <c r="AG101" s="184">
        <f>SUM(AG56:AG75)-AG55</f>
        <v>0</v>
      </c>
      <c r="AH101" s="184">
        <f>SUM(AH56:AH81)-AH55</f>
        <v>0</v>
      </c>
      <c r="AI101" s="184">
        <f>SUM(AI56:AI81)-AI55</f>
        <v>0</v>
      </c>
      <c r="AJ101" s="184">
        <f>SUM(AJ56:AJ81)-AJ55</f>
        <v>0</v>
      </c>
    </row>
    <row r="102" spans="1:36" x14ac:dyDescent="0.25">
      <c r="B102" s="184">
        <f t="shared" ref="B102:AE102" si="10">SUM(B83:B93)-B82</f>
        <v>0</v>
      </c>
      <c r="C102" s="184">
        <f t="shared" si="10"/>
        <v>0</v>
      </c>
      <c r="D102" s="184">
        <f t="shared" si="10"/>
        <v>0</v>
      </c>
      <c r="E102" s="184">
        <f t="shared" si="10"/>
        <v>0</v>
      </c>
      <c r="F102" s="184">
        <f t="shared" si="10"/>
        <v>0</v>
      </c>
      <c r="G102" s="184">
        <f t="shared" si="10"/>
        <v>0</v>
      </c>
      <c r="H102" s="184">
        <f t="shared" si="10"/>
        <v>0</v>
      </c>
      <c r="I102" s="184">
        <f t="shared" si="10"/>
        <v>0</v>
      </c>
      <c r="J102" s="184">
        <f t="shared" si="10"/>
        <v>0</v>
      </c>
      <c r="K102" s="184">
        <f t="shared" si="10"/>
        <v>0</v>
      </c>
      <c r="L102" s="184">
        <f t="shared" si="10"/>
        <v>0</v>
      </c>
      <c r="M102" s="184">
        <f t="shared" si="10"/>
        <v>0</v>
      </c>
      <c r="N102" s="184">
        <f t="shared" si="10"/>
        <v>0</v>
      </c>
      <c r="O102" s="184">
        <f t="shared" si="10"/>
        <v>0</v>
      </c>
      <c r="P102" s="184">
        <f t="shared" si="10"/>
        <v>0</v>
      </c>
      <c r="Q102" s="184">
        <f t="shared" si="10"/>
        <v>0</v>
      </c>
      <c r="R102" s="184">
        <f t="shared" si="10"/>
        <v>0</v>
      </c>
      <c r="S102" s="184">
        <f>SUM(S83:S93)-S82</f>
        <v>0</v>
      </c>
      <c r="T102" s="184">
        <f t="shared" si="10"/>
        <v>0</v>
      </c>
      <c r="U102" s="184">
        <f t="shared" si="10"/>
        <v>0</v>
      </c>
      <c r="V102" s="184">
        <f t="shared" si="10"/>
        <v>0</v>
      </c>
      <c r="W102" s="184">
        <f t="shared" si="10"/>
        <v>0</v>
      </c>
      <c r="X102" s="184">
        <f t="shared" si="10"/>
        <v>0</v>
      </c>
      <c r="Y102" s="184">
        <f t="shared" si="10"/>
        <v>0</v>
      </c>
      <c r="Z102" s="184">
        <f t="shared" si="10"/>
        <v>0</v>
      </c>
      <c r="AA102" s="184">
        <f t="shared" si="10"/>
        <v>0</v>
      </c>
      <c r="AB102" s="184">
        <f t="shared" si="10"/>
        <v>0</v>
      </c>
      <c r="AC102" s="184">
        <f t="shared" si="10"/>
        <v>0</v>
      </c>
      <c r="AD102" s="184">
        <f t="shared" si="10"/>
        <v>0</v>
      </c>
      <c r="AE102" s="184">
        <f t="shared" si="10"/>
        <v>0</v>
      </c>
      <c r="AF102" s="91">
        <f t="shared" ref="AF102:AG102" si="11">SUM(AF83:AF93)-AF82</f>
        <v>0</v>
      </c>
      <c r="AG102" s="91">
        <f t="shared" si="11"/>
        <v>0</v>
      </c>
      <c r="AH102" s="91">
        <f t="shared" ref="AH102:AI102" si="12">SUM(AH83:AH93)-AH82</f>
        <v>0</v>
      </c>
      <c r="AI102" s="91">
        <f t="shared" si="12"/>
        <v>0</v>
      </c>
      <c r="AJ102" s="91">
        <f>SUM(AJ83:AJ93)-AJ82</f>
        <v>0</v>
      </c>
    </row>
    <row r="103" spans="1:36" x14ac:dyDescent="0.25">
      <c r="B103" s="91"/>
      <c r="C103" s="91"/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AA103" s="184"/>
      <c r="AB103" s="184"/>
      <c r="AC103" s="184"/>
      <c r="AD103" s="184"/>
      <c r="AE103" s="184"/>
      <c r="AF103" s="184"/>
      <c r="AG103" s="184"/>
      <c r="AH103" s="184"/>
    </row>
    <row r="104" spans="1:36" x14ac:dyDescent="0.25">
      <c r="X104" s="3"/>
      <c r="AA104" s="183"/>
      <c r="AC104" s="183"/>
      <c r="AD104" s="183"/>
      <c r="AE104" s="183"/>
      <c r="AF104" s="183"/>
      <c r="AG104" s="183"/>
      <c r="AH104" s="183"/>
    </row>
    <row r="105" spans="1:36" x14ac:dyDescent="0.25">
      <c r="X105" s="3"/>
      <c r="AA105" s="183"/>
      <c r="AB105" s="183"/>
      <c r="AC105" s="183"/>
      <c r="AD105" s="183"/>
      <c r="AE105" s="183"/>
      <c r="AF105" s="183"/>
      <c r="AG105" s="183"/>
      <c r="AH105" s="183"/>
    </row>
    <row r="106" spans="1:36" x14ac:dyDescent="0.25">
      <c r="X106" s="3"/>
      <c r="AA106" s="183"/>
      <c r="AB106" s="183"/>
      <c r="AC106" s="183"/>
      <c r="AD106" s="183"/>
      <c r="AE106" s="183"/>
      <c r="AF106" s="183"/>
      <c r="AG106" s="183"/>
      <c r="AH106" s="183"/>
    </row>
    <row r="107" spans="1:36" x14ac:dyDescent="0.25">
      <c r="X107" s="3"/>
      <c r="AA107" s="183"/>
      <c r="AB107" s="183"/>
      <c r="AC107" s="183"/>
      <c r="AD107" s="183"/>
      <c r="AE107" s="183"/>
      <c r="AF107" s="183"/>
      <c r="AG107" s="183"/>
      <c r="AH107" s="183"/>
    </row>
    <row r="108" spans="1:36" x14ac:dyDescent="0.25">
      <c r="X108" s="3"/>
      <c r="AA108" s="183"/>
      <c r="AB108" s="183"/>
      <c r="AC108" s="183"/>
      <c r="AD108" s="183"/>
      <c r="AE108" s="183"/>
      <c r="AF108" s="183"/>
      <c r="AG108" s="183"/>
      <c r="AH108" s="183"/>
    </row>
    <row r="109" spans="1:36" x14ac:dyDescent="0.25">
      <c r="X109" s="3"/>
      <c r="AA109" s="183"/>
      <c r="AB109" s="183"/>
      <c r="AC109" s="183"/>
      <c r="AD109" s="183"/>
      <c r="AE109" s="183"/>
      <c r="AF109" s="183"/>
      <c r="AG109" s="183"/>
      <c r="AH109" s="183"/>
    </row>
    <row r="110" spans="1:36" x14ac:dyDescent="0.25">
      <c r="X110" s="3"/>
      <c r="AA110" s="183"/>
      <c r="AB110" s="183"/>
      <c r="AC110" s="183"/>
      <c r="AD110" s="183"/>
      <c r="AE110" s="183"/>
      <c r="AF110" s="183"/>
      <c r="AG110" s="183"/>
      <c r="AH110" s="183"/>
    </row>
    <row r="111" spans="1:36" x14ac:dyDescent="0.25">
      <c r="X111" s="3"/>
      <c r="AA111" s="183"/>
      <c r="AB111" s="183"/>
      <c r="AC111" s="183"/>
      <c r="AD111" s="183"/>
      <c r="AE111" s="183"/>
      <c r="AF111" s="183"/>
      <c r="AG111" s="183"/>
      <c r="AH111" s="183"/>
    </row>
    <row r="112" spans="1:36" x14ac:dyDescent="0.25">
      <c r="X112" s="3"/>
      <c r="AA112" s="183"/>
      <c r="AB112" s="183"/>
      <c r="AC112" s="183"/>
      <c r="AD112" s="183"/>
      <c r="AE112" s="183"/>
      <c r="AF112" s="183"/>
      <c r="AG112" s="183"/>
      <c r="AH112" s="183"/>
    </row>
    <row r="113" spans="24:34" x14ac:dyDescent="0.25">
      <c r="X113" s="3"/>
      <c r="AA113" s="183"/>
      <c r="AB113" s="183"/>
      <c r="AC113" s="183"/>
      <c r="AD113" s="183"/>
      <c r="AE113" s="183"/>
      <c r="AF113" s="183"/>
      <c r="AG113" s="183"/>
      <c r="AH113" s="183"/>
    </row>
    <row r="114" spans="24:34" x14ac:dyDescent="0.25">
      <c r="X114" s="3"/>
      <c r="AA114" s="183"/>
      <c r="AB114" s="183"/>
      <c r="AC114" s="183"/>
      <c r="AD114" s="183"/>
      <c r="AE114" s="183"/>
      <c r="AF114" s="183"/>
      <c r="AG114" s="183"/>
      <c r="AH114" s="183"/>
    </row>
    <row r="115" spans="24:34" x14ac:dyDescent="0.25">
      <c r="X115" s="3"/>
      <c r="AA115" s="183"/>
      <c r="AB115" s="183"/>
      <c r="AC115" s="183"/>
      <c r="AD115" s="183"/>
      <c r="AE115" s="183"/>
      <c r="AF115" s="183"/>
      <c r="AG115" s="183"/>
      <c r="AH115" s="183"/>
    </row>
    <row r="116" spans="24:34" x14ac:dyDescent="0.25">
      <c r="X116" s="3"/>
      <c r="AA116" s="183"/>
      <c r="AB116" s="183"/>
      <c r="AC116" s="183"/>
      <c r="AD116" s="183"/>
      <c r="AE116" s="183"/>
      <c r="AF116" s="183"/>
      <c r="AG116" s="183"/>
      <c r="AH116" s="183"/>
    </row>
    <row r="117" spans="24:34" x14ac:dyDescent="0.25">
      <c r="X117" s="3"/>
      <c r="AA117" s="183"/>
      <c r="AB117" s="183"/>
      <c r="AC117" s="183"/>
      <c r="AD117" s="183"/>
      <c r="AE117" s="183"/>
      <c r="AF117" s="183"/>
      <c r="AG117" s="183"/>
      <c r="AH117" s="183"/>
    </row>
    <row r="118" spans="24:34" x14ac:dyDescent="0.25">
      <c r="X118" s="3"/>
      <c r="AA118" s="183"/>
      <c r="AB118" s="183"/>
      <c r="AC118" s="183"/>
      <c r="AD118" s="183"/>
      <c r="AE118" s="183"/>
      <c r="AF118" s="183"/>
      <c r="AG118" s="183"/>
      <c r="AH118" s="183"/>
    </row>
    <row r="119" spans="24:34" x14ac:dyDescent="0.25">
      <c r="X119" s="3"/>
      <c r="AA119" s="183"/>
      <c r="AB119" s="183"/>
      <c r="AC119" s="183"/>
      <c r="AD119" s="183"/>
      <c r="AE119" s="183"/>
      <c r="AF119" s="183"/>
      <c r="AG119" s="183"/>
      <c r="AH119" s="183"/>
    </row>
    <row r="120" spans="24:34" x14ac:dyDescent="0.25">
      <c r="X120" s="3"/>
      <c r="AA120" s="183"/>
      <c r="AB120" s="183"/>
      <c r="AC120" s="183"/>
      <c r="AD120" s="183"/>
      <c r="AE120" s="183"/>
      <c r="AF120" s="183"/>
      <c r="AG120" s="183"/>
      <c r="AH120" s="183"/>
    </row>
    <row r="121" spans="24:34" x14ac:dyDescent="0.25">
      <c r="X121" s="3"/>
      <c r="AA121" s="183"/>
      <c r="AB121" s="183"/>
      <c r="AC121" s="183"/>
      <c r="AD121" s="183"/>
      <c r="AE121" s="183"/>
      <c r="AF121" s="183"/>
      <c r="AG121" s="183"/>
      <c r="AH121" s="183"/>
    </row>
    <row r="122" spans="24:34" x14ac:dyDescent="0.25">
      <c r="AA122" s="183"/>
      <c r="AB122" s="183"/>
      <c r="AC122" s="183"/>
      <c r="AD122" s="183"/>
      <c r="AE122" s="183"/>
      <c r="AF122" s="183"/>
      <c r="AG122" s="183"/>
      <c r="AH122" s="183"/>
    </row>
    <row r="123" spans="24:34" x14ac:dyDescent="0.25">
      <c r="AA123" s="183"/>
      <c r="AB123" s="183"/>
      <c r="AC123" s="183"/>
      <c r="AD123" s="183"/>
      <c r="AE123" s="183"/>
      <c r="AF123" s="183"/>
      <c r="AG123" s="183"/>
      <c r="AH123" s="183"/>
    </row>
    <row r="124" spans="24:34" x14ac:dyDescent="0.25">
      <c r="AA124" s="183"/>
      <c r="AB124" s="183"/>
      <c r="AC124" s="183"/>
      <c r="AD124" s="183"/>
      <c r="AE124" s="183"/>
      <c r="AF124" s="183"/>
      <c r="AG124" s="183"/>
      <c r="AH124" s="183"/>
    </row>
    <row r="125" spans="24:34" x14ac:dyDescent="0.25">
      <c r="AA125" s="183"/>
      <c r="AB125" s="183"/>
    </row>
    <row r="126" spans="24:34" x14ac:dyDescent="0.25">
      <c r="AB126" s="183"/>
    </row>
  </sheetData>
  <phoneticPr fontId="42" type="noConversion"/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499984740745262"/>
  </sheetPr>
  <dimension ref="A1:AJ108"/>
  <sheetViews>
    <sheetView zoomScaleNormal="100" workbookViewId="0">
      <pane xSplit="1" topLeftCell="Z1" activePane="topRight" state="frozen"/>
      <selection pane="topRight" activeCell="AH11" sqref="AH11"/>
    </sheetView>
  </sheetViews>
  <sheetFormatPr defaultRowHeight="15" x14ac:dyDescent="0.25"/>
  <cols>
    <col min="1" max="1" width="49" style="15" customWidth="1"/>
    <col min="2" max="11" width="8.28515625" style="15" customWidth="1"/>
    <col min="12" max="16" width="9.140625" style="15"/>
    <col min="17" max="17" width="9.7109375" style="15" bestFit="1" customWidth="1"/>
    <col min="18" max="20" width="9.7109375" style="37" bestFit="1" customWidth="1"/>
    <col min="21" max="21" width="8.85546875" style="15"/>
    <col min="22" max="22" width="9.140625" style="15"/>
    <col min="23" max="29" width="11.5703125" style="15" bestFit="1" customWidth="1"/>
    <col min="30" max="30" width="9.140625" style="15"/>
    <col min="31" max="31" width="11.7109375" style="15" customWidth="1"/>
    <col min="32" max="261" width="9.140625" style="15"/>
    <col min="262" max="262" width="49" style="15" customWidth="1"/>
    <col min="263" max="272" width="8.28515625" style="15" customWidth="1"/>
    <col min="273" max="517" width="9.140625" style="15"/>
    <col min="518" max="518" width="49" style="15" customWidth="1"/>
    <col min="519" max="528" width="8.28515625" style="15" customWidth="1"/>
    <col min="529" max="773" width="9.140625" style="15"/>
    <col min="774" max="774" width="49" style="15" customWidth="1"/>
    <col min="775" max="784" width="8.28515625" style="15" customWidth="1"/>
    <col min="785" max="1029" width="9.140625" style="15"/>
    <col min="1030" max="1030" width="49" style="15" customWidth="1"/>
    <col min="1031" max="1040" width="8.28515625" style="15" customWidth="1"/>
    <col min="1041" max="1285" width="9.140625" style="15"/>
    <col min="1286" max="1286" width="49" style="15" customWidth="1"/>
    <col min="1287" max="1296" width="8.28515625" style="15" customWidth="1"/>
    <col min="1297" max="1541" width="9.140625" style="15"/>
    <col min="1542" max="1542" width="49" style="15" customWidth="1"/>
    <col min="1543" max="1552" width="8.28515625" style="15" customWidth="1"/>
    <col min="1553" max="1797" width="9.140625" style="15"/>
    <col min="1798" max="1798" width="49" style="15" customWidth="1"/>
    <col min="1799" max="1808" width="8.28515625" style="15" customWidth="1"/>
    <col min="1809" max="2053" width="9.140625" style="15"/>
    <col min="2054" max="2054" width="49" style="15" customWidth="1"/>
    <col min="2055" max="2064" width="8.28515625" style="15" customWidth="1"/>
    <col min="2065" max="2309" width="9.140625" style="15"/>
    <col min="2310" max="2310" width="49" style="15" customWidth="1"/>
    <col min="2311" max="2320" width="8.28515625" style="15" customWidth="1"/>
    <col min="2321" max="2565" width="9.140625" style="15"/>
    <col min="2566" max="2566" width="49" style="15" customWidth="1"/>
    <col min="2567" max="2576" width="8.28515625" style="15" customWidth="1"/>
    <col min="2577" max="2821" width="9.140625" style="15"/>
    <col min="2822" max="2822" width="49" style="15" customWidth="1"/>
    <col min="2823" max="2832" width="8.28515625" style="15" customWidth="1"/>
    <col min="2833" max="3077" width="9.140625" style="15"/>
    <col min="3078" max="3078" width="49" style="15" customWidth="1"/>
    <col min="3079" max="3088" width="8.28515625" style="15" customWidth="1"/>
    <col min="3089" max="3333" width="9.140625" style="15"/>
    <col min="3334" max="3334" width="49" style="15" customWidth="1"/>
    <col min="3335" max="3344" width="8.28515625" style="15" customWidth="1"/>
    <col min="3345" max="3589" width="9.140625" style="15"/>
    <col min="3590" max="3590" width="49" style="15" customWidth="1"/>
    <col min="3591" max="3600" width="8.28515625" style="15" customWidth="1"/>
    <col min="3601" max="3845" width="9.140625" style="15"/>
    <col min="3846" max="3846" width="49" style="15" customWidth="1"/>
    <col min="3847" max="3856" width="8.28515625" style="15" customWidth="1"/>
    <col min="3857" max="4101" width="9.140625" style="15"/>
    <col min="4102" max="4102" width="49" style="15" customWidth="1"/>
    <col min="4103" max="4112" width="8.28515625" style="15" customWidth="1"/>
    <col min="4113" max="4357" width="9.140625" style="15"/>
    <col min="4358" max="4358" width="49" style="15" customWidth="1"/>
    <col min="4359" max="4368" width="8.28515625" style="15" customWidth="1"/>
    <col min="4369" max="4613" width="9.140625" style="15"/>
    <col min="4614" max="4614" width="49" style="15" customWidth="1"/>
    <col min="4615" max="4624" width="8.28515625" style="15" customWidth="1"/>
    <col min="4625" max="4869" width="9.140625" style="15"/>
    <col min="4870" max="4870" width="49" style="15" customWidth="1"/>
    <col min="4871" max="4880" width="8.28515625" style="15" customWidth="1"/>
    <col min="4881" max="5125" width="9.140625" style="15"/>
    <col min="5126" max="5126" width="49" style="15" customWidth="1"/>
    <col min="5127" max="5136" width="8.28515625" style="15" customWidth="1"/>
    <col min="5137" max="5381" width="9.140625" style="15"/>
    <col min="5382" max="5382" width="49" style="15" customWidth="1"/>
    <col min="5383" max="5392" width="8.28515625" style="15" customWidth="1"/>
    <col min="5393" max="5637" width="9.140625" style="15"/>
    <col min="5638" max="5638" width="49" style="15" customWidth="1"/>
    <col min="5639" max="5648" width="8.28515625" style="15" customWidth="1"/>
    <col min="5649" max="5893" width="9.140625" style="15"/>
    <col min="5894" max="5894" width="49" style="15" customWidth="1"/>
    <col min="5895" max="5904" width="8.28515625" style="15" customWidth="1"/>
    <col min="5905" max="6149" width="9.140625" style="15"/>
    <col min="6150" max="6150" width="49" style="15" customWidth="1"/>
    <col min="6151" max="6160" width="8.28515625" style="15" customWidth="1"/>
    <col min="6161" max="6405" width="9.140625" style="15"/>
    <col min="6406" max="6406" width="49" style="15" customWidth="1"/>
    <col min="6407" max="6416" width="8.28515625" style="15" customWidth="1"/>
    <col min="6417" max="6661" width="9.140625" style="15"/>
    <col min="6662" max="6662" width="49" style="15" customWidth="1"/>
    <col min="6663" max="6672" width="8.28515625" style="15" customWidth="1"/>
    <col min="6673" max="6917" width="9.140625" style="15"/>
    <col min="6918" max="6918" width="49" style="15" customWidth="1"/>
    <col min="6919" max="6928" width="8.28515625" style="15" customWidth="1"/>
    <col min="6929" max="7173" width="9.140625" style="15"/>
    <col min="7174" max="7174" width="49" style="15" customWidth="1"/>
    <col min="7175" max="7184" width="8.28515625" style="15" customWidth="1"/>
    <col min="7185" max="7429" width="9.140625" style="15"/>
    <col min="7430" max="7430" width="49" style="15" customWidth="1"/>
    <col min="7431" max="7440" width="8.28515625" style="15" customWidth="1"/>
    <col min="7441" max="7685" width="9.140625" style="15"/>
    <col min="7686" max="7686" width="49" style="15" customWidth="1"/>
    <col min="7687" max="7696" width="8.28515625" style="15" customWidth="1"/>
    <col min="7697" max="7941" width="9.140625" style="15"/>
    <col min="7942" max="7942" width="49" style="15" customWidth="1"/>
    <col min="7943" max="7952" width="8.28515625" style="15" customWidth="1"/>
    <col min="7953" max="8197" width="9.140625" style="15"/>
    <col min="8198" max="8198" width="49" style="15" customWidth="1"/>
    <col min="8199" max="8208" width="8.28515625" style="15" customWidth="1"/>
    <col min="8209" max="8453" width="9.140625" style="15"/>
    <col min="8454" max="8454" width="49" style="15" customWidth="1"/>
    <col min="8455" max="8464" width="8.28515625" style="15" customWidth="1"/>
    <col min="8465" max="8709" width="9.140625" style="15"/>
    <col min="8710" max="8710" width="49" style="15" customWidth="1"/>
    <col min="8711" max="8720" width="8.28515625" style="15" customWidth="1"/>
    <col min="8721" max="8965" width="9.140625" style="15"/>
    <col min="8966" max="8966" width="49" style="15" customWidth="1"/>
    <col min="8967" max="8976" width="8.28515625" style="15" customWidth="1"/>
    <col min="8977" max="9221" width="9.140625" style="15"/>
    <col min="9222" max="9222" width="49" style="15" customWidth="1"/>
    <col min="9223" max="9232" width="8.28515625" style="15" customWidth="1"/>
    <col min="9233" max="9477" width="9.140625" style="15"/>
    <col min="9478" max="9478" width="49" style="15" customWidth="1"/>
    <col min="9479" max="9488" width="8.28515625" style="15" customWidth="1"/>
    <col min="9489" max="9733" width="9.140625" style="15"/>
    <col min="9734" max="9734" width="49" style="15" customWidth="1"/>
    <col min="9735" max="9744" width="8.28515625" style="15" customWidth="1"/>
    <col min="9745" max="9989" width="9.140625" style="15"/>
    <col min="9990" max="9990" width="49" style="15" customWidth="1"/>
    <col min="9991" max="10000" width="8.28515625" style="15" customWidth="1"/>
    <col min="10001" max="10245" width="9.140625" style="15"/>
    <col min="10246" max="10246" width="49" style="15" customWidth="1"/>
    <col min="10247" max="10256" width="8.28515625" style="15" customWidth="1"/>
    <col min="10257" max="10501" width="9.140625" style="15"/>
    <col min="10502" max="10502" width="49" style="15" customWidth="1"/>
    <col min="10503" max="10512" width="8.28515625" style="15" customWidth="1"/>
    <col min="10513" max="10757" width="9.140625" style="15"/>
    <col min="10758" max="10758" width="49" style="15" customWidth="1"/>
    <col min="10759" max="10768" width="8.28515625" style="15" customWidth="1"/>
    <col min="10769" max="11013" width="9.140625" style="15"/>
    <col min="11014" max="11014" width="49" style="15" customWidth="1"/>
    <col min="11015" max="11024" width="8.28515625" style="15" customWidth="1"/>
    <col min="11025" max="11269" width="9.140625" style="15"/>
    <col min="11270" max="11270" width="49" style="15" customWidth="1"/>
    <col min="11271" max="11280" width="8.28515625" style="15" customWidth="1"/>
    <col min="11281" max="11525" width="9.140625" style="15"/>
    <col min="11526" max="11526" width="49" style="15" customWidth="1"/>
    <col min="11527" max="11536" width="8.28515625" style="15" customWidth="1"/>
    <col min="11537" max="11781" width="9.140625" style="15"/>
    <col min="11782" max="11782" width="49" style="15" customWidth="1"/>
    <col min="11783" max="11792" width="8.28515625" style="15" customWidth="1"/>
    <col min="11793" max="12037" width="9.140625" style="15"/>
    <col min="12038" max="12038" width="49" style="15" customWidth="1"/>
    <col min="12039" max="12048" width="8.28515625" style="15" customWidth="1"/>
    <col min="12049" max="12293" width="9.140625" style="15"/>
    <col min="12294" max="12294" width="49" style="15" customWidth="1"/>
    <col min="12295" max="12304" width="8.28515625" style="15" customWidth="1"/>
    <col min="12305" max="12549" width="9.140625" style="15"/>
    <col min="12550" max="12550" width="49" style="15" customWidth="1"/>
    <col min="12551" max="12560" width="8.28515625" style="15" customWidth="1"/>
    <col min="12561" max="12805" width="9.140625" style="15"/>
    <col min="12806" max="12806" width="49" style="15" customWidth="1"/>
    <col min="12807" max="12816" width="8.28515625" style="15" customWidth="1"/>
    <col min="12817" max="13061" width="9.140625" style="15"/>
    <col min="13062" max="13062" width="49" style="15" customWidth="1"/>
    <col min="13063" max="13072" width="8.28515625" style="15" customWidth="1"/>
    <col min="13073" max="13317" width="9.140625" style="15"/>
    <col min="13318" max="13318" width="49" style="15" customWidth="1"/>
    <col min="13319" max="13328" width="8.28515625" style="15" customWidth="1"/>
    <col min="13329" max="13573" width="9.140625" style="15"/>
    <col min="13574" max="13574" width="49" style="15" customWidth="1"/>
    <col min="13575" max="13584" width="8.28515625" style="15" customWidth="1"/>
    <col min="13585" max="13829" width="9.140625" style="15"/>
    <col min="13830" max="13830" width="49" style="15" customWidth="1"/>
    <col min="13831" max="13840" width="8.28515625" style="15" customWidth="1"/>
    <col min="13841" max="14085" width="9.140625" style="15"/>
    <col min="14086" max="14086" width="49" style="15" customWidth="1"/>
    <col min="14087" max="14096" width="8.28515625" style="15" customWidth="1"/>
    <col min="14097" max="14341" width="9.140625" style="15"/>
    <col min="14342" max="14342" width="49" style="15" customWidth="1"/>
    <col min="14343" max="14352" width="8.28515625" style="15" customWidth="1"/>
    <col min="14353" max="14597" width="9.140625" style="15"/>
    <col min="14598" max="14598" width="49" style="15" customWidth="1"/>
    <col min="14599" max="14608" width="8.28515625" style="15" customWidth="1"/>
    <col min="14609" max="14853" width="9.140625" style="15"/>
    <col min="14854" max="14854" width="49" style="15" customWidth="1"/>
    <col min="14855" max="14864" width="8.28515625" style="15" customWidth="1"/>
    <col min="14865" max="15109" width="9.140625" style="15"/>
    <col min="15110" max="15110" width="49" style="15" customWidth="1"/>
    <col min="15111" max="15120" width="8.28515625" style="15" customWidth="1"/>
    <col min="15121" max="15365" width="9.140625" style="15"/>
    <col min="15366" max="15366" width="49" style="15" customWidth="1"/>
    <col min="15367" max="15376" width="8.28515625" style="15" customWidth="1"/>
    <col min="15377" max="15621" width="9.140625" style="15"/>
    <col min="15622" max="15622" width="49" style="15" customWidth="1"/>
    <col min="15623" max="15632" width="8.28515625" style="15" customWidth="1"/>
    <col min="15633" max="15877" width="9.140625" style="15"/>
    <col min="15878" max="15878" width="49" style="15" customWidth="1"/>
    <col min="15879" max="15888" width="8.28515625" style="15" customWidth="1"/>
    <col min="15889" max="16133" width="9.140625" style="15"/>
    <col min="16134" max="16134" width="49" style="15" customWidth="1"/>
    <col min="16135" max="16144" width="8.28515625" style="15" customWidth="1"/>
    <col min="16145" max="16384" width="9.140625" style="15"/>
  </cols>
  <sheetData>
    <row r="1" spans="1:33" ht="15" customHeight="1" x14ac:dyDescent="0.25">
      <c r="A1" s="36" t="s">
        <v>62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97"/>
      <c r="S1" s="97"/>
      <c r="T1" s="97"/>
      <c r="U1" s="36"/>
    </row>
    <row r="2" spans="1:33" x14ac:dyDescent="0.25">
      <c r="A2" s="13" t="s">
        <v>63</v>
      </c>
      <c r="B2" s="14" t="s">
        <v>212</v>
      </c>
      <c r="C2" s="14" t="s">
        <v>213</v>
      </c>
      <c r="D2" s="14" t="s">
        <v>214</v>
      </c>
      <c r="E2" s="14" t="s">
        <v>215</v>
      </c>
      <c r="F2" s="14" t="s">
        <v>216</v>
      </c>
      <c r="G2" s="14" t="s">
        <v>218</v>
      </c>
      <c r="H2" s="14" t="s">
        <v>219</v>
      </c>
      <c r="I2" s="14" t="s">
        <v>220</v>
      </c>
      <c r="J2" s="14" t="s">
        <v>217</v>
      </c>
      <c r="K2" s="14" t="s">
        <v>221</v>
      </c>
      <c r="L2" s="14" t="s">
        <v>222</v>
      </c>
      <c r="M2" s="14" t="s">
        <v>223</v>
      </c>
      <c r="N2" s="14" t="s">
        <v>224</v>
      </c>
      <c r="O2" s="14" t="s">
        <v>225</v>
      </c>
      <c r="P2" s="14" t="s">
        <v>226</v>
      </c>
      <c r="Q2" s="14" t="s">
        <v>227</v>
      </c>
      <c r="R2" s="14" t="s">
        <v>228</v>
      </c>
      <c r="S2" s="14" t="s">
        <v>229</v>
      </c>
      <c r="T2" s="14" t="s">
        <v>230</v>
      </c>
      <c r="U2" s="14" t="s">
        <v>231</v>
      </c>
      <c r="V2" s="14" t="s">
        <v>232</v>
      </c>
      <c r="W2" s="14" t="s">
        <v>233</v>
      </c>
      <c r="X2" s="14" t="s">
        <v>362</v>
      </c>
      <c r="Y2" s="14" t="s">
        <v>380</v>
      </c>
      <c r="Z2" s="14" t="s">
        <v>387</v>
      </c>
      <c r="AA2" s="14" t="s">
        <v>395</v>
      </c>
      <c r="AB2" s="14" t="s">
        <v>443</v>
      </c>
      <c r="AC2" s="14" t="s">
        <v>453</v>
      </c>
      <c r="AD2" s="14" t="s">
        <v>480</v>
      </c>
      <c r="AE2" s="14" t="s">
        <v>484</v>
      </c>
    </row>
    <row r="3" spans="1:33" x14ac:dyDescent="0.25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U3" s="37"/>
    </row>
    <row r="4" spans="1:33" x14ac:dyDescent="0.25">
      <c r="A4" s="34" t="s">
        <v>64</v>
      </c>
      <c r="B4" s="35" t="s">
        <v>212</v>
      </c>
      <c r="C4" s="35" t="s">
        <v>213</v>
      </c>
      <c r="D4" s="35" t="s">
        <v>214</v>
      </c>
      <c r="E4" s="35" t="s">
        <v>215</v>
      </c>
      <c r="F4" s="35" t="s">
        <v>216</v>
      </c>
      <c r="G4" s="35" t="s">
        <v>218</v>
      </c>
      <c r="H4" s="35" t="s">
        <v>219</v>
      </c>
      <c r="I4" s="35" t="s">
        <v>220</v>
      </c>
      <c r="J4" s="35" t="s">
        <v>217</v>
      </c>
      <c r="K4" s="35" t="s">
        <v>221</v>
      </c>
      <c r="L4" s="35" t="s">
        <v>222</v>
      </c>
      <c r="M4" s="35" t="s">
        <v>223</v>
      </c>
      <c r="N4" s="35" t="s">
        <v>224</v>
      </c>
      <c r="O4" s="35" t="s">
        <v>225</v>
      </c>
      <c r="P4" s="35" t="s">
        <v>226</v>
      </c>
      <c r="Q4" s="35" t="s">
        <v>227</v>
      </c>
      <c r="R4" s="35" t="s">
        <v>228</v>
      </c>
      <c r="S4" s="35" t="s">
        <v>229</v>
      </c>
      <c r="T4" s="35" t="s">
        <v>230</v>
      </c>
      <c r="U4" s="35" t="s">
        <v>231</v>
      </c>
      <c r="V4" s="35" t="s">
        <v>232</v>
      </c>
      <c r="W4" s="35" t="s">
        <v>233</v>
      </c>
      <c r="X4" s="35" t="s">
        <v>362</v>
      </c>
      <c r="Y4" s="35" t="s">
        <v>380</v>
      </c>
      <c r="Z4" s="35" t="s">
        <v>387</v>
      </c>
      <c r="AA4" s="35" t="s">
        <v>395</v>
      </c>
      <c r="AB4" s="35" t="s">
        <v>443</v>
      </c>
      <c r="AC4" s="35" t="s">
        <v>453</v>
      </c>
      <c r="AD4" s="35" t="s">
        <v>480</v>
      </c>
      <c r="AE4" s="35" t="s">
        <v>484</v>
      </c>
    </row>
    <row r="5" spans="1:33" s="109" customFormat="1" x14ac:dyDescent="0.25">
      <c r="A5" s="52" t="s">
        <v>65</v>
      </c>
      <c r="B5" s="106">
        <v>2809</v>
      </c>
      <c r="C5" s="106">
        <v>2878</v>
      </c>
      <c r="D5" s="106">
        <v>2867</v>
      </c>
      <c r="E5" s="106">
        <v>2962</v>
      </c>
      <c r="F5" s="106">
        <v>3071</v>
      </c>
      <c r="G5" s="106">
        <v>3055</v>
      </c>
      <c r="H5" s="106">
        <v>3399</v>
      </c>
      <c r="I5" s="106">
        <v>3435</v>
      </c>
      <c r="J5" s="106">
        <v>3674</v>
      </c>
      <c r="K5" s="106">
        <v>4093</v>
      </c>
      <c r="L5" s="106">
        <v>4099</v>
      </c>
      <c r="M5" s="106">
        <v>3767.74</v>
      </c>
      <c r="N5" s="106">
        <v>3605.26</v>
      </c>
      <c r="O5" s="106">
        <v>3660</v>
      </c>
      <c r="P5" s="106">
        <v>3334</v>
      </c>
      <c r="Q5" s="107">
        <v>3349</v>
      </c>
      <c r="R5" s="123">
        <v>3542</v>
      </c>
      <c r="S5" s="123">
        <v>3440</v>
      </c>
      <c r="T5" s="123">
        <v>4570</v>
      </c>
      <c r="U5" s="166">
        <v>5051.0678367221599</v>
      </c>
      <c r="V5" s="166">
        <v>6672.8739489336403</v>
      </c>
      <c r="W5" s="166">
        <v>8144.1391340683595</v>
      </c>
      <c r="X5" s="166">
        <v>7626.6497478470601</v>
      </c>
      <c r="Y5" s="166">
        <v>7647.784857283641</v>
      </c>
      <c r="Z5" s="166">
        <v>7882.0728357668013</v>
      </c>
      <c r="AA5" s="166">
        <v>7705.9856992593504</v>
      </c>
      <c r="AB5" s="166">
        <v>7698</v>
      </c>
      <c r="AC5" s="166">
        <v>6054.51319767115</v>
      </c>
      <c r="AD5" s="108">
        <v>5776.8602899436</v>
      </c>
      <c r="AE5" s="108">
        <v>5942.6906325312593</v>
      </c>
      <c r="AF5" s="108"/>
      <c r="AG5" s="108"/>
    </row>
    <row r="6" spans="1:33" x14ac:dyDescent="0.25">
      <c r="A6" s="42" t="s">
        <v>66</v>
      </c>
      <c r="B6" s="39">
        <v>1500</v>
      </c>
      <c r="C6" s="39">
        <v>1607</v>
      </c>
      <c r="D6" s="39">
        <v>1893</v>
      </c>
      <c r="E6" s="39">
        <v>1979</v>
      </c>
      <c r="F6" s="39">
        <v>1789</v>
      </c>
      <c r="G6" s="39">
        <v>1749</v>
      </c>
      <c r="H6" s="39">
        <v>2133</v>
      </c>
      <c r="I6" s="39">
        <v>2147</v>
      </c>
      <c r="J6" s="39">
        <v>2291</v>
      </c>
      <c r="K6" s="39">
        <v>2421</v>
      </c>
      <c r="L6" s="39">
        <v>2899</v>
      </c>
      <c r="M6" s="39">
        <v>2717.65</v>
      </c>
      <c r="N6" s="39">
        <v>2567.29</v>
      </c>
      <c r="O6" s="39">
        <v>2514.61</v>
      </c>
      <c r="P6" s="39">
        <v>2417</v>
      </c>
      <c r="Q6" s="40">
        <v>2529</v>
      </c>
      <c r="R6" s="120">
        <v>2511</v>
      </c>
      <c r="S6" s="120">
        <v>2124</v>
      </c>
      <c r="T6" s="120">
        <v>3299</v>
      </c>
      <c r="U6" s="167">
        <v>3787.2154263842503</v>
      </c>
      <c r="V6" s="167">
        <v>4876.2192383156498</v>
      </c>
      <c r="W6" s="167">
        <v>6049.7888775722495</v>
      </c>
      <c r="X6" s="167">
        <v>5508.2001969177199</v>
      </c>
      <c r="Y6" s="167">
        <v>4966.1092579579799</v>
      </c>
      <c r="Z6" s="167">
        <v>5184.8032708812007</v>
      </c>
      <c r="AA6" s="167">
        <v>5247.6921689985002</v>
      </c>
      <c r="AB6" s="167">
        <v>5655</v>
      </c>
      <c r="AC6" s="167">
        <v>4500.8197480220097</v>
      </c>
      <c r="AD6" s="81">
        <v>3945.6489578977998</v>
      </c>
      <c r="AE6" s="81">
        <v>4368.4595642970598</v>
      </c>
      <c r="AF6" s="81"/>
      <c r="AG6" s="81"/>
    </row>
    <row r="7" spans="1:33" x14ac:dyDescent="0.25">
      <c r="A7" s="42" t="s">
        <v>67</v>
      </c>
      <c r="B7" s="39">
        <v>1309</v>
      </c>
      <c r="C7" s="39">
        <v>1271</v>
      </c>
      <c r="D7" s="39">
        <v>974</v>
      </c>
      <c r="E7" s="39">
        <v>982</v>
      </c>
      <c r="F7" s="39">
        <v>1283</v>
      </c>
      <c r="G7" s="39">
        <v>1305</v>
      </c>
      <c r="H7" s="39">
        <v>1265</v>
      </c>
      <c r="I7" s="39">
        <v>1287</v>
      </c>
      <c r="J7" s="39">
        <v>1384</v>
      </c>
      <c r="K7" s="39">
        <v>1672</v>
      </c>
      <c r="L7" s="39">
        <v>1200</v>
      </c>
      <c r="M7" s="39">
        <v>1050.0899999999999</v>
      </c>
      <c r="N7" s="39">
        <v>1037.97</v>
      </c>
      <c r="O7" s="39">
        <v>1145.69</v>
      </c>
      <c r="P7" s="39">
        <v>917</v>
      </c>
      <c r="Q7" s="40">
        <v>820</v>
      </c>
      <c r="R7" s="120">
        <v>1031</v>
      </c>
      <c r="S7" s="120">
        <v>1316</v>
      </c>
      <c r="T7" s="120">
        <v>1271</v>
      </c>
      <c r="U7" s="167">
        <v>1263.85241033791</v>
      </c>
      <c r="V7" s="167">
        <v>1796.6547106179901</v>
      </c>
      <c r="W7" s="167">
        <v>2094.35025649611</v>
      </c>
      <c r="X7" s="167">
        <v>2118.4495509293401</v>
      </c>
      <c r="Y7" s="167">
        <v>2681.6755993256602</v>
      </c>
      <c r="Z7" s="167">
        <v>2697.2695648856002</v>
      </c>
      <c r="AA7" s="167">
        <v>2458.2935302608503</v>
      </c>
      <c r="AB7" s="167">
        <v>2044</v>
      </c>
      <c r="AC7" s="167">
        <v>1553.6934496491399</v>
      </c>
      <c r="AD7" s="81">
        <v>1831.2113320458</v>
      </c>
      <c r="AE7" s="81">
        <v>1574.2310682341999</v>
      </c>
      <c r="AF7" s="81"/>
      <c r="AG7" s="81"/>
    </row>
    <row r="8" spans="1:33" x14ac:dyDescent="0.25">
      <c r="A8" s="38" t="s">
        <v>68</v>
      </c>
      <c r="B8" s="39">
        <v>-2300</v>
      </c>
      <c r="C8" s="39">
        <v>-2459</v>
      </c>
      <c r="D8" s="39">
        <v>-2300</v>
      </c>
      <c r="E8" s="39">
        <v>-2334</v>
      </c>
      <c r="F8" s="39">
        <v>-2395</v>
      </c>
      <c r="G8" s="39">
        <v>-2628</v>
      </c>
      <c r="H8" s="39">
        <v>-2845</v>
      </c>
      <c r="I8" s="39">
        <v>-2670</v>
      </c>
      <c r="J8" s="39">
        <v>-2900</v>
      </c>
      <c r="K8" s="39">
        <v>-3276</v>
      </c>
      <c r="L8" s="39">
        <v>-3380</v>
      </c>
      <c r="M8" s="39">
        <v>-3057.12</v>
      </c>
      <c r="N8" s="39">
        <v>-3222.03</v>
      </c>
      <c r="O8" s="39">
        <v>-3380</v>
      </c>
      <c r="P8" s="39">
        <v>-3190</v>
      </c>
      <c r="Q8" s="40">
        <v>-3171</v>
      </c>
      <c r="R8" s="120">
        <v>-3237</v>
      </c>
      <c r="S8" s="120">
        <v>-3109</v>
      </c>
      <c r="T8" s="120">
        <v>-4022</v>
      </c>
      <c r="U8" s="167">
        <f>-3829.45758338118+27.566</f>
        <v>-3801.8915833811802</v>
      </c>
      <c r="V8" s="167">
        <v>-4797.7899624926404</v>
      </c>
      <c r="W8" s="167">
        <v>-5451.3663854504493</v>
      </c>
      <c r="X8" s="167">
        <v>-4735.8126218028101</v>
      </c>
      <c r="Y8" s="167">
        <v>-5095.8324477634997</v>
      </c>
      <c r="Z8" s="167">
        <v>-5826.7289081662502</v>
      </c>
      <c r="AA8" s="167">
        <v>-5789.1504444052498</v>
      </c>
      <c r="AB8" s="167">
        <v>-6426</v>
      </c>
      <c r="AC8" s="167">
        <v>-5214.3207249676498</v>
      </c>
      <c r="AD8" s="81">
        <v>-5021.0408577377002</v>
      </c>
      <c r="AE8" s="81">
        <v>-5419.3083021986004</v>
      </c>
      <c r="AF8" s="81"/>
      <c r="AG8" s="81"/>
    </row>
    <row r="9" spans="1:33" s="109" customFormat="1" x14ac:dyDescent="0.25">
      <c r="A9" s="52" t="s">
        <v>69</v>
      </c>
      <c r="B9" s="106">
        <v>509</v>
      </c>
      <c r="C9" s="106">
        <v>419</v>
      </c>
      <c r="D9" s="106">
        <v>567</v>
      </c>
      <c r="E9" s="106">
        <v>628</v>
      </c>
      <c r="F9" s="106">
        <v>677</v>
      </c>
      <c r="G9" s="106">
        <v>426</v>
      </c>
      <c r="H9" s="106">
        <v>553</v>
      </c>
      <c r="I9" s="106">
        <v>765</v>
      </c>
      <c r="J9" s="106">
        <v>774</v>
      </c>
      <c r="K9" s="106">
        <v>817</v>
      </c>
      <c r="L9" s="106">
        <v>719</v>
      </c>
      <c r="M9" s="106">
        <v>710.62</v>
      </c>
      <c r="N9" s="106">
        <v>383.23</v>
      </c>
      <c r="O9" s="106">
        <v>283</v>
      </c>
      <c r="P9" s="106">
        <v>144</v>
      </c>
      <c r="Q9" s="107">
        <v>178</v>
      </c>
      <c r="R9" s="123">
        <v>305</v>
      </c>
      <c r="S9" s="123">
        <v>330</v>
      </c>
      <c r="T9" s="123">
        <v>548</v>
      </c>
      <c r="U9" s="166">
        <f>SUM(U8+U5)</f>
        <v>1249.1762533409797</v>
      </c>
      <c r="V9" s="166">
        <v>1875.083986441</v>
      </c>
      <c r="W9" s="166">
        <v>2692.7727486179101</v>
      </c>
      <c r="X9" s="166">
        <v>2890.83712604425</v>
      </c>
      <c r="Y9" s="166">
        <v>2551.9524095201409</v>
      </c>
      <c r="Z9" s="166">
        <v>2055.3439276005511</v>
      </c>
      <c r="AA9" s="166">
        <v>1916.8352548540997</v>
      </c>
      <c r="AB9" s="166">
        <v>1272</v>
      </c>
      <c r="AC9" s="166">
        <v>840.19247270349967</v>
      </c>
      <c r="AD9" s="108">
        <v>755.8194322058996</v>
      </c>
      <c r="AE9" s="108">
        <v>523.38233033265919</v>
      </c>
      <c r="AF9" s="108"/>
      <c r="AG9" s="108"/>
    </row>
    <row r="10" spans="1:33" x14ac:dyDescent="0.25">
      <c r="A10" s="38" t="s">
        <v>70</v>
      </c>
      <c r="B10" s="39">
        <v>-255</v>
      </c>
      <c r="C10" s="39">
        <v>-214</v>
      </c>
      <c r="D10" s="39">
        <v>-183</v>
      </c>
      <c r="E10" s="39">
        <v>-262</v>
      </c>
      <c r="F10" s="39">
        <v>-235</v>
      </c>
      <c r="G10" s="39">
        <v>-271</v>
      </c>
      <c r="H10" s="39">
        <v>-253</v>
      </c>
      <c r="I10" s="39">
        <v>-204</v>
      </c>
      <c r="J10" s="39">
        <v>-234</v>
      </c>
      <c r="K10" s="39">
        <v>-264</v>
      </c>
      <c r="L10" s="39">
        <v>-221</v>
      </c>
      <c r="M10" s="39">
        <v>-266.26</v>
      </c>
      <c r="N10" s="39">
        <v>-196.87</v>
      </c>
      <c r="O10" s="39">
        <v>-210</v>
      </c>
      <c r="P10" s="39">
        <v>-198</v>
      </c>
      <c r="Q10" s="40">
        <v>-230</v>
      </c>
      <c r="R10" s="120">
        <v>-214</v>
      </c>
      <c r="S10" s="120">
        <v>-228</v>
      </c>
      <c r="T10" s="120">
        <v>-231</v>
      </c>
      <c r="U10" s="167">
        <v>-249.51082704000001</v>
      </c>
      <c r="V10" s="167">
        <v>-282.78160972000001</v>
      </c>
      <c r="W10" s="167">
        <v>-249.92082379000001</v>
      </c>
      <c r="X10" s="167">
        <v>-302.14088561</v>
      </c>
      <c r="Y10" s="167">
        <v>-323.90449914000004</v>
      </c>
      <c r="Z10" s="167">
        <v>-327.27978805999999</v>
      </c>
      <c r="AA10" s="167">
        <v>-312.83233776000003</v>
      </c>
      <c r="AB10" s="167">
        <v>-334</v>
      </c>
      <c r="AC10" s="167">
        <v>-340.51514701000002</v>
      </c>
      <c r="AD10" s="81">
        <v>-313.0758672</v>
      </c>
      <c r="AE10" s="81">
        <v>-287.70195906999999</v>
      </c>
      <c r="AF10" s="81"/>
      <c r="AG10" s="81"/>
    </row>
    <row r="11" spans="1:33" x14ac:dyDescent="0.25">
      <c r="A11" s="38" t="s">
        <v>71</v>
      </c>
      <c r="B11" s="39">
        <v>166</v>
      </c>
      <c r="C11" s="39">
        <v>164</v>
      </c>
      <c r="D11" s="39">
        <v>169</v>
      </c>
      <c r="E11" s="39">
        <v>179</v>
      </c>
      <c r="F11" s="39">
        <v>169</v>
      </c>
      <c r="G11" s="39">
        <v>172</v>
      </c>
      <c r="H11" s="39">
        <v>165</v>
      </c>
      <c r="I11" s="39">
        <v>153</v>
      </c>
      <c r="J11" s="39">
        <v>150</v>
      </c>
      <c r="K11" s="39">
        <v>155</v>
      </c>
      <c r="L11" s="39">
        <v>154</v>
      </c>
      <c r="M11" s="39">
        <v>149.74</v>
      </c>
      <c r="N11" s="39">
        <v>157.34</v>
      </c>
      <c r="O11" s="39">
        <v>155</v>
      </c>
      <c r="P11" s="39">
        <v>159</v>
      </c>
      <c r="Q11" s="40">
        <v>228</v>
      </c>
      <c r="R11" s="120">
        <v>207</v>
      </c>
      <c r="S11" s="120">
        <v>222</v>
      </c>
      <c r="T11" s="120">
        <v>234</v>
      </c>
      <c r="U11" s="167">
        <v>238.06376495038</v>
      </c>
      <c r="V11" s="167">
        <v>235.04139314999998</v>
      </c>
      <c r="W11" s="167">
        <v>255.9892389</v>
      </c>
      <c r="X11" s="167">
        <v>265.41687510000003</v>
      </c>
      <c r="Y11" s="167">
        <v>285.13349479000004</v>
      </c>
      <c r="Z11" s="167">
        <v>295.46123477999998</v>
      </c>
      <c r="AA11" s="167">
        <v>301.21504433000001</v>
      </c>
      <c r="AB11" s="167">
        <v>313</v>
      </c>
      <c r="AC11" s="167">
        <v>326.40464039999995</v>
      </c>
      <c r="AD11" s="81">
        <v>310.77284277000001</v>
      </c>
      <c r="AE11" s="81">
        <v>317.55310847999999</v>
      </c>
      <c r="AF11" s="81"/>
      <c r="AG11" s="81"/>
    </row>
    <row r="12" spans="1:33" x14ac:dyDescent="0.25">
      <c r="A12" s="38" t="s">
        <v>72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122">
        <v>0</v>
      </c>
      <c r="R12" s="120" t="s">
        <v>29</v>
      </c>
      <c r="S12" s="120" t="s">
        <v>29</v>
      </c>
      <c r="T12" s="120">
        <v>0</v>
      </c>
      <c r="U12" s="167">
        <v>0</v>
      </c>
      <c r="V12" s="167">
        <v>0</v>
      </c>
      <c r="W12" s="167">
        <v>0</v>
      </c>
      <c r="X12" s="167">
        <v>0</v>
      </c>
      <c r="Y12" s="167">
        <v>0</v>
      </c>
      <c r="Z12" s="167">
        <v>0</v>
      </c>
      <c r="AA12" s="167">
        <v>0</v>
      </c>
      <c r="AB12" s="167">
        <v>0</v>
      </c>
      <c r="AC12" s="167">
        <v>0</v>
      </c>
      <c r="AD12" s="81">
        <v>0</v>
      </c>
      <c r="AE12" s="81">
        <v>0</v>
      </c>
      <c r="AF12" s="81"/>
      <c r="AG12" s="81"/>
    </row>
    <row r="13" spans="1:33" s="109" customFormat="1" x14ac:dyDescent="0.25">
      <c r="A13" s="52" t="s">
        <v>73</v>
      </c>
      <c r="B13" s="106">
        <v>420</v>
      </c>
      <c r="C13" s="106">
        <v>369</v>
      </c>
      <c r="D13" s="106">
        <v>552</v>
      </c>
      <c r="E13" s="106">
        <v>545</v>
      </c>
      <c r="F13" s="106">
        <v>610</v>
      </c>
      <c r="G13" s="106">
        <v>327</v>
      </c>
      <c r="H13" s="106">
        <v>465</v>
      </c>
      <c r="I13" s="106">
        <v>713</v>
      </c>
      <c r="J13" s="106">
        <v>690</v>
      </c>
      <c r="K13" s="106">
        <v>708</v>
      </c>
      <c r="L13" s="106">
        <v>652</v>
      </c>
      <c r="M13" s="106">
        <v>594.1</v>
      </c>
      <c r="N13" s="106">
        <v>343.7</v>
      </c>
      <c r="O13" s="106">
        <v>225</v>
      </c>
      <c r="P13" s="106">
        <v>105</v>
      </c>
      <c r="Q13" s="107">
        <v>177</v>
      </c>
      <c r="R13" s="123">
        <v>298</v>
      </c>
      <c r="S13" s="123">
        <v>324</v>
      </c>
      <c r="T13" s="123">
        <v>551</v>
      </c>
      <c r="U13" s="166">
        <f>SUM(U9:U12)</f>
        <v>1237.7291912513597</v>
      </c>
      <c r="V13" s="166">
        <v>1827.3437698709999</v>
      </c>
      <c r="W13" s="166">
        <v>2698.84116372791</v>
      </c>
      <c r="X13" s="166">
        <v>2854.11311553425</v>
      </c>
      <c r="Y13" s="166">
        <v>2513.1814051701408</v>
      </c>
      <c r="Z13" s="166">
        <v>2023.525374320551</v>
      </c>
      <c r="AA13" s="166">
        <v>1905.2179614240997</v>
      </c>
      <c r="AB13" s="166">
        <v>1251</v>
      </c>
      <c r="AC13" s="166">
        <v>826.08196609349966</v>
      </c>
      <c r="AD13" s="108">
        <v>753.51640777589967</v>
      </c>
      <c r="AE13" s="108">
        <v>553.23347974265926</v>
      </c>
      <c r="AF13" s="108"/>
      <c r="AG13" s="108"/>
    </row>
    <row r="14" spans="1:33" x14ac:dyDescent="0.25">
      <c r="A14" s="38" t="s">
        <v>74</v>
      </c>
      <c r="B14" s="43">
        <v>0.15</v>
      </c>
      <c r="C14" s="43">
        <v>0.13</v>
      </c>
      <c r="D14" s="43">
        <v>0.19</v>
      </c>
      <c r="E14" s="43">
        <v>0.184</v>
      </c>
      <c r="F14" s="43">
        <v>0.19900000000000001</v>
      </c>
      <c r="G14" s="43">
        <v>0.107</v>
      </c>
      <c r="H14" s="43">
        <v>0.13700000000000001</v>
      </c>
      <c r="I14" s="43">
        <v>0.20799999999999999</v>
      </c>
      <c r="J14" s="43">
        <v>0.188</v>
      </c>
      <c r="K14" s="43">
        <v>0.17299999999999999</v>
      </c>
      <c r="L14" s="43">
        <v>0.159</v>
      </c>
      <c r="M14" s="43">
        <v>0.158</v>
      </c>
      <c r="N14" s="43">
        <v>9.5000000000000001E-2</v>
      </c>
      <c r="O14" s="43">
        <v>6.2E-2</v>
      </c>
      <c r="P14" s="43">
        <v>3.1E-2</v>
      </c>
      <c r="Q14" s="41">
        <v>5.2999999999999999E-2</v>
      </c>
      <c r="R14" s="152">
        <v>8.4000000000000005E-2</v>
      </c>
      <c r="S14" s="152">
        <v>9.4E-2</v>
      </c>
      <c r="T14" s="152">
        <v>0.121</v>
      </c>
      <c r="U14" s="168">
        <f>U13/U5</f>
        <v>0.24504307430853506</v>
      </c>
      <c r="V14" s="168">
        <v>0.2738465890192664</v>
      </c>
      <c r="W14" s="168">
        <v>0.33138446179513131</v>
      </c>
      <c r="X14" s="168">
        <v>0.37422894847635324</v>
      </c>
      <c r="Y14" s="168">
        <f>Y13/Y5</f>
        <v>0.32861559942767254</v>
      </c>
      <c r="Z14" s="168">
        <v>0.25672502861662455</v>
      </c>
      <c r="AA14" s="168">
        <v>0.24723870972239373</v>
      </c>
      <c r="AB14" s="168">
        <v>0.16253061172531219</v>
      </c>
      <c r="AC14" s="168">
        <v>0.13644069128650171</v>
      </c>
      <c r="AD14" s="41">
        <v>0.13043701421819504</v>
      </c>
      <c r="AE14" s="83">
        <v>9.3094780454188342E-2</v>
      </c>
      <c r="AF14" s="81"/>
      <c r="AG14" s="81"/>
    </row>
    <row r="15" spans="1:33" x14ac:dyDescent="0.25">
      <c r="A15" s="38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89"/>
      <c r="N15" s="89"/>
      <c r="O15" s="89"/>
      <c r="P15" s="89"/>
      <c r="Q15" s="89"/>
      <c r="R15" s="89"/>
      <c r="S15" s="89"/>
      <c r="T15" s="89"/>
      <c r="U15" s="44"/>
      <c r="V15" s="44"/>
      <c r="W15" s="44"/>
      <c r="X15" s="44"/>
      <c r="Y15" s="44"/>
      <c r="Z15" s="44"/>
      <c r="AA15" s="44"/>
      <c r="AB15" s="44"/>
      <c r="AC15" s="44"/>
      <c r="AE15" s="269"/>
    </row>
    <row r="16" spans="1:33" x14ac:dyDescent="0.25">
      <c r="A16" s="34" t="s">
        <v>75</v>
      </c>
      <c r="B16" s="35" t="s">
        <v>212</v>
      </c>
      <c r="C16" s="35" t="s">
        <v>213</v>
      </c>
      <c r="D16" s="35" t="s">
        <v>214</v>
      </c>
      <c r="E16" s="35" t="s">
        <v>215</v>
      </c>
      <c r="F16" s="35" t="s">
        <v>216</v>
      </c>
      <c r="G16" s="35" t="s">
        <v>218</v>
      </c>
      <c r="H16" s="35" t="s">
        <v>219</v>
      </c>
      <c r="I16" s="35" t="s">
        <v>220</v>
      </c>
      <c r="J16" s="35" t="s">
        <v>217</v>
      </c>
      <c r="K16" s="35" t="s">
        <v>221</v>
      </c>
      <c r="L16" s="35" t="s">
        <v>222</v>
      </c>
      <c r="M16" s="35" t="s">
        <v>223</v>
      </c>
      <c r="N16" s="35" t="s">
        <v>224</v>
      </c>
      <c r="O16" s="35" t="s">
        <v>225</v>
      </c>
      <c r="P16" s="35" t="s">
        <v>226</v>
      </c>
      <c r="Q16" s="35" t="s">
        <v>227</v>
      </c>
      <c r="R16" s="35" t="s">
        <v>228</v>
      </c>
      <c r="S16" s="35" t="s">
        <v>229</v>
      </c>
      <c r="T16" s="35" t="s">
        <v>230</v>
      </c>
      <c r="U16" s="35" t="s">
        <v>231</v>
      </c>
      <c r="V16" s="35" t="s">
        <v>232</v>
      </c>
      <c r="W16" s="35" t="s">
        <v>233</v>
      </c>
      <c r="X16" s="35" t="s">
        <v>362</v>
      </c>
      <c r="Y16" s="35" t="s">
        <v>380</v>
      </c>
      <c r="Z16" s="35" t="s">
        <v>387</v>
      </c>
      <c r="AA16" s="35" t="s">
        <v>395</v>
      </c>
      <c r="AB16" s="35" t="s">
        <v>443</v>
      </c>
      <c r="AC16" s="35" t="s">
        <v>453</v>
      </c>
      <c r="AD16" s="35" t="s">
        <v>480</v>
      </c>
      <c r="AE16" s="35" t="str">
        <f>AE4</f>
        <v>2Q23</v>
      </c>
    </row>
    <row r="17" spans="1:36" s="109" customFormat="1" x14ac:dyDescent="0.25">
      <c r="A17" s="52" t="s">
        <v>65</v>
      </c>
      <c r="B17" s="106">
        <v>777</v>
      </c>
      <c r="C17" s="106">
        <v>1180</v>
      </c>
      <c r="D17" s="106">
        <v>1307</v>
      </c>
      <c r="E17" s="106">
        <v>1317</v>
      </c>
      <c r="F17" s="106">
        <v>1174</v>
      </c>
      <c r="G17" s="106">
        <v>1067</v>
      </c>
      <c r="H17" s="106">
        <v>1204</v>
      </c>
      <c r="I17" s="106">
        <v>1175</v>
      </c>
      <c r="J17" s="106">
        <v>1152</v>
      </c>
      <c r="K17" s="106">
        <v>1331</v>
      </c>
      <c r="L17" s="106">
        <v>1659</v>
      </c>
      <c r="M17" s="106">
        <v>1842.69</v>
      </c>
      <c r="N17" s="106">
        <v>2078.81</v>
      </c>
      <c r="O17" s="106">
        <v>3091</v>
      </c>
      <c r="P17" s="106">
        <v>2336</v>
      </c>
      <c r="Q17" s="107">
        <v>2522</v>
      </c>
      <c r="R17" s="123">
        <v>1646</v>
      </c>
      <c r="S17" s="123">
        <v>2688</v>
      </c>
      <c r="T17" s="123">
        <v>3861</v>
      </c>
      <c r="U17" s="166">
        <v>4488.3845544400001</v>
      </c>
      <c r="V17" s="166">
        <v>5480.9658029900002</v>
      </c>
      <c r="W17" s="166">
        <v>7357.3174145799985</v>
      </c>
      <c r="X17" s="166">
        <v>2803.7154673200002</v>
      </c>
      <c r="Y17" s="166">
        <v>2401.387483380001</v>
      </c>
      <c r="Z17" s="166">
        <v>3861.3154845399999</v>
      </c>
      <c r="AA17" s="166">
        <v>2607.6887421199999</v>
      </c>
      <c r="AB17" s="166">
        <v>2527</v>
      </c>
      <c r="AC17" s="166">
        <v>3529.1566093199999</v>
      </c>
      <c r="AD17" s="108">
        <v>4141.4397381199997</v>
      </c>
      <c r="AE17" s="108">
        <v>3631.3051719</v>
      </c>
    </row>
    <row r="18" spans="1:36" x14ac:dyDescent="0.25">
      <c r="A18" s="42" t="s">
        <v>66</v>
      </c>
      <c r="B18" s="39">
        <v>151</v>
      </c>
      <c r="C18" s="39">
        <v>77</v>
      </c>
      <c r="D18" s="39">
        <v>145</v>
      </c>
      <c r="E18" s="39">
        <v>168</v>
      </c>
      <c r="F18" s="39">
        <v>190</v>
      </c>
      <c r="G18" s="39">
        <v>246</v>
      </c>
      <c r="H18" s="39">
        <v>218</v>
      </c>
      <c r="I18" s="39">
        <v>175</v>
      </c>
      <c r="J18" s="39">
        <v>219</v>
      </c>
      <c r="K18" s="39">
        <v>225</v>
      </c>
      <c r="L18" s="39">
        <v>229</v>
      </c>
      <c r="M18" s="39">
        <v>300.19</v>
      </c>
      <c r="N18" s="39">
        <v>245.08</v>
      </c>
      <c r="O18" s="39">
        <v>298</v>
      </c>
      <c r="P18" s="39">
        <v>142</v>
      </c>
      <c r="Q18" s="40">
        <v>241.78</v>
      </c>
      <c r="R18" s="120">
        <v>263</v>
      </c>
      <c r="S18" s="120">
        <v>345</v>
      </c>
      <c r="T18" s="120">
        <v>429.35</v>
      </c>
      <c r="U18" s="169">
        <v>494.28635211</v>
      </c>
      <c r="V18" s="169">
        <v>791.74526557000002</v>
      </c>
      <c r="W18" s="169">
        <v>903.90443453999899</v>
      </c>
      <c r="X18" s="169">
        <v>970.76303098000005</v>
      </c>
      <c r="Y18" s="170">
        <v>447.97259756000102</v>
      </c>
      <c r="Z18" s="170">
        <v>515.37655524000002</v>
      </c>
      <c r="AA18" s="170">
        <v>411.19592901000004</v>
      </c>
      <c r="AB18" s="170">
        <v>438</v>
      </c>
      <c r="AC18" s="170">
        <v>335.97665885000004</v>
      </c>
      <c r="AD18" s="81">
        <v>282.27652545000001</v>
      </c>
      <c r="AE18" s="81">
        <v>371.74264269000003</v>
      </c>
    </row>
    <row r="19" spans="1:36" x14ac:dyDescent="0.25">
      <c r="A19" s="42" t="s">
        <v>67</v>
      </c>
      <c r="B19" s="39">
        <v>626</v>
      </c>
      <c r="C19" s="39">
        <v>1103</v>
      </c>
      <c r="D19" s="39">
        <v>1162</v>
      </c>
      <c r="E19" s="39">
        <v>1149</v>
      </c>
      <c r="F19" s="39">
        <v>984</v>
      </c>
      <c r="G19" s="39">
        <v>821</v>
      </c>
      <c r="H19" s="39">
        <v>986</v>
      </c>
      <c r="I19" s="39">
        <v>1001</v>
      </c>
      <c r="J19" s="39">
        <v>933</v>
      </c>
      <c r="K19" s="39">
        <v>1106</v>
      </c>
      <c r="L19" s="39">
        <v>1431</v>
      </c>
      <c r="M19" s="39">
        <v>1542.5</v>
      </c>
      <c r="N19" s="39">
        <v>1833.74</v>
      </c>
      <c r="O19" s="39">
        <v>2793</v>
      </c>
      <c r="P19" s="39">
        <v>2194</v>
      </c>
      <c r="Q19" s="40">
        <v>2279.98</v>
      </c>
      <c r="R19" s="120">
        <v>1382</v>
      </c>
      <c r="S19" s="120">
        <v>2343</v>
      </c>
      <c r="T19" s="120">
        <v>3432</v>
      </c>
      <c r="U19" s="170">
        <v>3994.0982023299998</v>
      </c>
      <c r="V19" s="170">
        <v>4689.2205374200003</v>
      </c>
      <c r="W19" s="170">
        <v>6453.4129800399996</v>
      </c>
      <c r="X19" s="170">
        <v>1832.9524363400001</v>
      </c>
      <c r="Y19" s="170">
        <v>1953.4148858199999</v>
      </c>
      <c r="Z19" s="170">
        <v>3345.9389292999999</v>
      </c>
      <c r="AA19" s="170">
        <v>2196.49281311</v>
      </c>
      <c r="AB19" s="170">
        <v>2089</v>
      </c>
      <c r="AC19" s="170">
        <v>3193.1799504700002</v>
      </c>
      <c r="AD19" s="81">
        <v>3859.1632126699997</v>
      </c>
      <c r="AE19" s="81">
        <v>3259.5625292099999</v>
      </c>
    </row>
    <row r="20" spans="1:36" x14ac:dyDescent="0.25">
      <c r="A20" s="38" t="s">
        <v>68</v>
      </c>
      <c r="B20" s="39">
        <v>-585</v>
      </c>
      <c r="C20" s="39">
        <v>-907</v>
      </c>
      <c r="D20" s="39">
        <v>-811</v>
      </c>
      <c r="E20" s="39">
        <v>-797</v>
      </c>
      <c r="F20" s="39">
        <v>-636</v>
      </c>
      <c r="G20" s="39">
        <v>-742</v>
      </c>
      <c r="H20" s="39">
        <v>-719</v>
      </c>
      <c r="I20" s="39">
        <v>-909</v>
      </c>
      <c r="J20" s="39">
        <v>-795</v>
      </c>
      <c r="K20" s="39">
        <v>-855</v>
      </c>
      <c r="L20" s="39">
        <v>-882</v>
      </c>
      <c r="M20" s="39">
        <v>-1054.0999999999999</v>
      </c>
      <c r="N20" s="39">
        <v>-869.83</v>
      </c>
      <c r="O20" s="39">
        <v>-1133</v>
      </c>
      <c r="P20" s="39">
        <v>-1071</v>
      </c>
      <c r="Q20" s="40">
        <v>-1322.79</v>
      </c>
      <c r="R20" s="120">
        <v>-823</v>
      </c>
      <c r="S20" s="120">
        <v>-1367</v>
      </c>
      <c r="T20" s="120">
        <v>-1291</v>
      </c>
      <c r="U20" s="170">
        <v>-2051.089093</v>
      </c>
      <c r="V20" s="170">
        <v>-1841.25912085</v>
      </c>
      <c r="W20" s="170">
        <v>-2312.3618157600004</v>
      </c>
      <c r="X20" s="170">
        <v>-1883.4654667100001</v>
      </c>
      <c r="Y20" s="170">
        <v>-1668.7486972900001</v>
      </c>
      <c r="Z20" s="170">
        <v>-1595.1420966000001</v>
      </c>
      <c r="AA20" s="170">
        <v>-1831.88822306</v>
      </c>
      <c r="AB20" s="170">
        <v>-1800</v>
      </c>
      <c r="AC20" s="170">
        <v>-1878.3790621200098</v>
      </c>
      <c r="AD20" s="81">
        <v>-2246.83407958</v>
      </c>
      <c r="AE20" s="81">
        <v>-2625.6772838799998</v>
      </c>
    </row>
    <row r="21" spans="1:36" s="109" customFormat="1" x14ac:dyDescent="0.25">
      <c r="A21" s="52" t="s">
        <v>69</v>
      </c>
      <c r="B21" s="106">
        <v>192</v>
      </c>
      <c r="C21" s="106">
        <v>273</v>
      </c>
      <c r="D21" s="106">
        <v>497</v>
      </c>
      <c r="E21" s="106">
        <v>521</v>
      </c>
      <c r="F21" s="106">
        <v>538</v>
      </c>
      <c r="G21" s="106">
        <v>325</v>
      </c>
      <c r="H21" s="106">
        <v>486</v>
      </c>
      <c r="I21" s="106">
        <v>266</v>
      </c>
      <c r="J21" s="106">
        <v>356</v>
      </c>
      <c r="K21" s="106">
        <v>477</v>
      </c>
      <c r="L21" s="106">
        <v>778</v>
      </c>
      <c r="M21" s="106">
        <v>788.59</v>
      </c>
      <c r="N21" s="106">
        <v>1208.98</v>
      </c>
      <c r="O21" s="106">
        <v>1959</v>
      </c>
      <c r="P21" s="106">
        <v>1265</v>
      </c>
      <c r="Q21" s="107">
        <v>1199</v>
      </c>
      <c r="R21" s="123">
        <v>823</v>
      </c>
      <c r="S21" s="123">
        <v>1321</v>
      </c>
      <c r="T21" s="123">
        <v>2570</v>
      </c>
      <c r="U21" s="166">
        <f t="shared" ref="U21" si="0">SUM(U20+U17)</f>
        <v>2437.2954614400001</v>
      </c>
      <c r="V21" s="166">
        <v>3639.7066821400003</v>
      </c>
      <c r="W21" s="166">
        <v>5044.9555988199982</v>
      </c>
      <c r="X21" s="166">
        <v>920.25000061000014</v>
      </c>
      <c r="Y21" s="166">
        <v>732.63878609000096</v>
      </c>
      <c r="Z21" s="166">
        <v>2266.1733879399999</v>
      </c>
      <c r="AA21" s="166">
        <v>775.80051906000006</v>
      </c>
      <c r="AB21" s="166">
        <v>727</v>
      </c>
      <c r="AC21" s="166">
        <v>1650.7775471999898</v>
      </c>
      <c r="AD21" s="108">
        <v>1894.6056585399997</v>
      </c>
      <c r="AE21" s="108">
        <v>1005.62788802</v>
      </c>
      <c r="AF21" s="264"/>
      <c r="AG21" s="264"/>
      <c r="AH21" s="264"/>
      <c r="AI21" s="264"/>
      <c r="AJ21" s="264"/>
    </row>
    <row r="22" spans="1:36" x14ac:dyDescent="0.25">
      <c r="A22" s="38" t="s">
        <v>70</v>
      </c>
      <c r="B22" s="39">
        <v>-24</v>
      </c>
      <c r="C22" s="39">
        <v>-13</v>
      </c>
      <c r="D22" s="39">
        <v>-15</v>
      </c>
      <c r="E22" s="39">
        <v>-133</v>
      </c>
      <c r="F22" s="39">
        <v>-40</v>
      </c>
      <c r="G22" s="39">
        <v>-42</v>
      </c>
      <c r="H22" s="39">
        <v>-40</v>
      </c>
      <c r="I22" s="39">
        <v>-37</v>
      </c>
      <c r="J22" s="39">
        <v>-21</v>
      </c>
      <c r="K22" s="39">
        <v>-45</v>
      </c>
      <c r="L22" s="39">
        <v>-37</v>
      </c>
      <c r="M22" s="39">
        <v>-41.91</v>
      </c>
      <c r="N22" s="39">
        <v>-41.74</v>
      </c>
      <c r="O22" s="39">
        <v>-50</v>
      </c>
      <c r="P22" s="39">
        <v>-51</v>
      </c>
      <c r="Q22" s="40">
        <v>-43.17</v>
      </c>
      <c r="R22" s="120">
        <v>-46</v>
      </c>
      <c r="S22" s="120">
        <v>-44</v>
      </c>
      <c r="T22" s="120">
        <v>-43.77</v>
      </c>
      <c r="U22" s="169">
        <v>-45.724425259999997</v>
      </c>
      <c r="V22" s="169">
        <v>-54.08855028</v>
      </c>
      <c r="W22" s="169">
        <v>-141.29580726999998</v>
      </c>
      <c r="X22" s="169">
        <v>-69.737505429999985</v>
      </c>
      <c r="Y22" s="170">
        <v>-86.249528310000102</v>
      </c>
      <c r="Z22" s="170">
        <v>-62.417650590000001</v>
      </c>
      <c r="AA22" s="170">
        <v>-87.027315570000013</v>
      </c>
      <c r="AB22" s="170">
        <v>-63</v>
      </c>
      <c r="AC22" s="170">
        <v>-139.23348220999998</v>
      </c>
      <c r="AD22" s="81">
        <v>-126.35894691999989</v>
      </c>
      <c r="AE22" s="81">
        <v>-147.38928038</v>
      </c>
    </row>
    <row r="23" spans="1:36" x14ac:dyDescent="0.25">
      <c r="A23" s="38" t="s">
        <v>71</v>
      </c>
      <c r="B23" s="39">
        <v>114</v>
      </c>
      <c r="C23" s="39">
        <v>105</v>
      </c>
      <c r="D23" s="39">
        <v>118</v>
      </c>
      <c r="E23" s="39">
        <v>124</v>
      </c>
      <c r="F23" s="39">
        <v>123</v>
      </c>
      <c r="G23" s="39">
        <v>124</v>
      </c>
      <c r="H23" s="39">
        <v>122</v>
      </c>
      <c r="I23" s="39">
        <v>121</v>
      </c>
      <c r="J23" s="39">
        <v>106</v>
      </c>
      <c r="K23" s="39">
        <v>102</v>
      </c>
      <c r="L23" s="39">
        <v>70</v>
      </c>
      <c r="M23" s="39">
        <v>88.38</v>
      </c>
      <c r="N23" s="39">
        <v>91.7</v>
      </c>
      <c r="O23" s="39">
        <v>112</v>
      </c>
      <c r="P23" s="39">
        <v>138</v>
      </c>
      <c r="Q23" s="40">
        <v>134.16999999999999</v>
      </c>
      <c r="R23" s="120">
        <v>145</v>
      </c>
      <c r="S23" s="120">
        <v>141</v>
      </c>
      <c r="T23" s="120">
        <v>167</v>
      </c>
      <c r="U23" s="170">
        <v>808.78836271</v>
      </c>
      <c r="V23" s="170">
        <v>150.1825959</v>
      </c>
      <c r="W23" s="170">
        <v>176.37156461000001</v>
      </c>
      <c r="X23" s="170">
        <v>192.51545619000001</v>
      </c>
      <c r="Y23" s="170">
        <v>232.04033019000002</v>
      </c>
      <c r="Z23" s="170">
        <v>241.65818820000001</v>
      </c>
      <c r="AA23" s="170">
        <v>242.40764274</v>
      </c>
      <c r="AB23" s="170">
        <v>253</v>
      </c>
      <c r="AC23" s="170">
        <v>267.84010006000005</v>
      </c>
      <c r="AD23" s="81">
        <v>256.82280400999997</v>
      </c>
      <c r="AE23" s="81">
        <v>254.16552992000001</v>
      </c>
    </row>
    <row r="24" spans="1:36" x14ac:dyDescent="0.25">
      <c r="A24" s="38" t="s">
        <v>72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40">
        <v>0</v>
      </c>
      <c r="R24" s="120" t="s">
        <v>29</v>
      </c>
      <c r="S24" s="120">
        <v>0</v>
      </c>
      <c r="T24" s="120">
        <v>0</v>
      </c>
      <c r="U24" s="169">
        <v>0</v>
      </c>
      <c r="V24" s="169">
        <v>0</v>
      </c>
      <c r="W24" s="169">
        <v>0</v>
      </c>
      <c r="X24" s="169">
        <v>0</v>
      </c>
      <c r="Y24" s="169">
        <v>0</v>
      </c>
      <c r="Z24" s="169">
        <v>0</v>
      </c>
      <c r="AA24" s="169">
        <v>0</v>
      </c>
      <c r="AB24" s="120">
        <v>0</v>
      </c>
      <c r="AC24" s="120">
        <v>0</v>
      </c>
      <c r="AD24" s="81">
        <v>0</v>
      </c>
      <c r="AE24" s="81">
        <v>0</v>
      </c>
    </row>
    <row r="25" spans="1:36" s="109" customFormat="1" x14ac:dyDescent="0.25">
      <c r="A25" s="52" t="s">
        <v>73</v>
      </c>
      <c r="B25" s="106">
        <v>283</v>
      </c>
      <c r="C25" s="106">
        <v>365</v>
      </c>
      <c r="D25" s="106">
        <v>599</v>
      </c>
      <c r="E25" s="106">
        <v>511</v>
      </c>
      <c r="F25" s="106">
        <v>620</v>
      </c>
      <c r="G25" s="106">
        <v>408</v>
      </c>
      <c r="H25" s="106">
        <v>568</v>
      </c>
      <c r="I25" s="106">
        <v>351</v>
      </c>
      <c r="J25" s="106">
        <v>442</v>
      </c>
      <c r="K25" s="106">
        <v>533</v>
      </c>
      <c r="L25" s="106">
        <v>811</v>
      </c>
      <c r="M25" s="106">
        <v>835.05</v>
      </c>
      <c r="N25" s="106">
        <v>1258.93</v>
      </c>
      <c r="O25" s="106">
        <v>2021</v>
      </c>
      <c r="P25" s="106">
        <v>1352</v>
      </c>
      <c r="Q25" s="107">
        <v>1290</v>
      </c>
      <c r="R25" s="123">
        <v>921</v>
      </c>
      <c r="S25" s="123">
        <v>1418</v>
      </c>
      <c r="T25" s="123">
        <v>2694</v>
      </c>
      <c r="U25" s="166">
        <f t="shared" ref="U25" si="1">SUM(U21:U24)</f>
        <v>3200.3593988900002</v>
      </c>
      <c r="V25" s="166">
        <v>3735.80072776</v>
      </c>
      <c r="W25" s="166">
        <v>5080.0313561599978</v>
      </c>
      <c r="X25" s="166">
        <v>1043.0279513700002</v>
      </c>
      <c r="Y25" s="166">
        <v>878.42958797000097</v>
      </c>
      <c r="Z25" s="166">
        <v>2445.4139255499999</v>
      </c>
      <c r="AA25" s="166">
        <v>931.18084623000004</v>
      </c>
      <c r="AB25" s="166">
        <v>916</v>
      </c>
      <c r="AC25" s="166">
        <v>1779.3841650499899</v>
      </c>
      <c r="AD25" s="108">
        <v>2025.0695156299998</v>
      </c>
      <c r="AE25" s="108">
        <v>1112.40413756</v>
      </c>
    </row>
    <row r="26" spans="1:36" x14ac:dyDescent="0.25">
      <c r="A26" s="38" t="s">
        <v>74</v>
      </c>
      <c r="B26" s="43">
        <v>0.36</v>
      </c>
      <c r="C26" s="43">
        <v>0.31</v>
      </c>
      <c r="D26" s="43">
        <v>0.46</v>
      </c>
      <c r="E26" s="43">
        <v>0.38800000000000001</v>
      </c>
      <c r="F26" s="43">
        <v>0.52800000000000002</v>
      </c>
      <c r="G26" s="43">
        <v>0.38300000000000001</v>
      </c>
      <c r="H26" s="43">
        <v>0.47199999999999998</v>
      </c>
      <c r="I26" s="43">
        <v>0.29799999999999999</v>
      </c>
      <c r="J26" s="43">
        <v>0.38400000000000001</v>
      </c>
      <c r="K26" s="43">
        <v>0.4</v>
      </c>
      <c r="L26" s="43">
        <v>0.48899999999999999</v>
      </c>
      <c r="M26" s="43">
        <v>0.45300000000000001</v>
      </c>
      <c r="N26" s="43">
        <v>0.60599999999999998</v>
      </c>
      <c r="O26" s="43">
        <v>0.65400000000000003</v>
      </c>
      <c r="P26" s="43">
        <v>0.57899999999999996</v>
      </c>
      <c r="Q26" s="41">
        <v>0.51</v>
      </c>
      <c r="R26" s="152">
        <v>0.56000000000000005</v>
      </c>
      <c r="S26" s="152">
        <v>0.52800000000000002</v>
      </c>
      <c r="T26" s="152">
        <v>0.7</v>
      </c>
      <c r="U26" s="171">
        <f t="shared" ref="U26" si="2">U25/U17</f>
        <v>0.71303146155873398</v>
      </c>
      <c r="V26" s="171">
        <v>0.68159533593915689</v>
      </c>
      <c r="W26" s="171">
        <v>0.69047331655052668</v>
      </c>
      <c r="X26" s="171">
        <v>0.37201633458440914</v>
      </c>
      <c r="Y26" s="171">
        <v>0.36518332125046343</v>
      </c>
      <c r="Z26" s="171">
        <v>0.63331109186519197</v>
      </c>
      <c r="AA26" s="171">
        <v>0.35709048828924583</v>
      </c>
      <c r="AB26" s="171">
        <v>0.36250554517641864</v>
      </c>
      <c r="AC26" s="171">
        <v>0.50419529707207944</v>
      </c>
      <c r="AD26" s="41">
        <v>0.48897717790994033</v>
      </c>
      <c r="AE26" s="41">
        <v>0.30633727679184813</v>
      </c>
    </row>
    <row r="27" spans="1:36" x14ac:dyDescent="0.25">
      <c r="A27" s="38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89"/>
      <c r="N27" s="89"/>
      <c r="O27" s="89"/>
      <c r="P27" s="89"/>
      <c r="Q27" s="89"/>
      <c r="R27" s="89"/>
      <c r="S27" s="89"/>
      <c r="T27" s="89"/>
      <c r="U27" s="44"/>
      <c r="V27" s="44"/>
      <c r="W27" s="44"/>
      <c r="X27" s="44"/>
      <c r="Y27" s="44"/>
      <c r="Z27" s="44"/>
      <c r="AA27" s="44"/>
      <c r="AB27" s="44"/>
      <c r="AC27" s="44"/>
    </row>
    <row r="28" spans="1:36" x14ac:dyDescent="0.25">
      <c r="A28" s="34" t="s">
        <v>76</v>
      </c>
      <c r="B28" s="35" t="s">
        <v>212</v>
      </c>
      <c r="C28" s="35" t="s">
        <v>213</v>
      </c>
      <c r="D28" s="35" t="s">
        <v>214</v>
      </c>
      <c r="E28" s="35" t="s">
        <v>215</v>
      </c>
      <c r="F28" s="35" t="s">
        <v>216</v>
      </c>
      <c r="G28" s="35" t="s">
        <v>218</v>
      </c>
      <c r="H28" s="35" t="s">
        <v>219</v>
      </c>
      <c r="I28" s="35" t="s">
        <v>220</v>
      </c>
      <c r="J28" s="35" t="s">
        <v>217</v>
      </c>
      <c r="K28" s="35" t="s">
        <v>221</v>
      </c>
      <c r="L28" s="35" t="s">
        <v>222</v>
      </c>
      <c r="M28" s="35" t="s">
        <v>223</v>
      </c>
      <c r="N28" s="35" t="s">
        <v>224</v>
      </c>
      <c r="O28" s="35" t="s">
        <v>225</v>
      </c>
      <c r="P28" s="35" t="s">
        <v>226</v>
      </c>
      <c r="Q28" s="35" t="s">
        <v>227</v>
      </c>
      <c r="R28" s="35" t="s">
        <v>228</v>
      </c>
      <c r="S28" s="35" t="s">
        <v>229</v>
      </c>
      <c r="T28" s="35" t="s">
        <v>230</v>
      </c>
      <c r="U28" s="35" t="s">
        <v>231</v>
      </c>
      <c r="V28" s="35" t="s">
        <v>232</v>
      </c>
      <c r="W28" s="35" t="s">
        <v>233</v>
      </c>
      <c r="X28" s="35" t="s">
        <v>362</v>
      </c>
      <c r="Y28" s="35" t="s">
        <v>380</v>
      </c>
      <c r="Z28" s="35" t="s">
        <v>387</v>
      </c>
      <c r="AA28" s="35" t="s">
        <v>395</v>
      </c>
      <c r="AB28" s="35" t="s">
        <v>443</v>
      </c>
      <c r="AC28" s="35" t="s">
        <v>453</v>
      </c>
      <c r="AD28" s="35" t="s">
        <v>480</v>
      </c>
      <c r="AE28" s="35" t="str">
        <f>AE16</f>
        <v>2Q23</v>
      </c>
    </row>
    <row r="29" spans="1:36" s="109" customFormat="1" x14ac:dyDescent="0.25">
      <c r="A29" s="52" t="s">
        <v>65</v>
      </c>
      <c r="B29" s="106">
        <v>50</v>
      </c>
      <c r="C29" s="106">
        <v>45</v>
      </c>
      <c r="D29" s="106">
        <v>50</v>
      </c>
      <c r="E29" s="106">
        <v>62</v>
      </c>
      <c r="F29" s="106">
        <v>55</v>
      </c>
      <c r="G29" s="106">
        <v>52</v>
      </c>
      <c r="H29" s="106">
        <v>60</v>
      </c>
      <c r="I29" s="106">
        <v>71</v>
      </c>
      <c r="J29" s="106">
        <v>66</v>
      </c>
      <c r="K29" s="106">
        <v>64</v>
      </c>
      <c r="L29" s="106">
        <v>64</v>
      </c>
      <c r="M29" s="106">
        <v>72.099999999999994</v>
      </c>
      <c r="N29" s="106">
        <v>51.58</v>
      </c>
      <c r="O29" s="106">
        <v>64</v>
      </c>
      <c r="P29" s="106">
        <v>69</v>
      </c>
      <c r="Q29" s="107">
        <v>55</v>
      </c>
      <c r="R29" s="123">
        <v>282</v>
      </c>
      <c r="S29" s="123">
        <v>75</v>
      </c>
      <c r="T29" s="123">
        <v>58</v>
      </c>
      <c r="U29" s="166">
        <v>49.376875390000002</v>
      </c>
      <c r="V29" s="166">
        <v>83.51643451999999</v>
      </c>
      <c r="W29" s="166">
        <v>72.021853579999998</v>
      </c>
      <c r="X29" s="166">
        <v>69.793511420000002</v>
      </c>
      <c r="Y29" s="166">
        <v>85.707842119999995</v>
      </c>
      <c r="Z29" s="166">
        <v>75.891044170000001</v>
      </c>
      <c r="AA29" s="166">
        <v>77.297608800000006</v>
      </c>
      <c r="AB29" s="166">
        <v>69</v>
      </c>
      <c r="AC29" s="166">
        <v>86.244066479999901</v>
      </c>
      <c r="AD29" s="108">
        <v>69.902768070000008</v>
      </c>
      <c r="AE29" s="108">
        <v>54.268922459999999</v>
      </c>
    </row>
    <row r="30" spans="1:36" x14ac:dyDescent="0.25">
      <c r="A30" s="42" t="s">
        <v>66</v>
      </c>
      <c r="B30" s="39">
        <v>50</v>
      </c>
      <c r="C30" s="39">
        <v>45</v>
      </c>
      <c r="D30" s="39">
        <v>50</v>
      </c>
      <c r="E30" s="39">
        <v>62</v>
      </c>
      <c r="F30" s="39">
        <v>55</v>
      </c>
      <c r="G30" s="39">
        <v>52</v>
      </c>
      <c r="H30" s="39">
        <v>60</v>
      </c>
      <c r="I30" s="39">
        <v>71</v>
      </c>
      <c r="J30" s="39">
        <v>66</v>
      </c>
      <c r="K30" s="39">
        <v>64</v>
      </c>
      <c r="L30" s="39">
        <v>64</v>
      </c>
      <c r="M30" s="39">
        <v>72.099999999999994</v>
      </c>
      <c r="N30" s="39">
        <v>51.58</v>
      </c>
      <c r="O30" s="39">
        <v>64</v>
      </c>
      <c r="P30" s="39">
        <v>69</v>
      </c>
      <c r="Q30" s="40">
        <v>55</v>
      </c>
      <c r="R30" s="120">
        <v>282</v>
      </c>
      <c r="S30" s="120">
        <v>75</v>
      </c>
      <c r="T30" s="120">
        <v>58</v>
      </c>
      <c r="U30" s="167">
        <v>49.376875390000002</v>
      </c>
      <c r="V30" s="167">
        <v>83.51643451999999</v>
      </c>
      <c r="W30" s="167">
        <v>72.021853579999998</v>
      </c>
      <c r="X30" s="167">
        <v>69.793511420000002</v>
      </c>
      <c r="Y30" s="167">
        <v>85.707842119999995</v>
      </c>
      <c r="Z30" s="167">
        <v>75.891044170000001</v>
      </c>
      <c r="AA30" s="167">
        <v>77.297608800000006</v>
      </c>
      <c r="AB30" s="167">
        <v>69</v>
      </c>
      <c r="AC30" s="167">
        <v>86.244066479999901</v>
      </c>
      <c r="AD30" s="81">
        <v>69.902768070000008</v>
      </c>
      <c r="AE30" s="81">
        <v>54.268922459999999</v>
      </c>
    </row>
    <row r="31" spans="1:36" x14ac:dyDescent="0.25">
      <c r="A31" s="42" t="s">
        <v>67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40">
        <v>0</v>
      </c>
      <c r="R31" s="120" t="s">
        <v>29</v>
      </c>
      <c r="S31" s="120">
        <v>0</v>
      </c>
      <c r="T31" s="120">
        <v>0</v>
      </c>
      <c r="U31" s="167">
        <v>0</v>
      </c>
      <c r="V31" s="167">
        <v>0</v>
      </c>
      <c r="W31" s="167">
        <v>0</v>
      </c>
      <c r="X31" s="167">
        <v>0</v>
      </c>
      <c r="Y31" s="167">
        <v>0</v>
      </c>
      <c r="Z31" s="167">
        <v>0</v>
      </c>
      <c r="AA31" s="167">
        <v>0</v>
      </c>
      <c r="AB31" s="167" t="s">
        <v>447</v>
      </c>
      <c r="AC31" s="167">
        <v>0</v>
      </c>
      <c r="AD31" s="81">
        <v>0</v>
      </c>
      <c r="AE31" s="81">
        <v>0</v>
      </c>
    </row>
    <row r="32" spans="1:36" x14ac:dyDescent="0.25">
      <c r="A32" s="38" t="s">
        <v>68</v>
      </c>
      <c r="B32" s="39">
        <v>-36</v>
      </c>
      <c r="C32" s="39">
        <v>-34</v>
      </c>
      <c r="D32" s="39">
        <v>-37</v>
      </c>
      <c r="E32" s="39">
        <v>-34</v>
      </c>
      <c r="F32" s="39">
        <v>-37</v>
      </c>
      <c r="G32" s="39">
        <v>-38</v>
      </c>
      <c r="H32" s="39">
        <v>-37</v>
      </c>
      <c r="I32" s="39">
        <v>-45</v>
      </c>
      <c r="J32" s="39">
        <v>-46</v>
      </c>
      <c r="K32" s="39">
        <v>-49</v>
      </c>
      <c r="L32" s="39">
        <v>-47</v>
      </c>
      <c r="M32" s="39">
        <v>-48.19</v>
      </c>
      <c r="N32" s="39">
        <v>-46.57</v>
      </c>
      <c r="O32" s="39">
        <v>-44</v>
      </c>
      <c r="P32" s="39">
        <v>-43</v>
      </c>
      <c r="Q32" s="40">
        <v>-39</v>
      </c>
      <c r="R32" s="120">
        <v>-270</v>
      </c>
      <c r="S32" s="120">
        <v>-51</v>
      </c>
      <c r="T32" s="120">
        <v>-38</v>
      </c>
      <c r="U32" s="167">
        <v>-49.218510119999998</v>
      </c>
      <c r="V32" s="167">
        <v>-55.539417780000001</v>
      </c>
      <c r="W32" s="167">
        <v>-51.961242420000005</v>
      </c>
      <c r="X32" s="167">
        <v>-52.852723140000002</v>
      </c>
      <c r="Y32" s="167">
        <v>-60.140901460000002</v>
      </c>
      <c r="Z32" s="167">
        <v>-54.780042729999998</v>
      </c>
      <c r="AA32" s="167">
        <v>-53.379337870000001</v>
      </c>
      <c r="AB32" s="167">
        <v>-54</v>
      </c>
      <c r="AC32" s="167">
        <v>-57.986762970000001</v>
      </c>
      <c r="AD32" s="81">
        <v>-59.477939039999995</v>
      </c>
      <c r="AE32" s="81">
        <v>-61.373805040000001</v>
      </c>
    </row>
    <row r="33" spans="1:31" s="109" customFormat="1" x14ac:dyDescent="0.25">
      <c r="A33" s="52" t="s">
        <v>69</v>
      </c>
      <c r="B33" s="106">
        <v>14</v>
      </c>
      <c r="C33" s="106">
        <v>11</v>
      </c>
      <c r="D33" s="106">
        <v>13</v>
      </c>
      <c r="E33" s="106">
        <v>28</v>
      </c>
      <c r="F33" s="106">
        <v>18</v>
      </c>
      <c r="G33" s="106">
        <v>15</v>
      </c>
      <c r="H33" s="106">
        <v>23</v>
      </c>
      <c r="I33" s="106">
        <v>26</v>
      </c>
      <c r="J33" s="106">
        <v>20</v>
      </c>
      <c r="K33" s="106">
        <v>15</v>
      </c>
      <c r="L33" s="106">
        <v>17</v>
      </c>
      <c r="M33" s="106">
        <v>23.91</v>
      </c>
      <c r="N33" s="106">
        <v>5.0199999999999996</v>
      </c>
      <c r="O33" s="106">
        <v>20</v>
      </c>
      <c r="P33" s="106">
        <v>26</v>
      </c>
      <c r="Q33" s="107">
        <v>16</v>
      </c>
      <c r="R33" s="123">
        <v>12</v>
      </c>
      <c r="S33" s="123">
        <v>23</v>
      </c>
      <c r="T33" s="123">
        <v>20</v>
      </c>
      <c r="U33" s="166">
        <f t="shared" ref="U33" si="3">SUM(U32+U29)</f>
        <v>0.15836527000000444</v>
      </c>
      <c r="V33" s="166">
        <v>27.977016739999989</v>
      </c>
      <c r="W33" s="166">
        <v>20.060611159999993</v>
      </c>
      <c r="X33" s="166">
        <v>16.94078828</v>
      </c>
      <c r="Y33" s="166">
        <v>25.56694066</v>
      </c>
      <c r="Z33" s="166">
        <v>21.111001440000003</v>
      </c>
      <c r="AA33" s="166">
        <v>23.918270929999998</v>
      </c>
      <c r="AB33" s="166">
        <v>14</v>
      </c>
      <c r="AC33" s="166">
        <v>28.257303509999904</v>
      </c>
      <c r="AD33" s="108">
        <v>10.424829030000009</v>
      </c>
      <c r="AE33" s="108">
        <v>-7.1048825799999973</v>
      </c>
    </row>
    <row r="34" spans="1:31" x14ac:dyDescent="0.25">
      <c r="A34" s="38" t="s">
        <v>70</v>
      </c>
      <c r="B34" s="39">
        <v>-8</v>
      </c>
      <c r="C34" s="39">
        <v>-3</v>
      </c>
      <c r="D34" s="39">
        <v>-8</v>
      </c>
      <c r="E34" s="39">
        <v>-6</v>
      </c>
      <c r="F34" s="39">
        <v>-7</v>
      </c>
      <c r="G34" s="39">
        <v>-7</v>
      </c>
      <c r="H34" s="39">
        <v>-6</v>
      </c>
      <c r="I34" s="39">
        <v>-8</v>
      </c>
      <c r="J34" s="39">
        <v>-10</v>
      </c>
      <c r="K34" s="39">
        <v>-9</v>
      </c>
      <c r="L34" s="39">
        <v>-8</v>
      </c>
      <c r="M34" s="39">
        <v>-8.66</v>
      </c>
      <c r="N34" s="39">
        <v>-9.44</v>
      </c>
      <c r="O34" s="39">
        <v>-8</v>
      </c>
      <c r="P34" s="39">
        <v>-9</v>
      </c>
      <c r="Q34" s="40">
        <v>-9</v>
      </c>
      <c r="R34" s="120">
        <v>-26</v>
      </c>
      <c r="S34" s="120">
        <v>-9</v>
      </c>
      <c r="T34" s="120">
        <v>-9</v>
      </c>
      <c r="U34" s="167">
        <v>5.5042050499999986</v>
      </c>
      <c r="V34" s="167">
        <v>-8.1767206800000007</v>
      </c>
      <c r="W34" s="167">
        <v>-11.456778789999998</v>
      </c>
      <c r="X34" s="167">
        <v>-6.5621974099999996</v>
      </c>
      <c r="Y34" s="167">
        <v>-7.6568957199999996</v>
      </c>
      <c r="Z34" s="167">
        <v>-9.7081189000000006</v>
      </c>
      <c r="AA34" s="167">
        <v>-7.5845354499999997</v>
      </c>
      <c r="AB34" s="167">
        <v>-7</v>
      </c>
      <c r="AC34" s="167">
        <v>-8.9895713900000018</v>
      </c>
      <c r="AD34" s="81">
        <v>-2.0151098199999997</v>
      </c>
      <c r="AE34" s="81">
        <v>-2.8880110299999995</v>
      </c>
    </row>
    <row r="35" spans="1:31" x14ac:dyDescent="0.25">
      <c r="A35" s="38" t="s">
        <v>71</v>
      </c>
      <c r="B35" s="39">
        <v>3</v>
      </c>
      <c r="C35" s="39">
        <v>3</v>
      </c>
      <c r="D35" s="39">
        <v>3</v>
      </c>
      <c r="E35" s="39">
        <v>3</v>
      </c>
      <c r="F35" s="39">
        <v>3</v>
      </c>
      <c r="G35" s="39">
        <v>4</v>
      </c>
      <c r="H35" s="39">
        <v>4</v>
      </c>
      <c r="I35" s="39">
        <v>4</v>
      </c>
      <c r="J35" s="39">
        <v>4</v>
      </c>
      <c r="K35" s="39">
        <v>5</v>
      </c>
      <c r="L35" s="39">
        <v>6</v>
      </c>
      <c r="M35" s="39">
        <v>5.64</v>
      </c>
      <c r="N35" s="39">
        <v>7.5</v>
      </c>
      <c r="O35" s="39">
        <v>14</v>
      </c>
      <c r="P35" s="39">
        <v>2</v>
      </c>
      <c r="Q35" s="40">
        <v>7</v>
      </c>
      <c r="R35" s="120">
        <v>8</v>
      </c>
      <c r="S35" s="120">
        <v>8</v>
      </c>
      <c r="T35" s="120">
        <v>8</v>
      </c>
      <c r="U35" s="167">
        <v>8.2086349100000007</v>
      </c>
      <c r="V35" s="167">
        <v>8.3752085300000001</v>
      </c>
      <c r="W35" s="167">
        <v>8.5868283400000003</v>
      </c>
      <c r="X35" s="167">
        <v>8.859435229999999</v>
      </c>
      <c r="Y35" s="167">
        <v>7.9890332600000002</v>
      </c>
      <c r="Z35" s="167">
        <v>8.5309582400000004</v>
      </c>
      <c r="AA35" s="167">
        <v>7.8808374900000002</v>
      </c>
      <c r="AB35" s="167">
        <v>9</v>
      </c>
      <c r="AC35" s="167">
        <v>10.773565169999999</v>
      </c>
      <c r="AD35" s="81">
        <v>10.32772892</v>
      </c>
      <c r="AE35" s="81">
        <v>12.7282727</v>
      </c>
    </row>
    <row r="36" spans="1:31" x14ac:dyDescent="0.25">
      <c r="A36" s="38" t="s">
        <v>72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40">
        <v>0</v>
      </c>
      <c r="R36" s="120" t="s">
        <v>29</v>
      </c>
      <c r="S36" s="120">
        <v>0</v>
      </c>
      <c r="T36" s="120">
        <v>0</v>
      </c>
      <c r="U36" s="167">
        <v>0</v>
      </c>
      <c r="V36" s="167">
        <v>0</v>
      </c>
      <c r="W36" s="167">
        <v>0</v>
      </c>
      <c r="X36" s="167">
        <v>0</v>
      </c>
      <c r="Y36" s="167">
        <v>0</v>
      </c>
      <c r="Z36" s="167">
        <v>0</v>
      </c>
      <c r="AA36" s="167">
        <v>0</v>
      </c>
      <c r="AB36" s="167">
        <v>0</v>
      </c>
      <c r="AC36" s="167">
        <v>0</v>
      </c>
      <c r="AD36" s="81">
        <v>0</v>
      </c>
      <c r="AE36" s="81">
        <v>0</v>
      </c>
    </row>
    <row r="37" spans="1:31" s="109" customFormat="1" x14ac:dyDescent="0.25">
      <c r="A37" s="52" t="s">
        <v>73</v>
      </c>
      <c r="B37" s="106">
        <v>9</v>
      </c>
      <c r="C37" s="106">
        <v>11</v>
      </c>
      <c r="D37" s="106">
        <v>9</v>
      </c>
      <c r="E37" s="106">
        <v>26</v>
      </c>
      <c r="F37" s="106">
        <v>14</v>
      </c>
      <c r="G37" s="106">
        <v>12</v>
      </c>
      <c r="H37" s="106">
        <v>21</v>
      </c>
      <c r="I37" s="106">
        <v>22</v>
      </c>
      <c r="J37" s="106">
        <v>14</v>
      </c>
      <c r="K37" s="106">
        <v>12</v>
      </c>
      <c r="L37" s="106">
        <v>15</v>
      </c>
      <c r="M37" s="106">
        <v>20.89</v>
      </c>
      <c r="N37" s="106">
        <v>3.08</v>
      </c>
      <c r="O37" s="106">
        <v>26</v>
      </c>
      <c r="P37" s="106">
        <v>19</v>
      </c>
      <c r="Q37" s="107">
        <v>15</v>
      </c>
      <c r="R37" s="123">
        <v>23</v>
      </c>
      <c r="S37" s="123">
        <v>22</v>
      </c>
      <c r="T37" s="123">
        <v>19</v>
      </c>
      <c r="U37" s="166">
        <f t="shared" ref="U37" si="4">SUM(U33:U36)</f>
        <v>13.871205230000005</v>
      </c>
      <c r="V37" s="166">
        <v>28.175504589999989</v>
      </c>
      <c r="W37" s="166">
        <v>17.190660709999996</v>
      </c>
      <c r="X37" s="166">
        <v>19.238026099999999</v>
      </c>
      <c r="Y37" s="166">
        <v>25.899078199999998</v>
      </c>
      <c r="Z37" s="166">
        <v>19.933840780000004</v>
      </c>
      <c r="AA37" s="166">
        <v>24.214572969999999</v>
      </c>
      <c r="AB37" s="166">
        <v>16</v>
      </c>
      <c r="AC37" s="166">
        <v>30.041297289999903</v>
      </c>
      <c r="AD37" s="108">
        <v>18.737448130000008</v>
      </c>
      <c r="AE37" s="108">
        <v>2.7353790900000039</v>
      </c>
    </row>
    <row r="38" spans="1:31" x14ac:dyDescent="0.25">
      <c r="A38" s="38" t="s">
        <v>77</v>
      </c>
      <c r="B38" s="43">
        <v>0.19</v>
      </c>
      <c r="C38" s="43">
        <v>0.25</v>
      </c>
      <c r="D38" s="43">
        <v>0.18</v>
      </c>
      <c r="E38" s="43">
        <v>0.41199999999999998</v>
      </c>
      <c r="F38" s="43">
        <v>0.26100000000000001</v>
      </c>
      <c r="G38" s="43">
        <v>0.22600000000000001</v>
      </c>
      <c r="H38" s="43">
        <v>0.34699999999999998</v>
      </c>
      <c r="I38" s="43">
        <v>0.311</v>
      </c>
      <c r="J38" s="43">
        <v>0.21</v>
      </c>
      <c r="K38" s="43">
        <v>0.184</v>
      </c>
      <c r="L38" s="43">
        <v>0.23</v>
      </c>
      <c r="M38" s="43">
        <v>0.28999999999999998</v>
      </c>
      <c r="N38" s="43">
        <v>0.06</v>
      </c>
      <c r="O38" s="43">
        <v>0.40600000000000003</v>
      </c>
      <c r="P38" s="43">
        <v>0.27500000000000002</v>
      </c>
      <c r="Q38" s="88">
        <v>0.26400000000000001</v>
      </c>
      <c r="R38" s="124">
        <v>8.2000000000000003E-2</v>
      </c>
      <c r="S38" s="124">
        <v>0.29699999999999999</v>
      </c>
      <c r="T38" s="124">
        <v>0.33</v>
      </c>
      <c r="U38" s="168">
        <f t="shared" ref="U38" si="5">U37/U29</f>
        <v>0.28092513186464724</v>
      </c>
      <c r="V38" s="168">
        <v>0.33736479235416467</v>
      </c>
      <c r="W38" s="168">
        <v>0.23868672986741529</v>
      </c>
      <c r="X38" s="168">
        <v>0.27564204334455017</v>
      </c>
      <c r="Y38" s="168">
        <v>0.30217862869232626</v>
      </c>
      <c r="Z38" s="168">
        <v>0.26266394141774008</v>
      </c>
      <c r="AA38" s="168">
        <v>0.31326419207420547</v>
      </c>
      <c r="AB38" s="168">
        <v>0.23542280430534088</v>
      </c>
      <c r="AC38" s="168">
        <v>0.34832885920292866</v>
      </c>
      <c r="AD38" s="41">
        <v>0.26805015949062982</v>
      </c>
      <c r="AE38" s="41">
        <v>5.0404153353444045E-2</v>
      </c>
    </row>
    <row r="39" spans="1:31" x14ac:dyDescent="0.25">
      <c r="A39" s="38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89"/>
      <c r="N39" s="89"/>
      <c r="O39" s="89"/>
      <c r="P39" s="89"/>
      <c r="Q39" s="89"/>
      <c r="R39" s="89"/>
      <c r="S39" s="89"/>
      <c r="T39" s="89"/>
      <c r="U39" s="44"/>
      <c r="V39" s="44"/>
      <c r="W39" s="44"/>
      <c r="X39" s="44"/>
      <c r="Y39" s="44"/>
      <c r="Z39" s="44"/>
      <c r="AA39" s="44"/>
      <c r="AB39" s="44"/>
      <c r="AC39" s="44"/>
    </row>
    <row r="40" spans="1:31" x14ac:dyDescent="0.25">
      <c r="A40" s="34" t="s">
        <v>78</v>
      </c>
      <c r="B40" s="35" t="s">
        <v>212</v>
      </c>
      <c r="C40" s="35" t="s">
        <v>213</v>
      </c>
      <c r="D40" s="35" t="s">
        <v>214</v>
      </c>
      <c r="E40" s="35" t="s">
        <v>215</v>
      </c>
      <c r="F40" s="35" t="s">
        <v>216</v>
      </c>
      <c r="G40" s="35" t="s">
        <v>218</v>
      </c>
      <c r="H40" s="35" t="s">
        <v>219</v>
      </c>
      <c r="I40" s="35" t="s">
        <v>220</v>
      </c>
      <c r="J40" s="35" t="s">
        <v>217</v>
      </c>
      <c r="K40" s="35" t="s">
        <v>221</v>
      </c>
      <c r="L40" s="35" t="s">
        <v>222</v>
      </c>
      <c r="M40" s="35" t="s">
        <v>223</v>
      </c>
      <c r="N40" s="35" t="s">
        <v>224</v>
      </c>
      <c r="O40" s="35" t="s">
        <v>225</v>
      </c>
      <c r="P40" s="35" t="s">
        <v>226</v>
      </c>
      <c r="Q40" s="35" t="s">
        <v>227</v>
      </c>
      <c r="R40" s="35" t="s">
        <v>228</v>
      </c>
      <c r="S40" s="35" t="s">
        <v>229</v>
      </c>
      <c r="T40" s="35" t="s">
        <v>230</v>
      </c>
      <c r="U40" s="35" t="s">
        <v>231</v>
      </c>
      <c r="V40" s="35" t="s">
        <v>232</v>
      </c>
      <c r="W40" s="35" t="s">
        <v>233</v>
      </c>
      <c r="X40" s="35" t="s">
        <v>362</v>
      </c>
      <c r="Y40" s="35" t="s">
        <v>380</v>
      </c>
      <c r="Z40" s="35" t="s">
        <v>387</v>
      </c>
      <c r="AA40" s="35" t="s">
        <v>395</v>
      </c>
      <c r="AB40" s="35" t="s">
        <v>443</v>
      </c>
      <c r="AC40" s="35" t="s">
        <v>453</v>
      </c>
      <c r="AD40" s="35" t="s">
        <v>480</v>
      </c>
      <c r="AE40" s="35" t="str">
        <f>AE28</f>
        <v>2Q23</v>
      </c>
    </row>
    <row r="41" spans="1:31" s="109" customFormat="1" x14ac:dyDescent="0.25">
      <c r="A41" s="52" t="s">
        <v>65</v>
      </c>
      <c r="B41" s="106">
        <v>303</v>
      </c>
      <c r="C41" s="106">
        <v>337</v>
      </c>
      <c r="D41" s="106">
        <v>355</v>
      </c>
      <c r="E41" s="106">
        <v>324</v>
      </c>
      <c r="F41" s="106">
        <v>323</v>
      </c>
      <c r="G41" s="106">
        <v>364</v>
      </c>
      <c r="H41" s="106">
        <v>364</v>
      </c>
      <c r="I41" s="106">
        <v>365</v>
      </c>
      <c r="J41" s="106">
        <v>331</v>
      </c>
      <c r="K41" s="106">
        <v>370</v>
      </c>
      <c r="L41" s="106">
        <v>406</v>
      </c>
      <c r="M41" s="106">
        <v>398.46</v>
      </c>
      <c r="N41" s="106">
        <v>335</v>
      </c>
      <c r="O41" s="106">
        <v>340</v>
      </c>
      <c r="P41" s="106">
        <v>354</v>
      </c>
      <c r="Q41" s="107">
        <v>292</v>
      </c>
      <c r="R41" s="123">
        <v>282</v>
      </c>
      <c r="S41" s="123">
        <v>382</v>
      </c>
      <c r="T41" s="123">
        <v>418</v>
      </c>
      <c r="U41" s="166">
        <v>407.75643680000002</v>
      </c>
      <c r="V41" s="166">
        <v>400.59038819</v>
      </c>
      <c r="W41" s="166">
        <v>486.72272635000002</v>
      </c>
      <c r="X41" s="166">
        <v>508.20791012999996</v>
      </c>
      <c r="Y41" s="166">
        <v>443.78580563999998</v>
      </c>
      <c r="Z41" s="166">
        <v>458.44396295000001</v>
      </c>
      <c r="AA41" s="166">
        <v>592.23764640000002</v>
      </c>
      <c r="AB41" s="166">
        <v>653</v>
      </c>
      <c r="AC41" s="166">
        <v>607.91098023999996</v>
      </c>
      <c r="AD41" s="108">
        <v>519.00748835000002</v>
      </c>
      <c r="AE41" s="108">
        <v>668.22627266999996</v>
      </c>
    </row>
    <row r="42" spans="1:31" x14ac:dyDescent="0.25">
      <c r="A42" s="42" t="s">
        <v>66</v>
      </c>
      <c r="B42" s="39">
        <v>303</v>
      </c>
      <c r="C42" s="39">
        <v>337</v>
      </c>
      <c r="D42" s="39">
        <v>355</v>
      </c>
      <c r="E42" s="39">
        <v>324</v>
      </c>
      <c r="F42" s="39">
        <v>323</v>
      </c>
      <c r="G42" s="39">
        <v>364</v>
      </c>
      <c r="H42" s="39">
        <v>364</v>
      </c>
      <c r="I42" s="39">
        <v>365</v>
      </c>
      <c r="J42" s="39">
        <v>331</v>
      </c>
      <c r="K42" s="39">
        <v>370</v>
      </c>
      <c r="L42" s="39">
        <v>406</v>
      </c>
      <c r="M42" s="39">
        <v>398.46</v>
      </c>
      <c r="N42" s="39">
        <v>335</v>
      </c>
      <c r="O42" s="39">
        <v>340</v>
      </c>
      <c r="P42" s="39">
        <v>354</v>
      </c>
      <c r="Q42" s="40">
        <v>292</v>
      </c>
      <c r="R42" s="120">
        <v>282</v>
      </c>
      <c r="S42" s="120">
        <v>382</v>
      </c>
      <c r="T42" s="120">
        <v>418</v>
      </c>
      <c r="U42" s="167">
        <v>407.75643680000002</v>
      </c>
      <c r="V42" s="167">
        <v>400.59038819</v>
      </c>
      <c r="W42" s="167">
        <v>486.72272635000002</v>
      </c>
      <c r="X42" s="167">
        <v>508.20791012999996</v>
      </c>
      <c r="Y42" s="167">
        <v>443.78580563999998</v>
      </c>
      <c r="Z42" s="167">
        <v>458.44396295000001</v>
      </c>
      <c r="AA42" s="167">
        <v>592.23764640000002</v>
      </c>
      <c r="AB42" s="167">
        <v>653</v>
      </c>
      <c r="AC42" s="167">
        <v>607.91098023999996</v>
      </c>
      <c r="AD42" s="81">
        <v>519.00748835000002</v>
      </c>
      <c r="AE42" s="81">
        <v>668.22627266999996</v>
      </c>
    </row>
    <row r="43" spans="1:31" x14ac:dyDescent="0.25">
      <c r="A43" s="42" t="s">
        <v>67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 t="s">
        <v>29</v>
      </c>
      <c r="Q43" s="40">
        <v>0</v>
      </c>
      <c r="R43" s="120" t="s">
        <v>29</v>
      </c>
      <c r="S43" s="120">
        <v>0</v>
      </c>
      <c r="T43" s="120">
        <v>0</v>
      </c>
      <c r="U43" s="167">
        <v>0</v>
      </c>
      <c r="V43" s="167">
        <v>0</v>
      </c>
      <c r="W43" s="167">
        <v>0</v>
      </c>
      <c r="X43" s="167">
        <v>0</v>
      </c>
      <c r="Y43" s="167">
        <v>0</v>
      </c>
      <c r="Z43" s="167">
        <v>0</v>
      </c>
      <c r="AA43" s="167">
        <v>0</v>
      </c>
      <c r="AB43" s="167" t="s">
        <v>447</v>
      </c>
      <c r="AC43" s="167">
        <v>0</v>
      </c>
      <c r="AD43" s="81">
        <v>0</v>
      </c>
      <c r="AE43" s="81">
        <v>0</v>
      </c>
    </row>
    <row r="44" spans="1:31" x14ac:dyDescent="0.25">
      <c r="A44" s="38" t="s">
        <v>68</v>
      </c>
      <c r="B44" s="39">
        <v>-214</v>
      </c>
      <c r="C44" s="39">
        <v>-227</v>
      </c>
      <c r="D44" s="39">
        <v>-237</v>
      </c>
      <c r="E44" s="39">
        <v>-237</v>
      </c>
      <c r="F44" s="39">
        <v>-280</v>
      </c>
      <c r="G44" s="39">
        <v>-244</v>
      </c>
      <c r="H44" s="39">
        <v>-242</v>
      </c>
      <c r="I44" s="39">
        <v>-259</v>
      </c>
      <c r="J44" s="39">
        <v>-244</v>
      </c>
      <c r="K44" s="39">
        <v>-262</v>
      </c>
      <c r="L44" s="39">
        <v>-268</v>
      </c>
      <c r="M44" s="39">
        <v>-275</v>
      </c>
      <c r="N44" s="39">
        <v>-261.44</v>
      </c>
      <c r="O44" s="39">
        <v>-250</v>
      </c>
      <c r="P44" s="39">
        <v>-258</v>
      </c>
      <c r="Q44" s="40">
        <v>-260</v>
      </c>
      <c r="R44" s="120">
        <v>-270</v>
      </c>
      <c r="S44" s="120">
        <v>-260</v>
      </c>
      <c r="T44" s="120">
        <v>-273</v>
      </c>
      <c r="U44" s="167">
        <v>-290.32707649000002</v>
      </c>
      <c r="V44" s="167">
        <v>-286.74272690000004</v>
      </c>
      <c r="W44" s="167">
        <v>-311.84029004000001</v>
      </c>
      <c r="X44" s="167">
        <v>-325.18725509000001</v>
      </c>
      <c r="Y44" s="167">
        <v>-342.34217856999999</v>
      </c>
      <c r="Z44" s="167">
        <v>-341.63714081999996</v>
      </c>
      <c r="AA44" s="167">
        <v>-385.86396467999998</v>
      </c>
      <c r="AB44" s="167">
        <v>-397</v>
      </c>
      <c r="AC44" s="167">
        <v>-382.16138089999998</v>
      </c>
      <c r="AD44" s="81">
        <v>-339.69248200999999</v>
      </c>
      <c r="AE44" s="81">
        <v>-352.33265918000001</v>
      </c>
    </row>
    <row r="45" spans="1:31" s="109" customFormat="1" x14ac:dyDescent="0.25">
      <c r="A45" s="52" t="s">
        <v>69</v>
      </c>
      <c r="B45" s="106">
        <v>89</v>
      </c>
      <c r="C45" s="106">
        <v>111</v>
      </c>
      <c r="D45" s="106">
        <v>119</v>
      </c>
      <c r="E45" s="106">
        <v>87</v>
      </c>
      <c r="F45" s="106">
        <v>43</v>
      </c>
      <c r="G45" s="106">
        <v>121</v>
      </c>
      <c r="H45" s="106">
        <v>122</v>
      </c>
      <c r="I45" s="106">
        <v>106</v>
      </c>
      <c r="J45" s="106">
        <v>87</v>
      </c>
      <c r="K45" s="106">
        <v>108</v>
      </c>
      <c r="L45" s="106">
        <v>138</v>
      </c>
      <c r="M45" s="106">
        <v>123.46</v>
      </c>
      <c r="N45" s="106">
        <v>73.55</v>
      </c>
      <c r="O45" s="106">
        <v>90</v>
      </c>
      <c r="P45" s="106">
        <v>96</v>
      </c>
      <c r="Q45" s="107">
        <v>32</v>
      </c>
      <c r="R45" s="123">
        <v>12</v>
      </c>
      <c r="S45" s="123">
        <v>122</v>
      </c>
      <c r="T45" s="123">
        <v>144</v>
      </c>
      <c r="U45" s="166">
        <f t="shared" ref="U45" si="6">SUM(U44+U41)</f>
        <v>117.42936030999999</v>
      </c>
      <c r="V45" s="166">
        <v>113.84766128999996</v>
      </c>
      <c r="W45" s="166">
        <v>174.88243631</v>
      </c>
      <c r="X45" s="166">
        <v>183.02065503999995</v>
      </c>
      <c r="Y45" s="166">
        <v>101.44362706999999</v>
      </c>
      <c r="Z45" s="166">
        <v>116.80682213000006</v>
      </c>
      <c r="AA45" s="166">
        <v>206.37368171999998</v>
      </c>
      <c r="AB45" s="166">
        <v>256</v>
      </c>
      <c r="AC45" s="166">
        <v>225.74959933999995</v>
      </c>
      <c r="AD45" s="108">
        <v>179.31500634000002</v>
      </c>
      <c r="AE45" s="108">
        <v>315.89361348999995</v>
      </c>
    </row>
    <row r="46" spans="1:31" x14ac:dyDescent="0.25">
      <c r="A46" s="38" t="s">
        <v>70</v>
      </c>
      <c r="B46" s="39">
        <v>-24</v>
      </c>
      <c r="C46" s="39">
        <v>-27</v>
      </c>
      <c r="D46" s="39">
        <v>-24</v>
      </c>
      <c r="E46" s="39">
        <v>-9</v>
      </c>
      <c r="F46" s="39">
        <v>-24</v>
      </c>
      <c r="G46" s="39">
        <v>-23</v>
      </c>
      <c r="H46" s="39">
        <v>-21</v>
      </c>
      <c r="I46" s="39">
        <v>-27</v>
      </c>
      <c r="J46" s="39">
        <v>-23</v>
      </c>
      <c r="K46" s="39">
        <v>-25</v>
      </c>
      <c r="L46" s="39">
        <v>-24</v>
      </c>
      <c r="M46" s="39">
        <v>-33.61</v>
      </c>
      <c r="N46" s="39">
        <v>-27.42</v>
      </c>
      <c r="O46" s="39">
        <v>-24</v>
      </c>
      <c r="P46" s="39">
        <v>-26</v>
      </c>
      <c r="Q46" s="40">
        <v>-32</v>
      </c>
      <c r="R46" s="120">
        <v>-26</v>
      </c>
      <c r="S46" s="120">
        <v>-28</v>
      </c>
      <c r="T46" s="120">
        <v>-29</v>
      </c>
      <c r="U46" s="167">
        <v>-32.513746419999997</v>
      </c>
      <c r="V46" s="167">
        <v>-28.501660130000001</v>
      </c>
      <c r="W46" s="167">
        <v>-30.638292620000001</v>
      </c>
      <c r="X46" s="167">
        <v>-33.51316602</v>
      </c>
      <c r="Y46" s="167">
        <v>-42.438154259999997</v>
      </c>
      <c r="Z46" s="167">
        <v>-30.74318414</v>
      </c>
      <c r="AA46" s="167">
        <v>-34.171876299999994</v>
      </c>
      <c r="AB46" s="167">
        <v>-37</v>
      </c>
      <c r="AC46" s="167">
        <v>-51.585214370000003</v>
      </c>
      <c r="AD46" s="81">
        <v>-42.819261019999999</v>
      </c>
      <c r="AE46" s="81">
        <v>-51.377343419999995</v>
      </c>
    </row>
    <row r="47" spans="1:31" x14ac:dyDescent="0.25">
      <c r="A47" s="38" t="s">
        <v>71</v>
      </c>
      <c r="B47" s="39">
        <v>56</v>
      </c>
      <c r="C47" s="39">
        <v>56</v>
      </c>
      <c r="D47" s="39">
        <v>57</v>
      </c>
      <c r="E47" s="39">
        <v>58</v>
      </c>
      <c r="F47" s="39">
        <v>104</v>
      </c>
      <c r="G47" s="39">
        <v>65</v>
      </c>
      <c r="H47" s="39">
        <v>63</v>
      </c>
      <c r="I47" s="39">
        <v>63</v>
      </c>
      <c r="J47" s="39">
        <v>65</v>
      </c>
      <c r="K47" s="39">
        <v>64</v>
      </c>
      <c r="L47" s="39">
        <v>65</v>
      </c>
      <c r="M47" s="39">
        <v>65.91</v>
      </c>
      <c r="N47" s="39">
        <v>92.19</v>
      </c>
      <c r="O47" s="39">
        <v>98</v>
      </c>
      <c r="P47" s="39">
        <v>97</v>
      </c>
      <c r="Q47" s="40">
        <v>100</v>
      </c>
      <c r="R47" s="120">
        <v>124</v>
      </c>
      <c r="S47" s="120">
        <v>105</v>
      </c>
      <c r="T47" s="120">
        <v>104</v>
      </c>
      <c r="U47" s="167">
        <v>104.39487878</v>
      </c>
      <c r="V47" s="167">
        <v>107.59975535000001</v>
      </c>
      <c r="W47" s="167">
        <v>107.96459149</v>
      </c>
      <c r="X47" s="167">
        <v>110.68328468</v>
      </c>
      <c r="Y47" s="167">
        <v>119.0768463</v>
      </c>
      <c r="Z47" s="167">
        <v>123.30443912</v>
      </c>
      <c r="AA47" s="167">
        <v>125.53370579999999</v>
      </c>
      <c r="AB47" s="167">
        <v>108</v>
      </c>
      <c r="AC47" s="167">
        <v>96.300209229999993</v>
      </c>
      <c r="AD47" s="81">
        <v>97.657314110000002</v>
      </c>
      <c r="AE47" s="81">
        <v>97.681355539999998</v>
      </c>
    </row>
    <row r="48" spans="1:31" x14ac:dyDescent="0.25">
      <c r="A48" s="38" t="s">
        <v>72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40">
        <v>0</v>
      </c>
      <c r="R48" s="120" t="s">
        <v>29</v>
      </c>
      <c r="S48" s="120">
        <v>0</v>
      </c>
      <c r="T48" s="120">
        <v>0</v>
      </c>
      <c r="U48" s="167">
        <v>0</v>
      </c>
      <c r="V48" s="167">
        <v>0</v>
      </c>
      <c r="W48" s="167">
        <v>0</v>
      </c>
      <c r="X48" s="167">
        <v>0</v>
      </c>
      <c r="Y48" s="167">
        <v>0</v>
      </c>
      <c r="Z48" s="167">
        <v>0</v>
      </c>
      <c r="AA48" s="167">
        <v>0</v>
      </c>
      <c r="AB48" s="167">
        <v>0</v>
      </c>
      <c r="AC48" s="167">
        <v>0</v>
      </c>
      <c r="AD48" s="81">
        <v>0</v>
      </c>
      <c r="AE48" s="81">
        <v>0</v>
      </c>
    </row>
    <row r="49" spans="1:31" s="109" customFormat="1" x14ac:dyDescent="0.25">
      <c r="A49" s="52" t="s">
        <v>73</v>
      </c>
      <c r="B49" s="106">
        <v>121</v>
      </c>
      <c r="C49" s="106">
        <v>141</v>
      </c>
      <c r="D49" s="106">
        <v>152</v>
      </c>
      <c r="E49" s="106">
        <v>137</v>
      </c>
      <c r="F49" s="106">
        <v>123</v>
      </c>
      <c r="G49" s="106">
        <v>163</v>
      </c>
      <c r="H49" s="106">
        <v>164</v>
      </c>
      <c r="I49" s="106">
        <v>142</v>
      </c>
      <c r="J49" s="106">
        <v>128</v>
      </c>
      <c r="K49" s="106">
        <v>147</v>
      </c>
      <c r="L49" s="106">
        <v>179</v>
      </c>
      <c r="M49" s="106">
        <v>155.76</v>
      </c>
      <c r="N49" s="106">
        <v>138.32</v>
      </c>
      <c r="O49" s="106">
        <v>164</v>
      </c>
      <c r="P49" s="106">
        <v>166</v>
      </c>
      <c r="Q49" s="107">
        <v>100</v>
      </c>
      <c r="R49" s="123">
        <v>111</v>
      </c>
      <c r="S49" s="123">
        <v>200</v>
      </c>
      <c r="T49" s="123">
        <v>219</v>
      </c>
      <c r="U49" s="166">
        <f t="shared" ref="U49" si="7">SUM(U45:U48)</f>
        <v>189.31049267</v>
      </c>
      <c r="V49" s="166">
        <v>192.94575650999997</v>
      </c>
      <c r="W49" s="166">
        <v>252.20873517999999</v>
      </c>
      <c r="X49" s="166">
        <v>260.19077369999997</v>
      </c>
      <c r="Y49" s="166">
        <v>178.08231910999999</v>
      </c>
      <c r="Z49" s="166">
        <v>209.36807711000006</v>
      </c>
      <c r="AA49" s="166">
        <v>297.73551121999998</v>
      </c>
      <c r="AB49" s="166">
        <v>327</v>
      </c>
      <c r="AC49" s="166">
        <v>270.46459419999996</v>
      </c>
      <c r="AD49" s="108">
        <v>234.15305943000001</v>
      </c>
      <c r="AE49" s="108">
        <v>362.19762560999993</v>
      </c>
    </row>
    <row r="50" spans="1:31" x14ac:dyDescent="0.25">
      <c r="A50" s="38" t="s">
        <v>77</v>
      </c>
      <c r="B50" s="43">
        <v>0.4</v>
      </c>
      <c r="C50" s="43">
        <v>0.42</v>
      </c>
      <c r="D50" s="43">
        <v>0.43</v>
      </c>
      <c r="E50" s="43">
        <v>0.42199999999999999</v>
      </c>
      <c r="F50" s="43">
        <v>0.379</v>
      </c>
      <c r="G50" s="43">
        <v>0.44600000000000001</v>
      </c>
      <c r="H50" s="43">
        <v>0.45</v>
      </c>
      <c r="I50" s="43">
        <v>0.39100000000000001</v>
      </c>
      <c r="J50" s="43">
        <v>0.38700000000000001</v>
      </c>
      <c r="K50" s="43">
        <v>0.39700000000000002</v>
      </c>
      <c r="L50" s="43">
        <v>0.44</v>
      </c>
      <c r="M50" s="43">
        <v>0.39100000000000001</v>
      </c>
      <c r="N50" s="43">
        <v>0.41299999999999998</v>
      </c>
      <c r="O50" s="43">
        <v>0.48199999999999998</v>
      </c>
      <c r="P50" s="43">
        <v>0.46899999999999997</v>
      </c>
      <c r="Q50" s="41">
        <v>0.34300000000000003</v>
      </c>
      <c r="R50" s="152">
        <v>0.39400000000000002</v>
      </c>
      <c r="S50" s="152">
        <v>0.52300000000000002</v>
      </c>
      <c r="T50" s="152">
        <v>0.52400000000000002</v>
      </c>
      <c r="U50" s="168">
        <f t="shared" ref="U50" si="8">U49/U41</f>
        <v>0.4642734622552499</v>
      </c>
      <c r="V50" s="168">
        <v>0.48165348495202986</v>
      </c>
      <c r="W50" s="168">
        <v>0.51817743763753876</v>
      </c>
      <c r="X50" s="168">
        <v>0.51197702458712813</v>
      </c>
      <c r="Y50" s="168">
        <v>0.40127988963770678</v>
      </c>
      <c r="Z50" s="168">
        <v>0.4566928436853136</v>
      </c>
      <c r="AA50" s="168">
        <v>0.50272979610436319</v>
      </c>
      <c r="AB50" s="168">
        <v>0.50045700830270012</v>
      </c>
      <c r="AC50" s="168">
        <v>0.4449082233935337</v>
      </c>
      <c r="AD50" s="41">
        <v>0.45115545475924923</v>
      </c>
      <c r="AE50" s="41">
        <v>0.5420284122663781</v>
      </c>
    </row>
    <row r="51" spans="1:31" x14ac:dyDescent="0.25">
      <c r="A51" s="38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89"/>
      <c r="N51" s="89"/>
      <c r="O51" s="89"/>
      <c r="P51" s="89"/>
      <c r="Q51" s="89"/>
      <c r="R51" s="89"/>
      <c r="S51" s="89"/>
      <c r="T51" s="89"/>
      <c r="U51" s="44"/>
      <c r="V51" s="44"/>
      <c r="W51" s="44"/>
      <c r="X51" s="44"/>
      <c r="Y51" s="44"/>
      <c r="Z51" s="44"/>
      <c r="AA51" s="44"/>
      <c r="AB51" s="44"/>
      <c r="AC51" s="44"/>
    </row>
    <row r="52" spans="1:31" x14ac:dyDescent="0.25">
      <c r="A52" s="34" t="s">
        <v>79</v>
      </c>
      <c r="B52" s="35" t="s">
        <v>212</v>
      </c>
      <c r="C52" s="35" t="s">
        <v>213</v>
      </c>
      <c r="D52" s="35" t="s">
        <v>214</v>
      </c>
      <c r="E52" s="35" t="s">
        <v>215</v>
      </c>
      <c r="F52" s="35" t="s">
        <v>216</v>
      </c>
      <c r="G52" s="35" t="s">
        <v>218</v>
      </c>
      <c r="H52" s="35" t="s">
        <v>219</v>
      </c>
      <c r="I52" s="35" t="s">
        <v>220</v>
      </c>
      <c r="J52" s="35" t="s">
        <v>217</v>
      </c>
      <c r="K52" s="35" t="s">
        <v>221</v>
      </c>
      <c r="L52" s="35" t="s">
        <v>222</v>
      </c>
      <c r="M52" s="35" t="s">
        <v>223</v>
      </c>
      <c r="N52" s="35" t="s">
        <v>224</v>
      </c>
      <c r="O52" s="35" t="s">
        <v>225</v>
      </c>
      <c r="P52" s="35" t="s">
        <v>226</v>
      </c>
      <c r="Q52" s="35" t="s">
        <v>227</v>
      </c>
      <c r="R52" s="35" t="s">
        <v>228</v>
      </c>
      <c r="S52" s="35" t="s">
        <v>229</v>
      </c>
      <c r="T52" s="35" t="s">
        <v>230</v>
      </c>
      <c r="U52" s="35" t="s">
        <v>231</v>
      </c>
      <c r="V52" s="35" t="s">
        <v>232</v>
      </c>
      <c r="W52" s="35" t="s">
        <v>233</v>
      </c>
      <c r="X52" s="35" t="s">
        <v>362</v>
      </c>
      <c r="Y52" s="35" t="s">
        <v>380</v>
      </c>
      <c r="Z52" s="35" t="s">
        <v>387</v>
      </c>
      <c r="AA52" s="35" t="s">
        <v>395</v>
      </c>
      <c r="AB52" s="35" t="s">
        <v>443</v>
      </c>
      <c r="AC52" s="35" t="s">
        <v>453</v>
      </c>
      <c r="AD52" s="35" t="s">
        <v>480</v>
      </c>
      <c r="AE52" s="35" t="str">
        <f>AE40</f>
        <v>2Q23</v>
      </c>
    </row>
    <row r="53" spans="1:31" s="109" customFormat="1" x14ac:dyDescent="0.25">
      <c r="A53" s="52" t="s">
        <v>65</v>
      </c>
      <c r="B53" s="106">
        <v>68</v>
      </c>
      <c r="C53" s="106">
        <v>66</v>
      </c>
      <c r="D53" s="106">
        <v>68</v>
      </c>
      <c r="E53" s="106">
        <v>67</v>
      </c>
      <c r="F53" s="106">
        <v>90</v>
      </c>
      <c r="G53" s="106">
        <v>111</v>
      </c>
      <c r="H53" s="106">
        <v>103</v>
      </c>
      <c r="I53" s="106">
        <v>104</v>
      </c>
      <c r="J53" s="106">
        <v>91</v>
      </c>
      <c r="K53" s="106">
        <v>113</v>
      </c>
      <c r="L53" s="106">
        <v>104</v>
      </c>
      <c r="M53" s="106">
        <v>102.86</v>
      </c>
      <c r="N53" s="106">
        <v>70.010000000000005</v>
      </c>
      <c r="O53" s="106">
        <v>78</v>
      </c>
      <c r="P53" s="106">
        <v>74</v>
      </c>
      <c r="Q53" s="107">
        <v>103</v>
      </c>
      <c r="R53" s="123">
        <v>42</v>
      </c>
      <c r="S53" s="163">
        <v>38</v>
      </c>
      <c r="T53" s="163">
        <v>40</v>
      </c>
      <c r="U53" s="166">
        <v>53.033852019999998</v>
      </c>
      <c r="V53" s="166">
        <v>54.281001830000001</v>
      </c>
      <c r="W53" s="166">
        <v>55.407175269999996</v>
      </c>
      <c r="X53" s="166">
        <v>66.297733410000006</v>
      </c>
      <c r="Y53" s="166">
        <v>46.79875139</v>
      </c>
      <c r="Z53" s="166">
        <v>44.137291390000001</v>
      </c>
      <c r="AA53" s="166">
        <v>47.319523249999996</v>
      </c>
      <c r="AB53" s="166">
        <v>48</v>
      </c>
      <c r="AC53" s="166">
        <v>153.72457523</v>
      </c>
      <c r="AD53" s="108">
        <v>139.43704636999999</v>
      </c>
      <c r="AE53" s="108">
        <v>159.12427329000002</v>
      </c>
    </row>
    <row r="54" spans="1:31" x14ac:dyDescent="0.25">
      <c r="A54" s="42" t="s">
        <v>66</v>
      </c>
      <c r="B54" s="39">
        <v>68</v>
      </c>
      <c r="C54" s="39">
        <v>66</v>
      </c>
      <c r="D54" s="39">
        <v>68</v>
      </c>
      <c r="E54" s="39">
        <v>67</v>
      </c>
      <c r="F54" s="39">
        <v>90</v>
      </c>
      <c r="G54" s="39">
        <v>111</v>
      </c>
      <c r="H54" s="39">
        <v>103</v>
      </c>
      <c r="I54" s="39">
        <v>104</v>
      </c>
      <c r="J54" s="39">
        <v>91</v>
      </c>
      <c r="K54" s="39">
        <v>113</v>
      </c>
      <c r="L54" s="39">
        <v>104</v>
      </c>
      <c r="M54" s="39">
        <v>102.86</v>
      </c>
      <c r="N54" s="39">
        <v>70.010000000000005</v>
      </c>
      <c r="O54" s="39">
        <v>78</v>
      </c>
      <c r="P54" s="39">
        <v>74</v>
      </c>
      <c r="Q54" s="40">
        <v>103</v>
      </c>
      <c r="R54" s="120">
        <v>42</v>
      </c>
      <c r="S54" s="164">
        <v>38</v>
      </c>
      <c r="T54" s="164">
        <v>40</v>
      </c>
      <c r="U54" s="167">
        <v>53.033852019999998</v>
      </c>
      <c r="V54" s="167">
        <v>54.281001830000001</v>
      </c>
      <c r="W54" s="167">
        <v>55.407175269999996</v>
      </c>
      <c r="X54" s="167">
        <v>66.297733410000006</v>
      </c>
      <c r="Y54" s="167">
        <v>46.79875139</v>
      </c>
      <c r="Z54" s="167">
        <v>44.137291390000001</v>
      </c>
      <c r="AA54" s="167">
        <v>47.319523249999996</v>
      </c>
      <c r="AB54" s="167">
        <v>48</v>
      </c>
      <c r="AC54" s="167">
        <v>153.72457523</v>
      </c>
      <c r="AD54" s="81">
        <v>139.43704636999999</v>
      </c>
      <c r="AE54" s="81">
        <v>159.12427329000002</v>
      </c>
    </row>
    <row r="55" spans="1:31" x14ac:dyDescent="0.25">
      <c r="A55" s="42" t="s">
        <v>67</v>
      </c>
      <c r="B55" s="39">
        <v>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40">
        <v>0</v>
      </c>
      <c r="R55" s="120" t="s">
        <v>29</v>
      </c>
      <c r="S55" s="164">
        <v>0</v>
      </c>
      <c r="T55" s="164">
        <v>0</v>
      </c>
      <c r="U55" s="167">
        <v>0</v>
      </c>
      <c r="V55" s="167">
        <v>0</v>
      </c>
      <c r="W55" s="167">
        <v>0</v>
      </c>
      <c r="X55" s="167">
        <v>0</v>
      </c>
      <c r="Y55" s="167">
        <v>0</v>
      </c>
      <c r="Z55" s="167">
        <v>0</v>
      </c>
      <c r="AA55" s="167">
        <v>0</v>
      </c>
      <c r="AB55" s="167" t="s">
        <v>448</v>
      </c>
      <c r="AC55" s="167">
        <v>0</v>
      </c>
      <c r="AD55" s="81">
        <v>0</v>
      </c>
      <c r="AE55" s="81">
        <v>0</v>
      </c>
    </row>
    <row r="56" spans="1:31" x14ac:dyDescent="0.25">
      <c r="A56" s="38" t="s">
        <v>68</v>
      </c>
      <c r="B56" s="39">
        <v>-51</v>
      </c>
      <c r="C56" s="39">
        <v>-48</v>
      </c>
      <c r="D56" s="39">
        <v>-49</v>
      </c>
      <c r="E56" s="39">
        <v>-48</v>
      </c>
      <c r="F56" s="39">
        <v>-69</v>
      </c>
      <c r="G56" s="39">
        <v>-71</v>
      </c>
      <c r="H56" s="39">
        <v>-74</v>
      </c>
      <c r="I56" s="39">
        <v>-71</v>
      </c>
      <c r="J56" s="39">
        <v>-66</v>
      </c>
      <c r="K56" s="39">
        <v>-74</v>
      </c>
      <c r="L56" s="39">
        <v>-70</v>
      </c>
      <c r="M56" s="39">
        <v>-77.319999999999993</v>
      </c>
      <c r="N56" s="39">
        <v>-61.31</v>
      </c>
      <c r="O56" s="39">
        <v>-66</v>
      </c>
      <c r="P56" s="39">
        <v>-56</v>
      </c>
      <c r="Q56" s="40">
        <v>-84</v>
      </c>
      <c r="R56" s="120">
        <v>-29</v>
      </c>
      <c r="S56" s="164">
        <v>-33</v>
      </c>
      <c r="T56" s="164">
        <v>-34</v>
      </c>
      <c r="U56" s="167">
        <v>-31.785620680000001</v>
      </c>
      <c r="V56" s="167">
        <v>-34.93932101</v>
      </c>
      <c r="W56" s="167">
        <v>-34.627856940000001</v>
      </c>
      <c r="X56" s="167">
        <v>-37.724361270000003</v>
      </c>
      <c r="Y56" s="167">
        <v>-39.057162550000001</v>
      </c>
      <c r="Z56" s="167">
        <v>-47.036749780000001</v>
      </c>
      <c r="AA56" s="167">
        <v>-49.13891623</v>
      </c>
      <c r="AB56" s="167">
        <v>-53</v>
      </c>
      <c r="AC56" s="167">
        <v>-138.57488463999999</v>
      </c>
      <c r="AD56" s="81">
        <v>-123.51762734</v>
      </c>
      <c r="AE56" s="81">
        <v>-99.677245620000008</v>
      </c>
    </row>
    <row r="57" spans="1:31" s="109" customFormat="1" x14ac:dyDescent="0.25">
      <c r="A57" s="52" t="s">
        <v>69</v>
      </c>
      <c r="B57" s="106">
        <v>17</v>
      </c>
      <c r="C57" s="106">
        <v>18</v>
      </c>
      <c r="D57" s="106">
        <v>19</v>
      </c>
      <c r="E57" s="106">
        <v>19</v>
      </c>
      <c r="F57" s="106">
        <v>21</v>
      </c>
      <c r="G57" s="106">
        <v>40</v>
      </c>
      <c r="H57" s="106">
        <v>29</v>
      </c>
      <c r="I57" s="106">
        <v>33</v>
      </c>
      <c r="J57" s="106">
        <v>24</v>
      </c>
      <c r="K57" s="106">
        <v>39</v>
      </c>
      <c r="L57" s="106">
        <v>35</v>
      </c>
      <c r="M57" s="106">
        <v>25.54</v>
      </c>
      <c r="N57" s="106">
        <v>8.7100000000000009</v>
      </c>
      <c r="O57" s="106">
        <v>11</v>
      </c>
      <c r="P57" s="106">
        <v>19</v>
      </c>
      <c r="Q57" s="107">
        <v>20</v>
      </c>
      <c r="R57" s="123">
        <v>13</v>
      </c>
      <c r="S57" s="163">
        <v>5</v>
      </c>
      <c r="T57" s="163">
        <v>6</v>
      </c>
      <c r="U57" s="166">
        <f t="shared" ref="U57" si="9">SUM(U56+U53)</f>
        <v>21.248231339999997</v>
      </c>
      <c r="V57" s="166">
        <v>19.341680820000001</v>
      </c>
      <c r="W57" s="166">
        <v>20.779318329999995</v>
      </c>
      <c r="X57" s="166">
        <v>28.573372140000004</v>
      </c>
      <c r="Y57" s="166">
        <v>7.7415888399999968</v>
      </c>
      <c r="Z57" s="166">
        <v>-2.8994583899999995</v>
      </c>
      <c r="AA57" s="166">
        <v>-1.8193929800000042</v>
      </c>
      <c r="AB57" s="166">
        <v>-5</v>
      </c>
      <c r="AC57" s="166">
        <v>15.149690589999985</v>
      </c>
      <c r="AD57" s="108">
        <v>15.91941902999999</v>
      </c>
      <c r="AE57" s="108">
        <v>59.447027670000011</v>
      </c>
    </row>
    <row r="58" spans="1:31" x14ac:dyDescent="0.25">
      <c r="A58" s="38" t="s">
        <v>70</v>
      </c>
      <c r="B58" s="39">
        <v>-6</v>
      </c>
      <c r="C58" s="39">
        <v>-6</v>
      </c>
      <c r="D58" s="39">
        <v>-7</v>
      </c>
      <c r="E58" s="39">
        <v>-7</v>
      </c>
      <c r="F58" s="39">
        <v>-7</v>
      </c>
      <c r="G58" s="39">
        <v>-7</v>
      </c>
      <c r="H58" s="39">
        <v>-7</v>
      </c>
      <c r="I58" s="39">
        <v>-7</v>
      </c>
      <c r="J58" s="39">
        <v>-7</v>
      </c>
      <c r="K58" s="39">
        <v>-7</v>
      </c>
      <c r="L58" s="39">
        <v>-7</v>
      </c>
      <c r="M58" s="39">
        <v>-6.92</v>
      </c>
      <c r="N58" s="39">
        <v>-6.98</v>
      </c>
      <c r="O58" s="39">
        <v>-7</v>
      </c>
      <c r="P58" s="39">
        <v>-25</v>
      </c>
      <c r="Q58" s="40">
        <v>-7</v>
      </c>
      <c r="R58" s="120">
        <v>-8</v>
      </c>
      <c r="S58" s="164">
        <v>-7</v>
      </c>
      <c r="T58" s="164">
        <v>-8</v>
      </c>
      <c r="U58" s="167">
        <v>-7.5463817499999992</v>
      </c>
      <c r="V58" s="167">
        <v>-7.5120081899999995</v>
      </c>
      <c r="W58" s="167">
        <v>-7.5314496000000002</v>
      </c>
      <c r="X58" s="167">
        <v>-8.5729402500000003</v>
      </c>
      <c r="Y58" s="167">
        <v>-8.466657780000002</v>
      </c>
      <c r="Z58" s="167">
        <v>-8.5532158999999996</v>
      </c>
      <c r="AA58" s="167">
        <v>-8.3537628999999995</v>
      </c>
      <c r="AB58" s="167">
        <v>-10</v>
      </c>
      <c r="AC58" s="167">
        <v>-17.265162360000001</v>
      </c>
      <c r="AD58" s="81">
        <v>-12.628973070000001</v>
      </c>
      <c r="AE58" s="81">
        <v>-14.772670849999999</v>
      </c>
    </row>
    <row r="59" spans="1:31" ht="14.25" customHeight="1" x14ac:dyDescent="0.25">
      <c r="A59" s="38" t="s">
        <v>71</v>
      </c>
      <c r="B59" s="39">
        <v>4</v>
      </c>
      <c r="C59" s="39">
        <v>4</v>
      </c>
      <c r="D59" s="39">
        <v>4</v>
      </c>
      <c r="E59" s="39">
        <v>4</v>
      </c>
      <c r="F59" s="39">
        <v>4</v>
      </c>
      <c r="G59" s="39">
        <v>6</v>
      </c>
      <c r="H59" s="39">
        <v>5</v>
      </c>
      <c r="I59" s="39">
        <v>2</v>
      </c>
      <c r="J59" s="39">
        <v>4</v>
      </c>
      <c r="K59" s="39">
        <v>4</v>
      </c>
      <c r="L59" s="39">
        <v>4</v>
      </c>
      <c r="M59" s="39">
        <v>4.34</v>
      </c>
      <c r="N59" s="39">
        <v>4.34</v>
      </c>
      <c r="O59" s="39">
        <v>4</v>
      </c>
      <c r="P59" s="39">
        <v>33</v>
      </c>
      <c r="Q59" s="40">
        <v>4</v>
      </c>
      <c r="R59" s="120">
        <v>4</v>
      </c>
      <c r="S59" s="164">
        <v>4</v>
      </c>
      <c r="T59" s="164">
        <v>4</v>
      </c>
      <c r="U59" s="167">
        <v>4.3877904500000007</v>
      </c>
      <c r="V59" s="167">
        <v>4.4050380699999998</v>
      </c>
      <c r="W59" s="167">
        <v>4.4090817699999993</v>
      </c>
      <c r="X59" s="167">
        <v>4.3891233300000003</v>
      </c>
      <c r="Y59" s="167">
        <v>4.3781413000000002</v>
      </c>
      <c r="Z59" s="167">
        <v>3.9671604999999999</v>
      </c>
      <c r="AA59" s="167">
        <v>3.9647086100000002</v>
      </c>
      <c r="AB59" s="167">
        <v>4</v>
      </c>
      <c r="AC59" s="167">
        <v>29.45216357</v>
      </c>
      <c r="AD59" s="81">
        <v>24.671221799999998</v>
      </c>
      <c r="AE59" s="81">
        <v>24.44246034</v>
      </c>
    </row>
    <row r="60" spans="1:31" x14ac:dyDescent="0.25">
      <c r="A60" s="38" t="s">
        <v>72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40">
        <v>0</v>
      </c>
      <c r="R60" s="120" t="s">
        <v>29</v>
      </c>
      <c r="S60" s="164">
        <v>0</v>
      </c>
      <c r="T60" s="164">
        <v>0</v>
      </c>
      <c r="U60" s="167">
        <v>0</v>
      </c>
      <c r="V60" s="167">
        <v>0</v>
      </c>
      <c r="W60" s="167">
        <v>0</v>
      </c>
      <c r="X60" s="167">
        <v>0</v>
      </c>
      <c r="Y60" s="167">
        <v>0</v>
      </c>
      <c r="Z60" s="167">
        <v>0</v>
      </c>
      <c r="AA60" s="167">
        <v>0</v>
      </c>
      <c r="AB60" s="167">
        <v>0</v>
      </c>
      <c r="AC60" s="167">
        <v>0</v>
      </c>
      <c r="AD60" s="81">
        <v>0</v>
      </c>
      <c r="AE60" s="81">
        <v>0</v>
      </c>
    </row>
    <row r="61" spans="1:31" s="109" customFormat="1" x14ac:dyDescent="0.25">
      <c r="A61" s="52" t="s">
        <v>73</v>
      </c>
      <c r="B61" s="106">
        <v>15</v>
      </c>
      <c r="C61" s="106">
        <v>16</v>
      </c>
      <c r="D61" s="106">
        <v>17</v>
      </c>
      <c r="E61" s="106">
        <v>17</v>
      </c>
      <c r="F61" s="106">
        <v>19</v>
      </c>
      <c r="G61" s="106">
        <v>39</v>
      </c>
      <c r="H61" s="106">
        <v>27</v>
      </c>
      <c r="I61" s="106">
        <v>28</v>
      </c>
      <c r="J61" s="106">
        <v>22</v>
      </c>
      <c r="K61" s="106">
        <v>36</v>
      </c>
      <c r="L61" s="106">
        <v>32</v>
      </c>
      <c r="M61" s="106">
        <v>22.96</v>
      </c>
      <c r="N61" s="106">
        <v>6.07</v>
      </c>
      <c r="O61" s="106">
        <v>9</v>
      </c>
      <c r="P61" s="106">
        <v>16</v>
      </c>
      <c r="Q61" s="107">
        <v>17</v>
      </c>
      <c r="R61" s="123">
        <v>9</v>
      </c>
      <c r="S61" s="163">
        <v>2</v>
      </c>
      <c r="T61" s="163">
        <v>3</v>
      </c>
      <c r="U61" s="166">
        <f t="shared" ref="U61" si="10">SUM(U57:U60)</f>
        <v>18.089640039999999</v>
      </c>
      <c r="V61" s="166">
        <v>16.234710700000001</v>
      </c>
      <c r="W61" s="166">
        <v>17.656950499999994</v>
      </c>
      <c r="X61" s="166">
        <v>24.389555220000002</v>
      </c>
      <c r="Y61" s="166">
        <v>3.6530723599999955</v>
      </c>
      <c r="Z61" s="166">
        <v>-7.4855137899999988</v>
      </c>
      <c r="AA61" s="166">
        <v>-6.2084472700000024</v>
      </c>
      <c r="AB61" s="166">
        <v>-10</v>
      </c>
      <c r="AC61" s="166">
        <v>27.336691799999983</v>
      </c>
      <c r="AD61" s="108">
        <v>27.96166775999999</v>
      </c>
      <c r="AE61" s="108">
        <v>69.116817160000011</v>
      </c>
    </row>
    <row r="62" spans="1:31" x14ac:dyDescent="0.25">
      <c r="A62" s="38" t="s">
        <v>77</v>
      </c>
      <c r="B62" s="43">
        <v>0.23</v>
      </c>
      <c r="C62" s="43">
        <v>0.25</v>
      </c>
      <c r="D62" s="43">
        <v>0.25</v>
      </c>
      <c r="E62" s="43">
        <v>0.247</v>
      </c>
      <c r="F62" s="43">
        <v>0.20699999999999999</v>
      </c>
      <c r="G62" s="43">
        <v>0.35</v>
      </c>
      <c r="H62" s="43">
        <v>0.26500000000000001</v>
      </c>
      <c r="I62" s="43">
        <v>0.26900000000000002</v>
      </c>
      <c r="J62" s="43">
        <v>0.24</v>
      </c>
      <c r="K62" s="43">
        <v>0.32300000000000001</v>
      </c>
      <c r="L62" s="43">
        <v>0.307</v>
      </c>
      <c r="M62" s="43">
        <v>0.223</v>
      </c>
      <c r="N62" s="43">
        <v>8.6999999999999994E-2</v>
      </c>
      <c r="O62" s="43">
        <v>0.115</v>
      </c>
      <c r="P62" s="43">
        <v>0.216</v>
      </c>
      <c r="Q62" s="41">
        <v>0.161</v>
      </c>
      <c r="R62" s="152">
        <v>0.214</v>
      </c>
      <c r="S62" s="165">
        <v>4.4999999999999998E-2</v>
      </c>
      <c r="T62" s="165">
        <v>7.0999999999999994E-2</v>
      </c>
      <c r="U62" s="168">
        <f>U61/U53</f>
        <v>0.34109609901951077</v>
      </c>
      <c r="V62" s="168">
        <v>0.29908642347546738</v>
      </c>
      <c r="W62" s="168">
        <v>0.3186762438972463</v>
      </c>
      <c r="X62" s="168">
        <v>0.36787917121041741</v>
      </c>
      <c r="Y62" s="168">
        <v>7.8059184305087834E-2</v>
      </c>
      <c r="Z62" s="168">
        <v>-0.1695961295825226</v>
      </c>
      <c r="AA62" s="168">
        <v>-0.13120265893634089</v>
      </c>
      <c r="AB62" s="168">
        <v>-0.21708147869517067</v>
      </c>
      <c r="AC62" s="168">
        <v>0.17782902804642201</v>
      </c>
      <c r="AD62" s="41">
        <v>0.20053255922965368</v>
      </c>
      <c r="AE62" s="41">
        <v>0.43435747250223938</v>
      </c>
    </row>
    <row r="63" spans="1:31" x14ac:dyDescent="0.25">
      <c r="A63" s="38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172"/>
      <c r="V63" s="172"/>
      <c r="W63" s="172"/>
      <c r="X63" s="172"/>
      <c r="Y63" s="172"/>
      <c r="Z63" s="172"/>
      <c r="AA63" s="172"/>
      <c r="AB63" s="172"/>
      <c r="AC63" s="172"/>
    </row>
    <row r="64" spans="1:31" x14ac:dyDescent="0.25">
      <c r="A64" s="34" t="s">
        <v>80</v>
      </c>
      <c r="B64" s="35" t="s">
        <v>212</v>
      </c>
      <c r="C64" s="35" t="s">
        <v>213</v>
      </c>
      <c r="D64" s="35" t="s">
        <v>214</v>
      </c>
      <c r="E64" s="35" t="s">
        <v>215</v>
      </c>
      <c r="F64" s="35" t="s">
        <v>216</v>
      </c>
      <c r="G64" s="35" t="s">
        <v>218</v>
      </c>
      <c r="H64" s="35" t="s">
        <v>219</v>
      </c>
      <c r="I64" s="35" t="s">
        <v>220</v>
      </c>
      <c r="J64" s="35" t="s">
        <v>217</v>
      </c>
      <c r="K64" s="35" t="s">
        <v>221</v>
      </c>
      <c r="L64" s="35" t="s">
        <v>222</v>
      </c>
      <c r="M64" s="35" t="s">
        <v>223</v>
      </c>
      <c r="N64" s="35" t="s">
        <v>224</v>
      </c>
      <c r="O64" s="35" t="s">
        <v>225</v>
      </c>
      <c r="P64" s="35" t="s">
        <v>226</v>
      </c>
      <c r="Q64" s="35" t="s">
        <v>227</v>
      </c>
      <c r="R64" s="35" t="s">
        <v>228</v>
      </c>
      <c r="S64" s="35" t="s">
        <v>229</v>
      </c>
      <c r="T64" s="35" t="s">
        <v>230</v>
      </c>
      <c r="U64" s="35" t="s">
        <v>231</v>
      </c>
      <c r="V64" s="35" t="s">
        <v>232</v>
      </c>
      <c r="W64" s="35" t="s">
        <v>233</v>
      </c>
      <c r="X64" s="35" t="s">
        <v>362</v>
      </c>
      <c r="Y64" s="35" t="s">
        <v>380</v>
      </c>
      <c r="Z64" s="35" t="s">
        <v>387</v>
      </c>
      <c r="AA64" s="35" t="s">
        <v>395</v>
      </c>
      <c r="AB64" s="35" t="s">
        <v>443</v>
      </c>
      <c r="AC64" s="35" t="s">
        <v>453</v>
      </c>
      <c r="AD64" s="35" t="s">
        <v>480</v>
      </c>
      <c r="AE64" s="35" t="str">
        <f>AE52</f>
        <v>2Q23</v>
      </c>
    </row>
    <row r="65" spans="1:31" s="109" customFormat="1" x14ac:dyDescent="0.25">
      <c r="A65" s="52" t="s">
        <v>65</v>
      </c>
      <c r="B65" s="106">
        <v>114</v>
      </c>
      <c r="C65" s="106">
        <v>109</v>
      </c>
      <c r="D65" s="106">
        <v>140</v>
      </c>
      <c r="E65" s="106">
        <v>128</v>
      </c>
      <c r="F65" s="106">
        <v>126</v>
      </c>
      <c r="G65" s="106">
        <v>114</v>
      </c>
      <c r="H65" s="106">
        <v>142</v>
      </c>
      <c r="I65" s="106">
        <v>106</v>
      </c>
      <c r="J65" s="106">
        <v>131</v>
      </c>
      <c r="K65" s="106">
        <v>152</v>
      </c>
      <c r="L65" s="106">
        <v>160</v>
      </c>
      <c r="M65" s="106">
        <v>145.27000000000001</v>
      </c>
      <c r="N65" s="106">
        <v>119.84</v>
      </c>
      <c r="O65" s="106">
        <v>146</v>
      </c>
      <c r="P65" s="106">
        <v>161</v>
      </c>
      <c r="Q65" s="107">
        <v>144</v>
      </c>
      <c r="R65" s="123">
        <v>146</v>
      </c>
      <c r="S65" s="123">
        <v>172</v>
      </c>
      <c r="T65" s="123">
        <v>259</v>
      </c>
      <c r="U65" s="166">
        <v>281.47942821000299</v>
      </c>
      <c r="V65" s="166">
        <v>277.42266789000098</v>
      </c>
      <c r="W65" s="166">
        <v>342.77828623995902</v>
      </c>
      <c r="X65" s="166">
        <v>387.259093489995</v>
      </c>
      <c r="Y65" s="166">
        <v>422.69012150890501</v>
      </c>
      <c r="Z65" s="166">
        <v>385.98065660219999</v>
      </c>
      <c r="AA65" s="166">
        <v>474.99600503890002</v>
      </c>
      <c r="AB65" s="166">
        <v>778</v>
      </c>
      <c r="AC65" s="166">
        <v>1181.0389045729601</v>
      </c>
      <c r="AD65" s="108">
        <v>1119.1309547199901</v>
      </c>
      <c r="AE65" s="108">
        <v>1142.3626391800099</v>
      </c>
    </row>
    <row r="66" spans="1:31" x14ac:dyDescent="0.25">
      <c r="A66" s="42" t="s">
        <v>66</v>
      </c>
      <c r="B66" s="39">
        <v>114</v>
      </c>
      <c r="C66" s="39">
        <v>109</v>
      </c>
      <c r="D66" s="39">
        <v>140</v>
      </c>
      <c r="E66" s="39">
        <v>128</v>
      </c>
      <c r="F66" s="39">
        <v>126</v>
      </c>
      <c r="G66" s="39">
        <v>114</v>
      </c>
      <c r="H66" s="39">
        <v>142</v>
      </c>
      <c r="I66" s="39">
        <v>106</v>
      </c>
      <c r="J66" s="39">
        <v>131</v>
      </c>
      <c r="K66" s="39">
        <v>152</v>
      </c>
      <c r="L66" s="39">
        <v>160</v>
      </c>
      <c r="M66" s="39">
        <v>145.27000000000001</v>
      </c>
      <c r="N66" s="39">
        <v>119.84</v>
      </c>
      <c r="O66" s="39">
        <v>146</v>
      </c>
      <c r="P66" s="39">
        <v>161</v>
      </c>
      <c r="Q66" s="40">
        <v>144</v>
      </c>
      <c r="R66" s="120">
        <v>146</v>
      </c>
      <c r="S66" s="120">
        <v>172</v>
      </c>
      <c r="T66" s="120">
        <v>259</v>
      </c>
      <c r="U66" s="167">
        <v>280.484248580003</v>
      </c>
      <c r="V66" s="167">
        <v>277.42266789000098</v>
      </c>
      <c r="W66" s="167">
        <v>342.77828623995902</v>
      </c>
      <c r="X66" s="167">
        <v>387.259093489995</v>
      </c>
      <c r="Y66" s="167">
        <v>422.69012150890501</v>
      </c>
      <c r="Z66" s="167">
        <v>385.98065660219999</v>
      </c>
      <c r="AA66" s="167">
        <v>474.99600503890002</v>
      </c>
      <c r="AB66" s="167">
        <v>778</v>
      </c>
      <c r="AC66" s="167">
        <v>1181.0389045729601</v>
      </c>
      <c r="AD66" s="81">
        <v>1119.1309547199901</v>
      </c>
      <c r="AE66" s="81">
        <v>1142.3626391800099</v>
      </c>
    </row>
    <row r="67" spans="1:31" x14ac:dyDescent="0.25">
      <c r="A67" s="42" t="s">
        <v>67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40">
        <v>0</v>
      </c>
      <c r="R67" s="120" t="s">
        <v>29</v>
      </c>
      <c r="S67" s="120">
        <v>0</v>
      </c>
      <c r="T67" s="120">
        <v>0</v>
      </c>
      <c r="U67" s="167">
        <v>0.99517962999999998</v>
      </c>
      <c r="V67" s="167">
        <v>0</v>
      </c>
      <c r="W67" s="167">
        <v>0</v>
      </c>
      <c r="X67" s="167">
        <v>0</v>
      </c>
      <c r="Y67" s="167">
        <v>0</v>
      </c>
      <c r="Z67" s="167">
        <v>0</v>
      </c>
      <c r="AA67" s="167">
        <v>0</v>
      </c>
      <c r="AB67" s="167" t="s">
        <v>447</v>
      </c>
      <c r="AC67" s="167">
        <v>0</v>
      </c>
      <c r="AD67" s="81">
        <v>0</v>
      </c>
      <c r="AE67" s="81">
        <v>0</v>
      </c>
    </row>
    <row r="68" spans="1:31" x14ac:dyDescent="0.25">
      <c r="A68" s="38" t="s">
        <v>81</v>
      </c>
      <c r="B68" s="39">
        <v>-101</v>
      </c>
      <c r="C68" s="39">
        <v>-102</v>
      </c>
      <c r="D68" s="39">
        <v>-131</v>
      </c>
      <c r="E68" s="39">
        <v>-133</v>
      </c>
      <c r="F68" s="39">
        <v>-130</v>
      </c>
      <c r="G68" s="39">
        <v>-126</v>
      </c>
      <c r="H68" s="39">
        <v>-151</v>
      </c>
      <c r="I68" s="39">
        <v>-106</v>
      </c>
      <c r="J68" s="39">
        <v>-125</v>
      </c>
      <c r="K68" s="39">
        <v>-122</v>
      </c>
      <c r="L68" s="39">
        <v>-148</v>
      </c>
      <c r="M68" s="39">
        <v>-148.96</v>
      </c>
      <c r="N68" s="39">
        <v>-137.66999999999999</v>
      </c>
      <c r="O68" s="39">
        <v>-149</v>
      </c>
      <c r="P68" s="39">
        <v>-180</v>
      </c>
      <c r="Q68" s="40">
        <v>-141</v>
      </c>
      <c r="R68" s="120">
        <v>-145</v>
      </c>
      <c r="S68" s="120">
        <v>-161</v>
      </c>
      <c r="T68" s="120">
        <v>-170</v>
      </c>
      <c r="U68" s="167">
        <v>-171.564742007359</v>
      </c>
      <c r="V68" s="167">
        <v>-191.446157447704</v>
      </c>
      <c r="W68" s="167">
        <v>-204.150496609996</v>
      </c>
      <c r="X68" s="167">
        <v>-228.71848284000001</v>
      </c>
      <c r="Y68" s="167">
        <v>-268.82669660999704</v>
      </c>
      <c r="Z68" s="167">
        <v>-272.24622285499998</v>
      </c>
      <c r="AA68" s="167">
        <v>-300.51791540099998</v>
      </c>
      <c r="AB68" s="167">
        <v>-501</v>
      </c>
      <c r="AC68" s="167">
        <v>-900.37889789100404</v>
      </c>
      <c r="AD68" s="81">
        <v>-959.62325973040004</v>
      </c>
      <c r="AE68" s="81">
        <v>-951.81322493944197</v>
      </c>
    </row>
    <row r="69" spans="1:31" s="109" customFormat="1" x14ac:dyDescent="0.25">
      <c r="A69" s="52" t="s">
        <v>69</v>
      </c>
      <c r="B69" s="106">
        <v>13</v>
      </c>
      <c r="C69" s="106">
        <v>7</v>
      </c>
      <c r="D69" s="106">
        <v>9</v>
      </c>
      <c r="E69" s="106">
        <v>-5</v>
      </c>
      <c r="F69" s="106">
        <v>-4</v>
      </c>
      <c r="G69" s="106">
        <v>-13</v>
      </c>
      <c r="H69" s="106">
        <v>-9</v>
      </c>
      <c r="I69" s="106">
        <v>0</v>
      </c>
      <c r="J69" s="106">
        <v>5</v>
      </c>
      <c r="K69" s="106">
        <v>30</v>
      </c>
      <c r="L69" s="106">
        <v>12</v>
      </c>
      <c r="M69" s="106">
        <v>-3.69</v>
      </c>
      <c r="N69" s="106">
        <v>-17.829999999999998</v>
      </c>
      <c r="O69" s="106">
        <v>-3</v>
      </c>
      <c r="P69" s="106">
        <v>-19</v>
      </c>
      <c r="Q69" s="107">
        <v>3</v>
      </c>
      <c r="R69" s="123">
        <v>1</v>
      </c>
      <c r="S69" s="123">
        <v>11</v>
      </c>
      <c r="T69" s="123">
        <v>89</v>
      </c>
      <c r="U69" s="166">
        <f t="shared" ref="U69" si="11">SUM(U68+U65)</f>
        <v>109.91468620264399</v>
      </c>
      <c r="V69" s="166">
        <v>85.976510442296984</v>
      </c>
      <c r="W69" s="166">
        <v>138.62778962996302</v>
      </c>
      <c r="X69" s="166">
        <v>158.54061064999499</v>
      </c>
      <c r="Y69" s="166">
        <v>153.86342489890802</v>
      </c>
      <c r="Z69" s="166">
        <v>113.7344337472</v>
      </c>
      <c r="AA69" s="166">
        <v>174.47808963790001</v>
      </c>
      <c r="AB69" s="166">
        <v>276</v>
      </c>
      <c r="AC69" s="166">
        <v>280.66000668195602</v>
      </c>
      <c r="AD69" s="108">
        <v>159.50769498958996</v>
      </c>
      <c r="AE69" s="108">
        <v>190.54941424056796</v>
      </c>
    </row>
    <row r="70" spans="1:31" x14ac:dyDescent="0.25">
      <c r="A70" s="38" t="s">
        <v>70</v>
      </c>
      <c r="B70" s="39">
        <v>-18</v>
      </c>
      <c r="C70" s="39">
        <v>-17</v>
      </c>
      <c r="D70" s="39">
        <v>-20</v>
      </c>
      <c r="E70" s="39">
        <v>-20</v>
      </c>
      <c r="F70" s="39">
        <v>-19</v>
      </c>
      <c r="G70" s="39">
        <v>-20</v>
      </c>
      <c r="H70" s="39">
        <v>-20</v>
      </c>
      <c r="I70" s="39">
        <v>-22</v>
      </c>
      <c r="J70" s="39">
        <v>-20</v>
      </c>
      <c r="K70" s="39">
        <v>-21</v>
      </c>
      <c r="L70" s="39">
        <v>-23</v>
      </c>
      <c r="M70" s="39">
        <v>-31.23</v>
      </c>
      <c r="N70" s="39">
        <v>-20.83</v>
      </c>
      <c r="O70" s="39">
        <v>-22</v>
      </c>
      <c r="P70" s="39" t="s">
        <v>51</v>
      </c>
      <c r="Q70" s="40">
        <v>-24</v>
      </c>
      <c r="R70" s="120">
        <v>-23</v>
      </c>
      <c r="S70" s="120">
        <v>-21</v>
      </c>
      <c r="T70" s="120">
        <v>-21</v>
      </c>
      <c r="U70" s="167">
        <v>-23.724245059999998</v>
      </c>
      <c r="V70" s="167">
        <v>-24.855115129999998</v>
      </c>
      <c r="W70" s="167">
        <v>-33.041179490000005</v>
      </c>
      <c r="X70" s="167">
        <v>-60.648141740000007</v>
      </c>
      <c r="Y70" s="167">
        <v>-72.441497510000005</v>
      </c>
      <c r="Z70" s="167">
        <v>-68.921182360000003</v>
      </c>
      <c r="AA70" s="167">
        <v>-68.508893349700003</v>
      </c>
      <c r="AB70" s="167">
        <v>-100</v>
      </c>
      <c r="AC70" s="167">
        <v>-148.42829624990011</v>
      </c>
      <c r="AD70" s="81">
        <v>-96.274223880000008</v>
      </c>
      <c r="AE70" s="81">
        <v>-123.00107664000001</v>
      </c>
    </row>
    <row r="71" spans="1:31" x14ac:dyDescent="0.25">
      <c r="A71" s="38" t="s">
        <v>71</v>
      </c>
      <c r="B71" s="39">
        <v>13</v>
      </c>
      <c r="C71" s="39">
        <v>17</v>
      </c>
      <c r="D71" s="39">
        <v>15</v>
      </c>
      <c r="E71" s="39">
        <v>28</v>
      </c>
      <c r="F71" s="39">
        <v>35</v>
      </c>
      <c r="G71" s="39">
        <v>33</v>
      </c>
      <c r="H71" s="39">
        <v>30</v>
      </c>
      <c r="I71" s="39">
        <v>25</v>
      </c>
      <c r="J71" s="39">
        <v>27</v>
      </c>
      <c r="K71" s="39">
        <v>34</v>
      </c>
      <c r="L71" s="39">
        <v>28</v>
      </c>
      <c r="M71" s="39">
        <v>26.66</v>
      </c>
      <c r="N71" s="39">
        <v>31.75</v>
      </c>
      <c r="O71" s="39">
        <v>32</v>
      </c>
      <c r="P71" s="39">
        <v>33</v>
      </c>
      <c r="Q71" s="40">
        <v>43</v>
      </c>
      <c r="R71" s="120">
        <v>36</v>
      </c>
      <c r="S71" s="120">
        <v>37</v>
      </c>
      <c r="T71" s="120">
        <v>32</v>
      </c>
      <c r="U71" s="167">
        <v>43.025096099620001</v>
      </c>
      <c r="V71" s="167">
        <v>41.983792269999995</v>
      </c>
      <c r="W71" s="167">
        <v>41.607920469999996</v>
      </c>
      <c r="X71" s="167">
        <v>45.413632</v>
      </c>
      <c r="Y71" s="167">
        <v>55.888044220000005</v>
      </c>
      <c r="Z71" s="167">
        <v>54.206261740000002</v>
      </c>
      <c r="AA71" s="167">
        <v>56.546219760000099</v>
      </c>
      <c r="AB71" s="167">
        <v>82</v>
      </c>
      <c r="AC71" s="167">
        <v>132.40607491</v>
      </c>
      <c r="AD71" s="81">
        <v>158.94328099000001</v>
      </c>
      <c r="AE71" s="81">
        <v>156.11931022000002</v>
      </c>
    </row>
    <row r="72" spans="1:31" x14ac:dyDescent="0.25">
      <c r="A72" s="38" t="s">
        <v>72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40">
        <v>0</v>
      </c>
      <c r="R72" s="120" t="s">
        <v>29</v>
      </c>
      <c r="S72" s="120">
        <v>0</v>
      </c>
      <c r="T72" s="120">
        <v>0</v>
      </c>
      <c r="U72" s="167">
        <v>0</v>
      </c>
      <c r="V72" s="167">
        <v>0</v>
      </c>
      <c r="W72" s="167">
        <v>0</v>
      </c>
      <c r="X72" s="167">
        <v>0</v>
      </c>
      <c r="Y72" s="167">
        <v>0</v>
      </c>
      <c r="Z72" s="167">
        <v>0</v>
      </c>
      <c r="AA72" s="167">
        <v>0</v>
      </c>
      <c r="AB72" s="167">
        <v>0</v>
      </c>
      <c r="AC72" s="167">
        <v>0</v>
      </c>
      <c r="AD72" s="81">
        <v>0</v>
      </c>
      <c r="AE72" s="81">
        <v>0</v>
      </c>
    </row>
    <row r="73" spans="1:31" s="109" customFormat="1" x14ac:dyDescent="0.25">
      <c r="A73" s="52" t="s">
        <v>73</v>
      </c>
      <c r="B73" s="106">
        <v>8</v>
      </c>
      <c r="C73" s="106">
        <v>7</v>
      </c>
      <c r="D73" s="106">
        <v>4</v>
      </c>
      <c r="E73" s="106">
        <v>2</v>
      </c>
      <c r="F73" s="106">
        <v>12</v>
      </c>
      <c r="G73" s="106">
        <v>0</v>
      </c>
      <c r="H73" s="106">
        <v>1</v>
      </c>
      <c r="I73" s="106">
        <v>3</v>
      </c>
      <c r="J73" s="106">
        <v>12</v>
      </c>
      <c r="K73" s="106">
        <v>42</v>
      </c>
      <c r="L73" s="106">
        <v>17</v>
      </c>
      <c r="M73" s="106">
        <v>-8.26</v>
      </c>
      <c r="N73" s="106">
        <v>-6.91</v>
      </c>
      <c r="O73" s="106">
        <v>7</v>
      </c>
      <c r="P73" s="106">
        <v>-11</v>
      </c>
      <c r="Q73" s="107">
        <v>22</v>
      </c>
      <c r="R73" s="123">
        <v>14</v>
      </c>
      <c r="S73" s="123">
        <v>27</v>
      </c>
      <c r="T73" s="123">
        <v>100</v>
      </c>
      <c r="U73" s="166">
        <f t="shared" ref="U73" si="12">SUM(U69:U72)</f>
        <v>129.21553724226399</v>
      </c>
      <c r="V73" s="166">
        <v>103.10518758229698</v>
      </c>
      <c r="W73" s="166">
        <v>147.19453060996301</v>
      </c>
      <c r="X73" s="166">
        <v>143.306100909995</v>
      </c>
      <c r="Y73" s="166">
        <v>137.309971608908</v>
      </c>
      <c r="Z73" s="166">
        <v>99.0195131272</v>
      </c>
      <c r="AA73" s="166">
        <v>162.51541604820011</v>
      </c>
      <c r="AB73" s="166">
        <v>257</v>
      </c>
      <c r="AC73" s="166">
        <v>264.63778534205591</v>
      </c>
      <c r="AD73" s="108">
        <v>222.17675209958998</v>
      </c>
      <c r="AE73" s="108">
        <v>223.66764782056796</v>
      </c>
    </row>
    <row r="74" spans="1:31" x14ac:dyDescent="0.25">
      <c r="A74" s="38" t="s">
        <v>77</v>
      </c>
      <c r="B74" s="43">
        <v>7.0000000000000007E-2</v>
      </c>
      <c r="C74" s="43">
        <v>0.06</v>
      </c>
      <c r="D74" s="43">
        <v>0.03</v>
      </c>
      <c r="E74" s="43">
        <v>1.7000000000000001E-2</v>
      </c>
      <c r="F74" s="43">
        <v>9.5000000000000001E-2</v>
      </c>
      <c r="G74" s="43">
        <v>-1E-3</v>
      </c>
      <c r="H74" s="43">
        <v>5.0000000000000001E-3</v>
      </c>
      <c r="I74" s="43">
        <v>2.5999999999999999E-2</v>
      </c>
      <c r="J74" s="43">
        <v>9.2999999999999999E-2</v>
      </c>
      <c r="K74" s="43">
        <v>0.27900000000000003</v>
      </c>
      <c r="L74" s="43">
        <v>0.107</v>
      </c>
      <c r="M74" s="43">
        <v>-5.6861833670353343E-2</v>
      </c>
      <c r="N74" s="43">
        <v>-5.7672944169199374E-2</v>
      </c>
      <c r="O74" s="43">
        <v>4.7899999999999998E-2</v>
      </c>
      <c r="P74" s="43">
        <v>-6.8322981366459631E-2</v>
      </c>
      <c r="Q74" s="41">
        <v>0.152</v>
      </c>
      <c r="R74" s="152">
        <v>9.5890410958904104E-2</v>
      </c>
      <c r="S74" s="152">
        <v>0.15957792990719913</v>
      </c>
      <c r="T74" s="152">
        <v>0.38700000000000001</v>
      </c>
      <c r="U74" s="168">
        <f t="shared" ref="U74" si="13">U73/U65</f>
        <v>0.45905854670793322</v>
      </c>
      <c r="V74" s="168">
        <v>0.37165379587214742</v>
      </c>
      <c r="W74" s="168">
        <v>0.42941614600091887</v>
      </c>
      <c r="X74" s="168">
        <v>0.37005225524471091</v>
      </c>
      <c r="Y74" s="168">
        <v>0.32484783680002616</v>
      </c>
      <c r="Z74" s="168">
        <v>0.25654009192810834</v>
      </c>
      <c r="AA74" s="168">
        <v>0.34214059555067378</v>
      </c>
      <c r="AB74" s="168">
        <v>0.33114520001890585</v>
      </c>
      <c r="AC74" s="168">
        <v>0.22407203041100801</v>
      </c>
      <c r="AD74" s="41">
        <v>0.19852614313146155</v>
      </c>
      <c r="AE74" s="41">
        <v>0.19579391005041713</v>
      </c>
    </row>
    <row r="75" spans="1:31" x14ac:dyDescent="0.25">
      <c r="A75" s="38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225"/>
      <c r="V75" s="225"/>
      <c r="W75" s="225"/>
      <c r="X75" s="225"/>
      <c r="Y75" s="225"/>
      <c r="Z75" s="225"/>
      <c r="AA75" s="225"/>
      <c r="AB75" s="225"/>
      <c r="AC75" s="225"/>
    </row>
    <row r="76" spans="1:31" x14ac:dyDescent="0.25">
      <c r="A76" s="34" t="s">
        <v>82</v>
      </c>
      <c r="B76" s="35" t="s">
        <v>212</v>
      </c>
      <c r="C76" s="35" t="s">
        <v>213</v>
      </c>
      <c r="D76" s="35" t="s">
        <v>214</v>
      </c>
      <c r="E76" s="35" t="s">
        <v>215</v>
      </c>
      <c r="F76" s="35" t="s">
        <v>216</v>
      </c>
      <c r="G76" s="35" t="s">
        <v>218</v>
      </c>
      <c r="H76" s="35" t="s">
        <v>219</v>
      </c>
      <c r="I76" s="35" t="s">
        <v>220</v>
      </c>
      <c r="J76" s="35" t="s">
        <v>217</v>
      </c>
      <c r="K76" s="35" t="s">
        <v>221</v>
      </c>
      <c r="L76" s="35" t="s">
        <v>222</v>
      </c>
      <c r="M76" s="35" t="s">
        <v>223</v>
      </c>
      <c r="N76" s="35" t="s">
        <v>224</v>
      </c>
      <c r="O76" s="35" t="s">
        <v>225</v>
      </c>
      <c r="P76" s="35" t="s">
        <v>226</v>
      </c>
      <c r="Q76" s="35" t="s">
        <v>227</v>
      </c>
      <c r="R76" s="35" t="s">
        <v>228</v>
      </c>
      <c r="S76" s="35" t="s">
        <v>229</v>
      </c>
      <c r="T76" s="35" t="s">
        <v>230</v>
      </c>
      <c r="U76" s="35" t="s">
        <v>231</v>
      </c>
      <c r="V76" s="35" t="s">
        <v>232</v>
      </c>
      <c r="W76" s="35" t="s">
        <v>233</v>
      </c>
      <c r="X76" s="35" t="s">
        <v>362</v>
      </c>
      <c r="Y76" s="35" t="s">
        <v>380</v>
      </c>
      <c r="Z76" s="35" t="s">
        <v>387</v>
      </c>
      <c r="AA76" s="35" t="s">
        <v>395</v>
      </c>
      <c r="AB76" s="35" t="s">
        <v>443</v>
      </c>
      <c r="AC76" s="35" t="s">
        <v>453</v>
      </c>
      <c r="AD76" s="35" t="s">
        <v>480</v>
      </c>
      <c r="AE76" s="35" t="str">
        <f>AE64</f>
        <v>2Q23</v>
      </c>
    </row>
    <row r="77" spans="1:31" s="109" customFormat="1" x14ac:dyDescent="0.25">
      <c r="A77" s="52" t="s">
        <v>65</v>
      </c>
      <c r="B77" s="106">
        <v>-279</v>
      </c>
      <c r="C77" s="106">
        <v>-266</v>
      </c>
      <c r="D77" s="106">
        <v>-318</v>
      </c>
      <c r="E77" s="106">
        <v>-341</v>
      </c>
      <c r="F77" s="106">
        <v>-428</v>
      </c>
      <c r="G77" s="106">
        <v>-452</v>
      </c>
      <c r="H77" s="106">
        <v>-462</v>
      </c>
      <c r="I77" s="106">
        <v>-263</v>
      </c>
      <c r="J77" s="106">
        <v>-378</v>
      </c>
      <c r="K77" s="106">
        <v>-437</v>
      </c>
      <c r="L77" s="106">
        <v>-329</v>
      </c>
      <c r="M77" s="106">
        <v>-278.18</v>
      </c>
      <c r="N77" s="106">
        <v>-255.04</v>
      </c>
      <c r="O77" s="106">
        <v>-479</v>
      </c>
      <c r="P77" s="106">
        <v>-322</v>
      </c>
      <c r="Q77" s="107">
        <v>57</v>
      </c>
      <c r="R77" s="123">
        <v>-398</v>
      </c>
      <c r="S77" s="123">
        <v>-574</v>
      </c>
      <c r="T77" s="123">
        <v>-491</v>
      </c>
      <c r="U77" s="166">
        <v>-536.99637405000021</v>
      </c>
      <c r="V77" s="166">
        <v>-1056.3214121000005</v>
      </c>
      <c r="W77" s="166">
        <v>-1066.8133322900098</v>
      </c>
      <c r="X77" s="166">
        <v>-1215.7507605599999</v>
      </c>
      <c r="Y77" s="166">
        <v>-687.18941939000035</v>
      </c>
      <c r="Z77" s="166">
        <v>-937.97494248999999</v>
      </c>
      <c r="AA77" s="166">
        <v>-939.60219489999997</v>
      </c>
      <c r="AB77" s="166">
        <v>-875</v>
      </c>
      <c r="AC77" s="166">
        <v>-483.30562070000008</v>
      </c>
      <c r="AD77" s="108">
        <v>-447.08773629999905</v>
      </c>
      <c r="AE77" s="108">
        <v>-608.8664679799997</v>
      </c>
    </row>
    <row r="78" spans="1:31" x14ac:dyDescent="0.25">
      <c r="A78" s="42" t="s">
        <v>66</v>
      </c>
      <c r="B78" s="39">
        <v>-475</v>
      </c>
      <c r="C78" s="39">
        <v>-451</v>
      </c>
      <c r="D78" s="39">
        <v>-552</v>
      </c>
      <c r="E78" s="39">
        <v>-570</v>
      </c>
      <c r="F78" s="39">
        <v>-584</v>
      </c>
      <c r="G78" s="39">
        <v>-674</v>
      </c>
      <c r="H78" s="39">
        <v>-638</v>
      </c>
      <c r="I78" s="39">
        <v>-595</v>
      </c>
      <c r="J78" s="39">
        <v>-612</v>
      </c>
      <c r="K78" s="39">
        <v>-661</v>
      </c>
      <c r="L78" s="39">
        <v>-678</v>
      </c>
      <c r="M78" s="39">
        <v>-767.82</v>
      </c>
      <c r="N78" s="39">
        <v>-628.72</v>
      </c>
      <c r="O78" s="39">
        <v>-687</v>
      </c>
      <c r="P78" s="39">
        <v>-540</v>
      </c>
      <c r="Q78" s="40">
        <v>-606</v>
      </c>
      <c r="R78" s="120">
        <v>-581</v>
      </c>
      <c r="S78" s="120">
        <v>-778</v>
      </c>
      <c r="T78" s="120">
        <v>-878</v>
      </c>
      <c r="U78" s="167">
        <v>-907.26784922000024</v>
      </c>
      <c r="V78" s="167">
        <v>-1221.3702840799997</v>
      </c>
      <c r="W78" s="167">
        <v>-1415.4308482000099</v>
      </c>
      <c r="X78" s="167">
        <v>-1490.6502611599999</v>
      </c>
      <c r="Y78" s="167">
        <v>-956.69994352000049</v>
      </c>
      <c r="Z78" s="167">
        <v>-991.36061816999995</v>
      </c>
      <c r="AA78" s="167">
        <v>-1032.15484601</v>
      </c>
      <c r="AB78" s="167">
        <v>-1091</v>
      </c>
      <c r="AC78" s="167">
        <v>-948.93154933000005</v>
      </c>
      <c r="AD78" s="81">
        <v>-846.68771470999934</v>
      </c>
      <c r="AE78" s="81">
        <v>-1011.9575877199994</v>
      </c>
    </row>
    <row r="79" spans="1:31" x14ac:dyDescent="0.25">
      <c r="A79" s="42" t="s">
        <v>67</v>
      </c>
      <c r="B79" s="39">
        <v>197</v>
      </c>
      <c r="C79" s="39">
        <v>185</v>
      </c>
      <c r="D79" s="39">
        <v>233</v>
      </c>
      <c r="E79" s="39">
        <v>228</v>
      </c>
      <c r="F79" s="39">
        <v>156</v>
      </c>
      <c r="G79" s="39">
        <v>222</v>
      </c>
      <c r="H79" s="39">
        <v>176</v>
      </c>
      <c r="I79" s="39">
        <v>333</v>
      </c>
      <c r="J79" s="39">
        <v>234</v>
      </c>
      <c r="K79" s="39">
        <v>225</v>
      </c>
      <c r="L79" s="39">
        <v>349</v>
      </c>
      <c r="M79" s="39">
        <v>489.63</v>
      </c>
      <c r="N79" s="39">
        <v>373.67</v>
      </c>
      <c r="O79" s="39">
        <v>209</v>
      </c>
      <c r="P79" s="39">
        <v>218</v>
      </c>
      <c r="Q79" s="40">
        <v>663</v>
      </c>
      <c r="R79" s="120">
        <v>184</v>
      </c>
      <c r="S79" s="120">
        <v>204</v>
      </c>
      <c r="T79" s="120">
        <v>387</v>
      </c>
      <c r="U79" s="167">
        <v>370.27147516999997</v>
      </c>
      <c r="V79" s="167">
        <v>165.04887197999926</v>
      </c>
      <c r="W79" s="167">
        <v>348.61751591000001</v>
      </c>
      <c r="X79" s="167">
        <v>274.89950060000001</v>
      </c>
      <c r="Y79" s="167">
        <v>269.51052412999996</v>
      </c>
      <c r="Z79" s="167">
        <v>53.385675679999999</v>
      </c>
      <c r="AA79" s="167">
        <v>92.552651109999999</v>
      </c>
      <c r="AB79" s="167">
        <v>215</v>
      </c>
      <c r="AC79" s="167">
        <v>465.62592862999998</v>
      </c>
      <c r="AD79" s="81">
        <v>399.59997841000035</v>
      </c>
      <c r="AE79" s="81">
        <v>403.09111973999967</v>
      </c>
    </row>
    <row r="80" spans="1:31" x14ac:dyDescent="0.25">
      <c r="A80" s="38" t="s">
        <v>68</v>
      </c>
      <c r="B80" s="39">
        <v>370</v>
      </c>
      <c r="C80" s="39">
        <v>350</v>
      </c>
      <c r="D80" s="39">
        <v>407</v>
      </c>
      <c r="E80" s="39">
        <v>413</v>
      </c>
      <c r="F80" s="39">
        <v>454</v>
      </c>
      <c r="G80" s="39">
        <v>523</v>
      </c>
      <c r="H80" s="39">
        <v>471</v>
      </c>
      <c r="I80" s="39">
        <v>480</v>
      </c>
      <c r="J80" s="39">
        <v>493</v>
      </c>
      <c r="K80" s="39">
        <v>513</v>
      </c>
      <c r="L80" s="39">
        <v>495</v>
      </c>
      <c r="M80" s="39">
        <v>662.24</v>
      </c>
      <c r="N80" s="39">
        <v>577.36</v>
      </c>
      <c r="O80" s="39">
        <v>580</v>
      </c>
      <c r="P80" s="39">
        <v>427</v>
      </c>
      <c r="Q80" s="40">
        <v>590</v>
      </c>
      <c r="R80" s="120">
        <v>537</v>
      </c>
      <c r="S80" s="120">
        <v>604</v>
      </c>
      <c r="T80" s="120">
        <v>694</v>
      </c>
      <c r="U80" s="167">
        <v>799.87408316833967</v>
      </c>
      <c r="V80" s="167">
        <v>1028.9324015802003</v>
      </c>
      <c r="W80" s="167">
        <v>1255.2167610299991</v>
      </c>
      <c r="X80" s="167">
        <v>1322.2388525599999</v>
      </c>
      <c r="Y80" s="167">
        <v>868.87094888999036</v>
      </c>
      <c r="Z80" s="167">
        <v>850.28600500240998</v>
      </c>
      <c r="AA80" s="167">
        <v>849.4979260761404</v>
      </c>
      <c r="AB80" s="167">
        <v>873</v>
      </c>
      <c r="AC80" s="167">
        <v>724.44591773606021</v>
      </c>
      <c r="AD80" s="81">
        <v>676.71069759200009</v>
      </c>
      <c r="AE80" s="81">
        <v>764.52220944800058</v>
      </c>
    </row>
    <row r="81" spans="1:31" s="109" customFormat="1" x14ac:dyDescent="0.25">
      <c r="A81" s="52" t="s">
        <v>69</v>
      </c>
      <c r="B81" s="106">
        <v>91</v>
      </c>
      <c r="C81" s="106">
        <v>84</v>
      </c>
      <c r="D81" s="106">
        <v>89</v>
      </c>
      <c r="E81" s="106">
        <v>72</v>
      </c>
      <c r="F81" s="106">
        <v>25</v>
      </c>
      <c r="G81" s="106">
        <v>71</v>
      </c>
      <c r="H81" s="106">
        <v>8</v>
      </c>
      <c r="I81" s="106">
        <v>217</v>
      </c>
      <c r="J81" s="106">
        <v>115</v>
      </c>
      <c r="K81" s="106">
        <v>77</v>
      </c>
      <c r="L81" s="106">
        <v>167</v>
      </c>
      <c r="M81" s="106">
        <v>384.06</v>
      </c>
      <c r="N81" s="106">
        <v>322.32</v>
      </c>
      <c r="O81" s="106">
        <v>101</v>
      </c>
      <c r="P81" s="106">
        <v>106</v>
      </c>
      <c r="Q81" s="107">
        <v>646</v>
      </c>
      <c r="R81" s="123">
        <v>139</v>
      </c>
      <c r="S81" s="123">
        <v>30</v>
      </c>
      <c r="T81" s="123">
        <v>203</v>
      </c>
      <c r="U81" s="166">
        <f t="shared" ref="U81" si="14">SUM(U80+U77)</f>
        <v>262.87770911833945</v>
      </c>
      <c r="V81" s="166">
        <v>-27.389010519800195</v>
      </c>
      <c r="W81" s="166">
        <v>188.40342873998929</v>
      </c>
      <c r="X81" s="166">
        <v>106.48809200000005</v>
      </c>
      <c r="Y81" s="166">
        <v>181.68152949998992</v>
      </c>
      <c r="Z81" s="166">
        <v>-87.68893748759001</v>
      </c>
      <c r="AA81" s="166">
        <v>-90.104268823859627</v>
      </c>
      <c r="AB81" s="166">
        <v>-3</v>
      </c>
      <c r="AC81" s="166">
        <v>241.14029703606013</v>
      </c>
      <c r="AD81" s="108">
        <v>229.62296129200107</v>
      </c>
      <c r="AE81" s="108">
        <v>155.6557414680008</v>
      </c>
    </row>
    <row r="82" spans="1:31" x14ac:dyDescent="0.25">
      <c r="A82" s="38" t="s">
        <v>70</v>
      </c>
      <c r="B82" s="39">
        <v>-276</v>
      </c>
      <c r="C82" s="39">
        <v>-219</v>
      </c>
      <c r="D82" s="39">
        <v>-267</v>
      </c>
      <c r="E82" s="39">
        <v>-148</v>
      </c>
      <c r="F82" s="39">
        <v>-156</v>
      </c>
      <c r="G82" s="39">
        <v>-222</v>
      </c>
      <c r="H82" s="39">
        <v>-143</v>
      </c>
      <c r="I82" s="39">
        <v>-356</v>
      </c>
      <c r="J82" s="39">
        <v>-249</v>
      </c>
      <c r="K82" s="39">
        <v>-218</v>
      </c>
      <c r="L82" s="39">
        <v>-355</v>
      </c>
      <c r="M82" s="39">
        <v>-540.78</v>
      </c>
      <c r="N82" s="39">
        <v>-390.38</v>
      </c>
      <c r="O82" s="39">
        <v>-231</v>
      </c>
      <c r="P82" s="39">
        <v>-251</v>
      </c>
      <c r="Q82" s="40">
        <v>-696</v>
      </c>
      <c r="R82" s="120">
        <v>-183</v>
      </c>
      <c r="S82" s="120">
        <v>-190</v>
      </c>
      <c r="T82" s="120">
        <v>-390</v>
      </c>
      <c r="U82" s="167">
        <v>-387.3625090299999</v>
      </c>
      <c r="V82" s="167">
        <v>-151.13323624000012</v>
      </c>
      <c r="W82" s="167">
        <v>-351.74934745999997</v>
      </c>
      <c r="X82" s="167">
        <v>-281.29330775999995</v>
      </c>
      <c r="Y82" s="167">
        <v>-273.13811158000004</v>
      </c>
      <c r="Z82" s="167">
        <v>-79.702628230000045</v>
      </c>
      <c r="AA82" s="167">
        <v>-132.37520782000004</v>
      </c>
      <c r="AB82" s="167">
        <v>-248</v>
      </c>
      <c r="AC82" s="167">
        <v>-507.32129712000011</v>
      </c>
      <c r="AD82" s="81">
        <v>-427.22177964000002</v>
      </c>
      <c r="AE82" s="81">
        <v>-454.60070231000009</v>
      </c>
    </row>
    <row r="83" spans="1:31" x14ac:dyDescent="0.25">
      <c r="A83" s="38" t="s">
        <v>71</v>
      </c>
      <c r="B83" s="39">
        <v>-47</v>
      </c>
      <c r="C83" s="39">
        <v>-47</v>
      </c>
      <c r="D83" s="39">
        <v>-56</v>
      </c>
      <c r="E83" s="39">
        <v>-41</v>
      </c>
      <c r="F83" s="39">
        <v>-48</v>
      </c>
      <c r="G83" s="39">
        <v>-48</v>
      </c>
      <c r="H83" s="39">
        <v>-45</v>
      </c>
      <c r="I83" s="39">
        <v>-49</v>
      </c>
      <c r="J83" s="39">
        <v>-51</v>
      </c>
      <c r="K83" s="39">
        <v>-52</v>
      </c>
      <c r="L83" s="39">
        <v>-53</v>
      </c>
      <c r="M83" s="39">
        <v>-55.88</v>
      </c>
      <c r="N83" s="39">
        <v>-78.650000000000006</v>
      </c>
      <c r="O83" s="39">
        <v>-84</v>
      </c>
      <c r="P83" s="39">
        <v>-83</v>
      </c>
      <c r="Q83" s="40">
        <v>-85</v>
      </c>
      <c r="R83" s="120">
        <v>-110</v>
      </c>
      <c r="S83" s="120">
        <v>-90</v>
      </c>
      <c r="T83" s="120">
        <v>-88</v>
      </c>
      <c r="U83" s="167">
        <v>-88.798712419999973</v>
      </c>
      <c r="V83" s="167">
        <v>-91.905897879999984</v>
      </c>
      <c r="W83" s="167">
        <v>-92.441827780000054</v>
      </c>
      <c r="X83" s="167">
        <v>-93.931620159999937</v>
      </c>
      <c r="Y83" s="167">
        <v>-81.330784880000024</v>
      </c>
      <c r="Z83" s="167">
        <v>-91.767240099999938</v>
      </c>
      <c r="AA83" s="167">
        <v>-94.547757199999936</v>
      </c>
      <c r="AB83" s="167">
        <v>-78</v>
      </c>
      <c r="AC83" s="167">
        <v>-37.728831650000011</v>
      </c>
      <c r="AD83" s="81">
        <v>-77.920736990000066</v>
      </c>
      <c r="AE83" s="81">
        <v>-74.540175539999922</v>
      </c>
    </row>
    <row r="84" spans="1:31" x14ac:dyDescent="0.25">
      <c r="A84" s="38" t="s">
        <v>72</v>
      </c>
      <c r="B84" s="39">
        <v>107</v>
      </c>
      <c r="C84" s="39">
        <v>126</v>
      </c>
      <c r="D84" s="39">
        <v>138</v>
      </c>
      <c r="E84" s="39">
        <v>129</v>
      </c>
      <c r="F84" s="39">
        <v>113</v>
      </c>
      <c r="G84" s="39">
        <v>147</v>
      </c>
      <c r="H84" s="39">
        <v>147</v>
      </c>
      <c r="I84" s="39">
        <v>132</v>
      </c>
      <c r="J84" s="39">
        <v>119</v>
      </c>
      <c r="K84" s="39">
        <v>134</v>
      </c>
      <c r="L84" s="39">
        <v>162</v>
      </c>
      <c r="M84" s="39">
        <v>152.59</v>
      </c>
      <c r="N84" s="39">
        <v>127.34</v>
      </c>
      <c r="O84" s="39">
        <v>142</v>
      </c>
      <c r="P84" s="39">
        <v>146</v>
      </c>
      <c r="Q84" s="40">
        <v>94</v>
      </c>
      <c r="R84" s="120">
        <v>109</v>
      </c>
      <c r="S84" s="120">
        <v>182</v>
      </c>
      <c r="T84" s="120">
        <v>195</v>
      </c>
      <c r="U84" s="167">
        <v>162.4815347813603</v>
      </c>
      <c r="V84" s="167">
        <v>172.88973874980019</v>
      </c>
      <c r="W84" s="167">
        <v>216.79479038001068</v>
      </c>
      <c r="X84" s="167">
        <v>219.62134134999988</v>
      </c>
      <c r="Y84" s="167">
        <v>162.81183816001018</v>
      </c>
      <c r="Z84" s="167">
        <v>187.26860724758984</v>
      </c>
      <c r="AA84" s="167">
        <v>264.93259126385954</v>
      </c>
      <c r="AB84" s="167">
        <v>285</v>
      </c>
      <c r="AC84" s="167">
        <v>228.62700126394012</v>
      </c>
      <c r="AD84" s="81">
        <v>196.939639497999</v>
      </c>
      <c r="AE84" s="81">
        <v>313.39299474199919</v>
      </c>
    </row>
    <row r="85" spans="1:31" s="109" customFormat="1" x14ac:dyDescent="0.25">
      <c r="A85" s="52" t="s">
        <v>73</v>
      </c>
      <c r="B85" s="106">
        <v>-124</v>
      </c>
      <c r="C85" s="106">
        <v>-55</v>
      </c>
      <c r="D85" s="106">
        <v>-95</v>
      </c>
      <c r="E85" s="106">
        <v>12</v>
      </c>
      <c r="F85" s="106">
        <v>-65</v>
      </c>
      <c r="G85" s="106">
        <v>-53</v>
      </c>
      <c r="H85" s="106">
        <v>-33</v>
      </c>
      <c r="I85" s="106">
        <v>-56</v>
      </c>
      <c r="J85" s="106">
        <v>-66</v>
      </c>
      <c r="K85" s="106">
        <v>-59</v>
      </c>
      <c r="L85" s="106">
        <v>-79</v>
      </c>
      <c r="M85" s="106">
        <v>-60.02</v>
      </c>
      <c r="N85" s="106">
        <v>-19.38</v>
      </c>
      <c r="O85" s="106">
        <v>-71</v>
      </c>
      <c r="P85" s="106">
        <v>-81</v>
      </c>
      <c r="Q85" s="107">
        <v>-41</v>
      </c>
      <c r="R85" s="123">
        <v>-45</v>
      </c>
      <c r="S85" s="123">
        <v>-68</v>
      </c>
      <c r="T85" s="123">
        <v>-80</v>
      </c>
      <c r="U85" s="166">
        <f t="shared" ref="U85" si="15">SUM(U81:U84)</f>
        <v>-50.801977550300109</v>
      </c>
      <c r="V85" s="166">
        <v>-97.538405890000092</v>
      </c>
      <c r="W85" s="166">
        <v>-38.992956120000031</v>
      </c>
      <c r="X85" s="166">
        <v>-49.115494569999981</v>
      </c>
      <c r="Y85" s="166">
        <v>-9.9755287999999425</v>
      </c>
      <c r="Z85" s="166">
        <v>-71.890198570000166</v>
      </c>
      <c r="AA85" s="166">
        <v>-52.094642580000084</v>
      </c>
      <c r="AB85" s="166">
        <v>-44</v>
      </c>
      <c r="AC85" s="166">
        <v>-75.28283046999988</v>
      </c>
      <c r="AD85" s="108">
        <v>-78.579915840000027</v>
      </c>
      <c r="AE85" s="108">
        <v>-60.092141640000079</v>
      </c>
    </row>
    <row r="86" spans="1:31" x14ac:dyDescent="0.25">
      <c r="A86" s="38" t="s">
        <v>77</v>
      </c>
      <c r="B86" s="43" t="s">
        <v>29</v>
      </c>
      <c r="C86" s="43" t="s">
        <v>29</v>
      </c>
      <c r="D86" s="43" t="s">
        <v>29</v>
      </c>
      <c r="E86" s="43" t="s">
        <v>29</v>
      </c>
      <c r="F86" s="43" t="s">
        <v>29</v>
      </c>
      <c r="G86" s="43" t="s">
        <v>29</v>
      </c>
      <c r="H86" s="43" t="s">
        <v>29</v>
      </c>
      <c r="I86" s="43" t="s">
        <v>29</v>
      </c>
      <c r="J86" s="43" t="s">
        <v>29</v>
      </c>
      <c r="K86" s="43" t="s">
        <v>29</v>
      </c>
      <c r="L86" s="43" t="s">
        <v>29</v>
      </c>
      <c r="M86" s="43" t="s">
        <v>29</v>
      </c>
      <c r="N86" s="43" t="s">
        <v>29</v>
      </c>
      <c r="O86" s="92">
        <v>0</v>
      </c>
      <c r="P86" s="92">
        <v>0</v>
      </c>
      <c r="Q86" s="92">
        <v>0</v>
      </c>
      <c r="R86" s="92" t="s">
        <v>29</v>
      </c>
      <c r="S86" s="92" t="s">
        <v>29</v>
      </c>
      <c r="T86" s="92">
        <v>0</v>
      </c>
      <c r="U86" s="173" t="s">
        <v>29</v>
      </c>
      <c r="V86" s="173">
        <v>9.2337810038414958E-2</v>
      </c>
      <c r="W86" s="173">
        <v>3.6550870653536148E-2</v>
      </c>
      <c r="X86" s="173">
        <v>4.0399312230227497E-2</v>
      </c>
      <c r="Y86" s="215">
        <v>1.5314941416505029E-2</v>
      </c>
      <c r="Z86" s="215">
        <v>7.6644050190889407E-2</v>
      </c>
      <c r="AA86" s="215">
        <v>5.5443295963718366E-2</v>
      </c>
      <c r="AB86" s="215">
        <v>5.0371397535286536E-2</v>
      </c>
      <c r="AC86" s="215">
        <v>0.15576651138665285</v>
      </c>
      <c r="AD86" s="41">
        <v>0.17575949743178002</v>
      </c>
      <c r="AE86" s="41">
        <v>9.8695107712803154E-2</v>
      </c>
    </row>
    <row r="87" spans="1:31" x14ac:dyDescent="0.25">
      <c r="L87" s="104"/>
    </row>
    <row r="88" spans="1:31" x14ac:dyDescent="0.25">
      <c r="A88" s="34" t="s">
        <v>83</v>
      </c>
      <c r="B88" s="35" t="s">
        <v>212</v>
      </c>
      <c r="C88" s="35" t="s">
        <v>213</v>
      </c>
      <c r="D88" s="35" t="s">
        <v>214</v>
      </c>
      <c r="E88" s="35" t="s">
        <v>215</v>
      </c>
      <c r="F88" s="35" t="s">
        <v>216</v>
      </c>
      <c r="G88" s="35" t="s">
        <v>218</v>
      </c>
      <c r="H88" s="35" t="s">
        <v>219</v>
      </c>
      <c r="I88" s="35" t="s">
        <v>220</v>
      </c>
      <c r="J88" s="35" t="s">
        <v>217</v>
      </c>
      <c r="K88" s="35" t="s">
        <v>221</v>
      </c>
      <c r="L88" s="35" t="s">
        <v>222</v>
      </c>
      <c r="M88" s="35" t="s">
        <v>223</v>
      </c>
      <c r="N88" s="35" t="s">
        <v>224</v>
      </c>
      <c r="O88" s="35" t="s">
        <v>225</v>
      </c>
      <c r="P88" s="35" t="s">
        <v>226</v>
      </c>
      <c r="Q88" s="35" t="s">
        <v>227</v>
      </c>
      <c r="R88" s="35" t="s">
        <v>228</v>
      </c>
      <c r="S88" s="35" t="s">
        <v>229</v>
      </c>
      <c r="T88" s="35" t="s">
        <v>230</v>
      </c>
      <c r="U88" s="35" t="s">
        <v>231</v>
      </c>
      <c r="V88" s="35" t="s">
        <v>232</v>
      </c>
      <c r="W88" s="35" t="s">
        <v>233</v>
      </c>
      <c r="X88" s="35" t="s">
        <v>362</v>
      </c>
      <c r="Y88" s="35" t="s">
        <v>380</v>
      </c>
      <c r="Z88" s="35" t="s">
        <v>387</v>
      </c>
      <c r="AA88" s="35" t="s">
        <v>395</v>
      </c>
      <c r="AB88" s="35" t="s">
        <v>443</v>
      </c>
      <c r="AC88" s="35" t="s">
        <v>453</v>
      </c>
      <c r="AD88" s="35" t="s">
        <v>480</v>
      </c>
      <c r="AE88" s="35" t="str">
        <f>AE76</f>
        <v>2Q23</v>
      </c>
    </row>
    <row r="89" spans="1:31" s="109" customFormat="1" x14ac:dyDescent="0.25">
      <c r="A89" s="52" t="s">
        <v>65</v>
      </c>
      <c r="B89" s="106">
        <v>4008</v>
      </c>
      <c r="C89" s="106">
        <v>4185</v>
      </c>
      <c r="D89" s="106">
        <v>4469</v>
      </c>
      <c r="E89" s="106">
        <v>4519</v>
      </c>
      <c r="F89" s="106">
        <v>4412</v>
      </c>
      <c r="G89" s="106">
        <v>4311</v>
      </c>
      <c r="H89" s="106">
        <v>4810</v>
      </c>
      <c r="I89" s="106">
        <v>4993</v>
      </c>
      <c r="J89" s="106">
        <v>5066</v>
      </c>
      <c r="K89" s="106">
        <v>5687</v>
      </c>
      <c r="L89" s="106">
        <v>6165</v>
      </c>
      <c r="M89" s="106">
        <v>6050.93</v>
      </c>
      <c r="N89" s="106">
        <v>6005.47</v>
      </c>
      <c r="O89" s="106">
        <v>6901</v>
      </c>
      <c r="P89" s="106">
        <v>6006</v>
      </c>
      <c r="Q89" s="107">
        <v>6524</v>
      </c>
      <c r="R89" s="123">
        <v>5335</v>
      </c>
      <c r="S89" s="123">
        <v>6221</v>
      </c>
      <c r="T89" s="123">
        <v>8715</v>
      </c>
      <c r="U89" s="166">
        <v>9794.1026095321631</v>
      </c>
      <c r="V89" s="166">
        <v>11913.328832253641</v>
      </c>
      <c r="W89" s="166">
        <v>15391.573257798307</v>
      </c>
      <c r="X89" s="166">
        <v>10246.172703057056</v>
      </c>
      <c r="Y89" s="166">
        <v>10360.965441932547</v>
      </c>
      <c r="Z89" s="166">
        <v>11769.866332929001</v>
      </c>
      <c r="AA89" s="166">
        <v>10565.923029968249</v>
      </c>
      <c r="AB89" s="166">
        <v>10897</v>
      </c>
      <c r="AC89" s="166">
        <v>11129.282712814111</v>
      </c>
      <c r="AD89" s="108">
        <v>11318.69054927359</v>
      </c>
      <c r="AE89" s="108">
        <v>10989.111444051272</v>
      </c>
    </row>
    <row r="90" spans="1:31" x14ac:dyDescent="0.25">
      <c r="A90" s="42" t="s">
        <v>66</v>
      </c>
      <c r="B90" s="39">
        <v>1712</v>
      </c>
      <c r="C90" s="39">
        <v>1790</v>
      </c>
      <c r="D90" s="39">
        <v>2100</v>
      </c>
      <c r="E90" s="39">
        <v>2159</v>
      </c>
      <c r="F90" s="39">
        <v>1990</v>
      </c>
      <c r="G90" s="39">
        <v>1963</v>
      </c>
      <c r="H90" s="39">
        <v>2382</v>
      </c>
      <c r="I90" s="39">
        <v>2372</v>
      </c>
      <c r="J90" s="39">
        <v>2515</v>
      </c>
      <c r="K90" s="39">
        <v>2684</v>
      </c>
      <c r="L90" s="39">
        <v>3185</v>
      </c>
      <c r="M90" s="39">
        <v>2968.71</v>
      </c>
      <c r="N90" s="39">
        <v>2760.09</v>
      </c>
      <c r="O90" s="39">
        <v>2753</v>
      </c>
      <c r="P90" s="39">
        <v>2677</v>
      </c>
      <c r="Q90" s="40">
        <v>2761</v>
      </c>
      <c r="R90" s="120">
        <v>2738</v>
      </c>
      <c r="S90" s="120">
        <v>2358</v>
      </c>
      <c r="T90" s="120">
        <v>3625</v>
      </c>
      <c r="U90" s="167">
        <v>4164.8853420642527</v>
      </c>
      <c r="V90" s="167">
        <v>5262.4047122356515</v>
      </c>
      <c r="W90" s="167">
        <v>6495.1925053521982</v>
      </c>
      <c r="X90" s="167">
        <v>6019.8712151877144</v>
      </c>
      <c r="Y90" s="167">
        <v>5456.3644326568847</v>
      </c>
      <c r="Z90" s="167">
        <v>5673.2721630634014</v>
      </c>
      <c r="AA90" s="167">
        <v>5818.5840354874008</v>
      </c>
      <c r="AB90" s="167">
        <v>6549</v>
      </c>
      <c r="AC90" s="167">
        <v>5916.7833840649682</v>
      </c>
      <c r="AD90" s="81">
        <v>5228.7160261477902</v>
      </c>
      <c r="AE90" s="81">
        <v>5752.2267268670703</v>
      </c>
    </row>
    <row r="91" spans="1:31" x14ac:dyDescent="0.25">
      <c r="A91" s="42" t="s">
        <v>67</v>
      </c>
      <c r="B91" s="39">
        <v>2296</v>
      </c>
      <c r="C91" s="39">
        <v>2395</v>
      </c>
      <c r="D91" s="39">
        <v>2369</v>
      </c>
      <c r="E91" s="39">
        <v>2359</v>
      </c>
      <c r="F91" s="39">
        <v>2422</v>
      </c>
      <c r="G91" s="39">
        <v>2348</v>
      </c>
      <c r="H91" s="39">
        <v>2427</v>
      </c>
      <c r="I91" s="39">
        <v>2621</v>
      </c>
      <c r="J91" s="39">
        <v>2551</v>
      </c>
      <c r="K91" s="39">
        <v>3003</v>
      </c>
      <c r="L91" s="39">
        <v>2980</v>
      </c>
      <c r="M91" s="39">
        <v>3082.23</v>
      </c>
      <c r="N91" s="39">
        <v>3245.38</v>
      </c>
      <c r="O91" s="39">
        <v>4147</v>
      </c>
      <c r="P91" s="39">
        <v>3330</v>
      </c>
      <c r="Q91" s="40">
        <v>3763</v>
      </c>
      <c r="R91" s="120">
        <v>2597</v>
      </c>
      <c r="S91" s="120">
        <v>3863</v>
      </c>
      <c r="T91" s="120">
        <v>5089</v>
      </c>
      <c r="U91" s="167">
        <v>5629.2172674679105</v>
      </c>
      <c r="V91" s="167">
        <v>6650.9241200179895</v>
      </c>
      <c r="W91" s="167">
        <v>8896.3807524461099</v>
      </c>
      <c r="X91" s="167">
        <v>4226.3014878693402</v>
      </c>
      <c r="Y91" s="167">
        <v>4904.6010092756596</v>
      </c>
      <c r="Z91" s="167">
        <v>6096.5941698655997</v>
      </c>
      <c r="AA91" s="167">
        <v>4747.3389944808505</v>
      </c>
      <c r="AB91" s="167">
        <v>4348</v>
      </c>
      <c r="AC91" s="167">
        <v>5212.4993287491407</v>
      </c>
      <c r="AD91" s="81">
        <v>6089.9745231257994</v>
      </c>
      <c r="AE91" s="81">
        <v>5236.8847171841999</v>
      </c>
    </row>
    <row r="92" spans="1:31" x14ac:dyDescent="0.25">
      <c r="A92" s="38" t="s">
        <v>68</v>
      </c>
      <c r="B92" s="39">
        <v>-3082</v>
      </c>
      <c r="C92" s="39">
        <v>-3263</v>
      </c>
      <c r="D92" s="39">
        <v>-3157</v>
      </c>
      <c r="E92" s="39">
        <v>-3170</v>
      </c>
      <c r="F92" s="39">
        <v>-3093</v>
      </c>
      <c r="G92" s="39">
        <v>-3326</v>
      </c>
      <c r="H92" s="39">
        <v>-3597</v>
      </c>
      <c r="I92" s="39">
        <v>-3580</v>
      </c>
      <c r="J92" s="39">
        <v>-3685</v>
      </c>
      <c r="K92" s="39">
        <v>-4124</v>
      </c>
      <c r="L92" s="39">
        <v>-4299</v>
      </c>
      <c r="M92" s="39">
        <v>-3998.46</v>
      </c>
      <c r="N92" s="39">
        <v>-4021.5</v>
      </c>
      <c r="O92" s="39">
        <v>-4442</v>
      </c>
      <c r="P92" s="39">
        <v>-4370</v>
      </c>
      <c r="Q92" s="40">
        <v>-4429</v>
      </c>
      <c r="R92" s="120">
        <v>-4018</v>
      </c>
      <c r="S92" s="120">
        <v>-4378</v>
      </c>
      <c r="T92" s="120">
        <v>-5133</v>
      </c>
      <c r="U92" s="167">
        <v>-5596.0025425101994</v>
      </c>
      <c r="V92" s="167">
        <v>-6178.7843049001431</v>
      </c>
      <c r="W92" s="167">
        <v>-7111.091326190447</v>
      </c>
      <c r="X92" s="167">
        <v>-5941.5220582928114</v>
      </c>
      <c r="Y92" s="167">
        <v>-6606.0771353535065</v>
      </c>
      <c r="Z92" s="167">
        <v>-7287.2851559488399</v>
      </c>
      <c r="AA92" s="167">
        <v>-7560.4408755701088</v>
      </c>
      <c r="AB92" s="167">
        <v>-8359</v>
      </c>
      <c r="AC92" s="167">
        <v>-7847.3557957526027</v>
      </c>
      <c r="AD92" s="81">
        <v>-8073.4755478461002</v>
      </c>
      <c r="AE92" s="81">
        <v>-8745.6603114100399</v>
      </c>
    </row>
    <row r="93" spans="1:31" s="109" customFormat="1" x14ac:dyDescent="0.25">
      <c r="A93" s="52" t="s">
        <v>69</v>
      </c>
      <c r="B93" s="106">
        <v>926</v>
      </c>
      <c r="C93" s="106">
        <v>922</v>
      </c>
      <c r="D93" s="106">
        <v>1312</v>
      </c>
      <c r="E93" s="106">
        <v>1349</v>
      </c>
      <c r="F93" s="106">
        <v>1318</v>
      </c>
      <c r="G93" s="106">
        <v>985</v>
      </c>
      <c r="H93" s="106">
        <v>1213</v>
      </c>
      <c r="I93" s="106">
        <v>1413</v>
      </c>
      <c r="J93" s="106">
        <v>1381</v>
      </c>
      <c r="K93" s="106">
        <v>1563</v>
      </c>
      <c r="L93" s="106">
        <v>1866</v>
      </c>
      <c r="M93" s="106">
        <v>2052.48</v>
      </c>
      <c r="N93" s="106">
        <v>1983.97</v>
      </c>
      <c r="O93" s="106">
        <v>2458</v>
      </c>
      <c r="P93" s="106">
        <v>1636</v>
      </c>
      <c r="Q93" s="107">
        <v>2095</v>
      </c>
      <c r="R93" s="123">
        <v>1317</v>
      </c>
      <c r="S93" s="123">
        <v>1843</v>
      </c>
      <c r="T93" s="123">
        <v>3581</v>
      </c>
      <c r="U93" s="166">
        <v>4198.1000670219637</v>
      </c>
      <c r="V93" s="166">
        <v>5734.5445273534979</v>
      </c>
      <c r="W93" s="166">
        <v>8280.481931607861</v>
      </c>
      <c r="X93" s="166">
        <v>4304.650644764245</v>
      </c>
      <c r="Y93" s="166">
        <v>3754.8883065790396</v>
      </c>
      <c r="Z93" s="166">
        <v>4482.5811769801612</v>
      </c>
      <c r="AA93" s="166">
        <v>3005.4821543981402</v>
      </c>
      <c r="AB93" s="166">
        <v>2538</v>
      </c>
      <c r="AC93" s="166">
        <v>3281.9269170615053</v>
      </c>
      <c r="AD93" s="108">
        <v>3245.2150014274903</v>
      </c>
      <c r="AE93" s="108">
        <v>2243.451132641228</v>
      </c>
    </row>
    <row r="94" spans="1:31" x14ac:dyDescent="0.25">
      <c r="A94" s="38" t="s">
        <v>70</v>
      </c>
      <c r="B94" s="39">
        <v>-611</v>
      </c>
      <c r="C94" s="39">
        <v>-498</v>
      </c>
      <c r="D94" s="39">
        <v>-523</v>
      </c>
      <c r="E94" s="39">
        <v>-585</v>
      </c>
      <c r="F94" s="39">
        <v>-488</v>
      </c>
      <c r="G94" s="39">
        <v>-592</v>
      </c>
      <c r="H94" s="39">
        <v>-491</v>
      </c>
      <c r="I94" s="39">
        <v>-660</v>
      </c>
      <c r="J94" s="39">
        <v>-564</v>
      </c>
      <c r="K94" s="39">
        <v>-589</v>
      </c>
      <c r="L94" s="39">
        <v>-675</v>
      </c>
      <c r="M94" s="39">
        <v>-929.37</v>
      </c>
      <c r="N94" s="39">
        <v>-693.67</v>
      </c>
      <c r="O94" s="39">
        <v>-552</v>
      </c>
      <c r="P94" s="39">
        <v>-567</v>
      </c>
      <c r="Q94" s="40">
        <v>-1041</v>
      </c>
      <c r="R94" s="120">
        <v>-510</v>
      </c>
      <c r="S94" s="120">
        <v>-527</v>
      </c>
      <c r="T94" s="120">
        <v>-731</v>
      </c>
      <c r="U94" s="167">
        <v>-740.87792950999994</v>
      </c>
      <c r="V94" s="167">
        <v>-557.04890037000018</v>
      </c>
      <c r="W94" s="167">
        <v>-825.63367901999993</v>
      </c>
      <c r="X94" s="167">
        <v>-762.46814422</v>
      </c>
      <c r="Y94" s="167">
        <v>-814.29534430000012</v>
      </c>
      <c r="Z94" s="167">
        <v>-587.32576817999995</v>
      </c>
      <c r="AA94" s="167">
        <v>-650.85392914969998</v>
      </c>
      <c r="AB94" s="167">
        <v>-798</v>
      </c>
      <c r="AC94" s="167">
        <v>-1213.3381707099002</v>
      </c>
      <c r="AD94" s="81">
        <v>-1020.3941615499998</v>
      </c>
      <c r="AE94" s="81">
        <v>-1081.7310437000001</v>
      </c>
    </row>
    <row r="95" spans="1:31" x14ac:dyDescent="0.25">
      <c r="A95" s="38" t="s">
        <v>71</v>
      </c>
      <c r="B95" s="39">
        <v>310</v>
      </c>
      <c r="C95" s="39">
        <v>304</v>
      </c>
      <c r="D95" s="39">
        <v>311</v>
      </c>
      <c r="E95" s="39">
        <v>356</v>
      </c>
      <c r="F95" s="39">
        <v>390</v>
      </c>
      <c r="G95" s="39">
        <v>356</v>
      </c>
      <c r="H95" s="39">
        <v>344</v>
      </c>
      <c r="I95" s="39">
        <v>319</v>
      </c>
      <c r="J95" s="39">
        <v>305</v>
      </c>
      <c r="K95" s="39">
        <v>312</v>
      </c>
      <c r="L95" s="39">
        <v>274</v>
      </c>
      <c r="M95" s="39">
        <v>284.79000000000002</v>
      </c>
      <c r="N95" s="39">
        <v>306.16000000000003</v>
      </c>
      <c r="O95" s="39">
        <v>332</v>
      </c>
      <c r="P95" s="39">
        <v>352</v>
      </c>
      <c r="Q95" s="40">
        <v>432</v>
      </c>
      <c r="R95" s="120">
        <v>415</v>
      </c>
      <c r="S95" s="120">
        <v>428</v>
      </c>
      <c r="T95" s="120">
        <v>461</v>
      </c>
      <c r="U95" s="167">
        <v>1118.0698154799998</v>
      </c>
      <c r="V95" s="167">
        <v>455.68188539000005</v>
      </c>
      <c r="W95" s="167">
        <v>502.48739779999983</v>
      </c>
      <c r="X95" s="167">
        <v>533.34618637000005</v>
      </c>
      <c r="Y95" s="167">
        <v>623.17510518000006</v>
      </c>
      <c r="Z95" s="167">
        <v>635.36100248000002</v>
      </c>
      <c r="AA95" s="167">
        <v>643.0004015300002</v>
      </c>
      <c r="AB95" s="167">
        <v>689</v>
      </c>
      <c r="AC95" s="167">
        <v>825.44792169000004</v>
      </c>
      <c r="AD95" s="81">
        <v>781.27445561000002</v>
      </c>
      <c r="AE95" s="81">
        <v>788.14986166000006</v>
      </c>
    </row>
    <row r="96" spans="1:31" x14ac:dyDescent="0.25">
      <c r="A96" s="38" t="s">
        <v>72</v>
      </c>
      <c r="B96" s="39">
        <v>107</v>
      </c>
      <c r="C96" s="39">
        <v>126</v>
      </c>
      <c r="D96" s="39">
        <v>138</v>
      </c>
      <c r="E96" s="39">
        <v>129</v>
      </c>
      <c r="F96" s="39">
        <v>113</v>
      </c>
      <c r="G96" s="39">
        <v>147</v>
      </c>
      <c r="H96" s="39">
        <v>147</v>
      </c>
      <c r="I96" s="39">
        <v>132</v>
      </c>
      <c r="J96" s="39">
        <v>119</v>
      </c>
      <c r="K96" s="39">
        <v>134</v>
      </c>
      <c r="L96" s="39">
        <v>162</v>
      </c>
      <c r="M96" s="39">
        <v>152.59</v>
      </c>
      <c r="N96" s="39">
        <v>127.34</v>
      </c>
      <c r="O96" s="39">
        <v>142</v>
      </c>
      <c r="P96" s="39">
        <v>146</v>
      </c>
      <c r="Q96" s="40">
        <v>94</v>
      </c>
      <c r="R96" s="120">
        <v>109</v>
      </c>
      <c r="S96" s="120">
        <v>182</v>
      </c>
      <c r="T96" s="120">
        <v>195</v>
      </c>
      <c r="U96" s="167">
        <v>162.4815347813603</v>
      </c>
      <c r="V96" s="167">
        <v>172.88973874980019</v>
      </c>
      <c r="W96" s="167">
        <v>216.79479038001068</v>
      </c>
      <c r="X96" s="167">
        <v>219.62134134999988</v>
      </c>
      <c r="Y96" s="167">
        <v>162.81183816001018</v>
      </c>
      <c r="Z96" s="167">
        <v>187.26860724758984</v>
      </c>
      <c r="AA96" s="167">
        <v>264.93259126385954</v>
      </c>
      <c r="AB96" s="167">
        <v>285</v>
      </c>
      <c r="AC96" s="167">
        <v>228.62700126394012</v>
      </c>
      <c r="AD96" s="81">
        <v>196.939639497999</v>
      </c>
      <c r="AE96" s="81">
        <v>313.39299474199919</v>
      </c>
    </row>
    <row r="97" spans="1:31" s="109" customFormat="1" x14ac:dyDescent="0.25">
      <c r="A97" s="52" t="s">
        <v>73</v>
      </c>
      <c r="B97" s="106">
        <v>733</v>
      </c>
      <c r="C97" s="106">
        <v>855</v>
      </c>
      <c r="D97" s="106">
        <v>1239</v>
      </c>
      <c r="E97" s="106">
        <v>1249</v>
      </c>
      <c r="F97" s="106">
        <v>1333</v>
      </c>
      <c r="G97" s="106">
        <v>896</v>
      </c>
      <c r="H97" s="106">
        <v>1213</v>
      </c>
      <c r="I97" s="106">
        <v>1203</v>
      </c>
      <c r="J97" s="106">
        <v>1242</v>
      </c>
      <c r="K97" s="106">
        <v>1420</v>
      </c>
      <c r="L97" s="106">
        <v>1627</v>
      </c>
      <c r="M97" s="106">
        <v>1560.48</v>
      </c>
      <c r="N97" s="106">
        <v>1723.81</v>
      </c>
      <c r="O97" s="106">
        <v>2380</v>
      </c>
      <c r="P97" s="106">
        <v>1567</v>
      </c>
      <c r="Q97" s="107">
        <v>1580</v>
      </c>
      <c r="R97" s="123">
        <v>1331</v>
      </c>
      <c r="S97" s="123">
        <v>1925</v>
      </c>
      <c r="T97" s="123">
        <v>3506</v>
      </c>
      <c r="U97" s="166">
        <v>4737.7734877733237</v>
      </c>
      <c r="V97" s="166">
        <v>5806.0672511232979</v>
      </c>
      <c r="W97" s="166">
        <v>8174.1304407678708</v>
      </c>
      <c r="X97" s="166">
        <v>4296</v>
      </c>
      <c r="Y97" s="166">
        <v>3726.5799056190494</v>
      </c>
      <c r="Z97" s="166">
        <v>4717.8850185277515</v>
      </c>
      <c r="AA97" s="166">
        <v>3262</v>
      </c>
      <c r="AB97" s="166">
        <v>2714</v>
      </c>
      <c r="AC97" s="166">
        <v>3122.6636693055452</v>
      </c>
      <c r="AD97" s="108">
        <v>3203.0349349854896</v>
      </c>
      <c r="AE97" s="108">
        <v>2263.2629453432273</v>
      </c>
    </row>
    <row r="98" spans="1:31" x14ac:dyDescent="0.25">
      <c r="A98" s="38" t="s">
        <v>77</v>
      </c>
      <c r="B98" s="168">
        <f t="shared" ref="B98:U98" si="16">B97/B89</f>
        <v>0.18288423153692615</v>
      </c>
      <c r="C98" s="168">
        <f t="shared" si="16"/>
        <v>0.20430107526881722</v>
      </c>
      <c r="D98" s="168">
        <f t="shared" si="16"/>
        <v>0.27724323114790783</v>
      </c>
      <c r="E98" s="168">
        <f t="shared" si="16"/>
        <v>0.27638858154458951</v>
      </c>
      <c r="F98" s="168">
        <f t="shared" si="16"/>
        <v>0.30213055303717135</v>
      </c>
      <c r="G98" s="168">
        <f t="shared" si="16"/>
        <v>0.20784040825794478</v>
      </c>
      <c r="H98" s="168">
        <f t="shared" si="16"/>
        <v>0.25218295218295217</v>
      </c>
      <c r="I98" s="168">
        <f t="shared" si="16"/>
        <v>0.240937312237132</v>
      </c>
      <c r="J98" s="168">
        <f t="shared" si="16"/>
        <v>0.24516383734701935</v>
      </c>
      <c r="K98" s="168">
        <f t="shared" si="16"/>
        <v>0.24969228064005627</v>
      </c>
      <c r="L98" s="168">
        <f t="shared" si="16"/>
        <v>0.26390916463909164</v>
      </c>
      <c r="M98" s="168">
        <f t="shared" si="16"/>
        <v>0.25789093577350919</v>
      </c>
      <c r="N98" s="168">
        <f t="shared" si="16"/>
        <v>0.28703998188318314</v>
      </c>
      <c r="O98" s="168">
        <f t="shared" si="16"/>
        <v>0.34487755397768438</v>
      </c>
      <c r="P98" s="168">
        <f t="shared" si="16"/>
        <v>0.2609057609057609</v>
      </c>
      <c r="Q98" s="168">
        <f t="shared" si="16"/>
        <v>0.24218270999386879</v>
      </c>
      <c r="R98" s="168">
        <f t="shared" si="16"/>
        <v>0.24948453608247423</v>
      </c>
      <c r="S98" s="168">
        <f t="shared" si="16"/>
        <v>0.30943578202861277</v>
      </c>
      <c r="T98" s="168">
        <f t="shared" si="16"/>
        <v>0.40229489386115891</v>
      </c>
      <c r="U98" s="168">
        <f t="shared" si="16"/>
        <v>0.48373737509777159</v>
      </c>
      <c r="V98" s="168">
        <f>V97/V89</f>
        <v>0.48735893492708754</v>
      </c>
      <c r="W98" s="168">
        <f>W97/W89</f>
        <v>0.53107829224841319</v>
      </c>
      <c r="X98" s="168">
        <v>0.40600000000000003</v>
      </c>
      <c r="Y98" s="168">
        <v>0.35967496721270414</v>
      </c>
      <c r="Z98" s="168">
        <v>0.39100000000000001</v>
      </c>
      <c r="AA98" s="168">
        <v>0.29699999999999999</v>
      </c>
      <c r="AB98" s="168">
        <v>0.239090728648782</v>
      </c>
      <c r="AC98" s="168">
        <v>0.27107803069860598</v>
      </c>
      <c r="AD98" s="83">
        <v>0.28298635085407947</v>
      </c>
      <c r="AE98" s="83">
        <v>0.197866573402116</v>
      </c>
    </row>
    <row r="99" spans="1:31" x14ac:dyDescent="0.25">
      <c r="M99" s="43"/>
      <c r="N99" s="43"/>
      <c r="O99" s="43"/>
      <c r="P99" s="43"/>
      <c r="Q99" s="43"/>
      <c r="R99" s="43"/>
      <c r="S99" s="43"/>
      <c r="T99" s="43"/>
    </row>
    <row r="100" spans="1:31" x14ac:dyDescent="0.25">
      <c r="B100" s="88"/>
      <c r="C100" s="88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8"/>
    </row>
    <row r="102" spans="1:31" x14ac:dyDescent="0.25">
      <c r="O102" s="45"/>
    </row>
    <row r="108" spans="1:31" x14ac:dyDescent="0.25">
      <c r="B108" s="88"/>
      <c r="C108" s="88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88"/>
    </row>
  </sheetData>
  <phoneticPr fontId="42" type="noConversion"/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499984740745262"/>
  </sheetPr>
  <dimension ref="A1:AI119"/>
  <sheetViews>
    <sheetView zoomScale="90" zoomScaleNormal="90" workbookViewId="0">
      <pane xSplit="1" topLeftCell="Y1" activePane="topRight" state="frozen"/>
      <selection pane="topRight" activeCell="AG10" sqref="AG10"/>
    </sheetView>
  </sheetViews>
  <sheetFormatPr defaultRowHeight="15" x14ac:dyDescent="0.25"/>
  <cols>
    <col min="1" max="1" width="50.85546875" style="15" customWidth="1"/>
    <col min="2" max="17" width="11.7109375" style="15" customWidth="1"/>
    <col min="18" max="19" width="11.7109375" style="15" bestFit="1" customWidth="1"/>
    <col min="20" max="20" width="11.5703125" style="15" bestFit="1" customWidth="1"/>
    <col min="21" max="22" width="12.28515625" style="15" bestFit="1" customWidth="1"/>
    <col min="23" max="26" width="11.28515625" style="15" bestFit="1" customWidth="1"/>
    <col min="27" max="28" width="11.28515625" style="37" bestFit="1" customWidth="1"/>
    <col min="29" max="29" width="11.28515625" style="15" bestFit="1" customWidth="1"/>
    <col min="30" max="30" width="9.140625" style="15"/>
    <col min="31" max="31" width="8.42578125" style="15" bestFit="1" customWidth="1"/>
    <col min="32" max="261" width="9.140625" style="15"/>
    <col min="262" max="262" width="49" style="15" customWidth="1"/>
    <col min="263" max="272" width="8.28515625" style="15" customWidth="1"/>
    <col min="273" max="517" width="9.140625" style="15"/>
    <col min="518" max="518" width="49" style="15" customWidth="1"/>
    <col min="519" max="528" width="8.28515625" style="15" customWidth="1"/>
    <col min="529" max="773" width="9.140625" style="15"/>
    <col min="774" max="774" width="49" style="15" customWidth="1"/>
    <col min="775" max="784" width="8.28515625" style="15" customWidth="1"/>
    <col min="785" max="1029" width="9.140625" style="15"/>
    <col min="1030" max="1030" width="49" style="15" customWidth="1"/>
    <col min="1031" max="1040" width="8.28515625" style="15" customWidth="1"/>
    <col min="1041" max="1285" width="9.140625" style="15"/>
    <col min="1286" max="1286" width="49" style="15" customWidth="1"/>
    <col min="1287" max="1296" width="8.28515625" style="15" customWidth="1"/>
    <col min="1297" max="1541" width="9.140625" style="15"/>
    <col min="1542" max="1542" width="49" style="15" customWidth="1"/>
    <col min="1543" max="1552" width="8.28515625" style="15" customWidth="1"/>
    <col min="1553" max="1797" width="9.140625" style="15"/>
    <col min="1798" max="1798" width="49" style="15" customWidth="1"/>
    <col min="1799" max="1808" width="8.28515625" style="15" customWidth="1"/>
    <col min="1809" max="2053" width="9.140625" style="15"/>
    <col min="2054" max="2054" width="49" style="15" customWidth="1"/>
    <col min="2055" max="2064" width="8.28515625" style="15" customWidth="1"/>
    <col min="2065" max="2309" width="9.140625" style="15"/>
    <col min="2310" max="2310" width="49" style="15" customWidth="1"/>
    <col min="2311" max="2320" width="8.28515625" style="15" customWidth="1"/>
    <col min="2321" max="2565" width="9.140625" style="15"/>
    <col min="2566" max="2566" width="49" style="15" customWidth="1"/>
    <col min="2567" max="2576" width="8.28515625" style="15" customWidth="1"/>
    <col min="2577" max="2821" width="9.140625" style="15"/>
    <col min="2822" max="2822" width="49" style="15" customWidth="1"/>
    <col min="2823" max="2832" width="8.28515625" style="15" customWidth="1"/>
    <col min="2833" max="3077" width="9.140625" style="15"/>
    <col min="3078" max="3078" width="49" style="15" customWidth="1"/>
    <col min="3079" max="3088" width="8.28515625" style="15" customWidth="1"/>
    <col min="3089" max="3333" width="9.140625" style="15"/>
    <col min="3334" max="3334" width="49" style="15" customWidth="1"/>
    <col min="3335" max="3344" width="8.28515625" style="15" customWidth="1"/>
    <col min="3345" max="3589" width="9.140625" style="15"/>
    <col min="3590" max="3590" width="49" style="15" customWidth="1"/>
    <col min="3591" max="3600" width="8.28515625" style="15" customWidth="1"/>
    <col min="3601" max="3845" width="9.140625" style="15"/>
    <col min="3846" max="3846" width="49" style="15" customWidth="1"/>
    <col min="3847" max="3856" width="8.28515625" style="15" customWidth="1"/>
    <col min="3857" max="4101" width="9.140625" style="15"/>
    <col min="4102" max="4102" width="49" style="15" customWidth="1"/>
    <col min="4103" max="4112" width="8.28515625" style="15" customWidth="1"/>
    <col min="4113" max="4357" width="9.140625" style="15"/>
    <col min="4358" max="4358" width="49" style="15" customWidth="1"/>
    <col min="4359" max="4368" width="8.28515625" style="15" customWidth="1"/>
    <col min="4369" max="4613" width="9.140625" style="15"/>
    <col min="4614" max="4614" width="49" style="15" customWidth="1"/>
    <col min="4615" max="4624" width="8.28515625" style="15" customWidth="1"/>
    <col min="4625" max="4869" width="9.140625" style="15"/>
    <col min="4870" max="4870" width="49" style="15" customWidth="1"/>
    <col min="4871" max="4880" width="8.28515625" style="15" customWidth="1"/>
    <col min="4881" max="5125" width="9.140625" style="15"/>
    <col min="5126" max="5126" width="49" style="15" customWidth="1"/>
    <col min="5127" max="5136" width="8.28515625" style="15" customWidth="1"/>
    <col min="5137" max="5381" width="9.140625" style="15"/>
    <col min="5382" max="5382" width="49" style="15" customWidth="1"/>
    <col min="5383" max="5392" width="8.28515625" style="15" customWidth="1"/>
    <col min="5393" max="5637" width="9.140625" style="15"/>
    <col min="5638" max="5638" width="49" style="15" customWidth="1"/>
    <col min="5639" max="5648" width="8.28515625" style="15" customWidth="1"/>
    <col min="5649" max="5893" width="9.140625" style="15"/>
    <col min="5894" max="5894" width="49" style="15" customWidth="1"/>
    <col min="5895" max="5904" width="8.28515625" style="15" customWidth="1"/>
    <col min="5905" max="6149" width="9.140625" style="15"/>
    <col min="6150" max="6150" width="49" style="15" customWidth="1"/>
    <col min="6151" max="6160" width="8.28515625" style="15" customWidth="1"/>
    <col min="6161" max="6405" width="9.140625" style="15"/>
    <col min="6406" max="6406" width="49" style="15" customWidth="1"/>
    <col min="6407" max="6416" width="8.28515625" style="15" customWidth="1"/>
    <col min="6417" max="6661" width="9.140625" style="15"/>
    <col min="6662" max="6662" width="49" style="15" customWidth="1"/>
    <col min="6663" max="6672" width="8.28515625" style="15" customWidth="1"/>
    <col min="6673" max="6917" width="9.140625" style="15"/>
    <col min="6918" max="6918" width="49" style="15" customWidth="1"/>
    <col min="6919" max="6928" width="8.28515625" style="15" customWidth="1"/>
    <col min="6929" max="7173" width="9.140625" style="15"/>
    <col min="7174" max="7174" width="49" style="15" customWidth="1"/>
    <col min="7175" max="7184" width="8.28515625" style="15" customWidth="1"/>
    <col min="7185" max="7429" width="9.140625" style="15"/>
    <col min="7430" max="7430" width="49" style="15" customWidth="1"/>
    <col min="7431" max="7440" width="8.28515625" style="15" customWidth="1"/>
    <col min="7441" max="7685" width="9.140625" style="15"/>
    <col min="7686" max="7686" width="49" style="15" customWidth="1"/>
    <col min="7687" max="7696" width="8.28515625" style="15" customWidth="1"/>
    <col min="7697" max="7941" width="9.140625" style="15"/>
    <col min="7942" max="7942" width="49" style="15" customWidth="1"/>
    <col min="7943" max="7952" width="8.28515625" style="15" customWidth="1"/>
    <col min="7953" max="8197" width="9.140625" style="15"/>
    <col min="8198" max="8198" width="49" style="15" customWidth="1"/>
    <col min="8199" max="8208" width="8.28515625" style="15" customWidth="1"/>
    <col min="8209" max="8453" width="9.140625" style="15"/>
    <col min="8454" max="8454" width="49" style="15" customWidth="1"/>
    <col min="8455" max="8464" width="8.28515625" style="15" customWidth="1"/>
    <col min="8465" max="8709" width="9.140625" style="15"/>
    <col min="8710" max="8710" width="49" style="15" customWidth="1"/>
    <col min="8711" max="8720" width="8.28515625" style="15" customWidth="1"/>
    <col min="8721" max="8965" width="9.140625" style="15"/>
    <col min="8966" max="8966" width="49" style="15" customWidth="1"/>
    <col min="8967" max="8976" width="8.28515625" style="15" customWidth="1"/>
    <col min="8977" max="9221" width="9.140625" style="15"/>
    <col min="9222" max="9222" width="49" style="15" customWidth="1"/>
    <col min="9223" max="9232" width="8.28515625" style="15" customWidth="1"/>
    <col min="9233" max="9477" width="9.140625" style="15"/>
    <col min="9478" max="9478" width="49" style="15" customWidth="1"/>
    <col min="9479" max="9488" width="8.28515625" style="15" customWidth="1"/>
    <col min="9489" max="9733" width="9.140625" style="15"/>
    <col min="9734" max="9734" width="49" style="15" customWidth="1"/>
    <col min="9735" max="9744" width="8.28515625" style="15" customWidth="1"/>
    <col min="9745" max="9989" width="9.140625" style="15"/>
    <col min="9990" max="9990" width="49" style="15" customWidth="1"/>
    <col min="9991" max="10000" width="8.28515625" style="15" customWidth="1"/>
    <col min="10001" max="10245" width="9.140625" style="15"/>
    <col min="10246" max="10246" width="49" style="15" customWidth="1"/>
    <col min="10247" max="10256" width="8.28515625" style="15" customWidth="1"/>
    <col min="10257" max="10501" width="9.140625" style="15"/>
    <col min="10502" max="10502" width="49" style="15" customWidth="1"/>
    <col min="10503" max="10512" width="8.28515625" style="15" customWidth="1"/>
    <col min="10513" max="10757" width="9.140625" style="15"/>
    <col min="10758" max="10758" width="49" style="15" customWidth="1"/>
    <col min="10759" max="10768" width="8.28515625" style="15" customWidth="1"/>
    <col min="10769" max="11013" width="9.140625" style="15"/>
    <col min="11014" max="11014" width="49" style="15" customWidth="1"/>
    <col min="11015" max="11024" width="8.28515625" style="15" customWidth="1"/>
    <col min="11025" max="11269" width="9.140625" style="15"/>
    <col min="11270" max="11270" width="49" style="15" customWidth="1"/>
    <col min="11271" max="11280" width="8.28515625" style="15" customWidth="1"/>
    <col min="11281" max="11525" width="9.140625" style="15"/>
    <col min="11526" max="11526" width="49" style="15" customWidth="1"/>
    <col min="11527" max="11536" width="8.28515625" style="15" customWidth="1"/>
    <col min="11537" max="11781" width="9.140625" style="15"/>
    <col min="11782" max="11782" width="49" style="15" customWidth="1"/>
    <col min="11783" max="11792" width="8.28515625" style="15" customWidth="1"/>
    <col min="11793" max="12037" width="9.140625" style="15"/>
    <col min="12038" max="12038" width="49" style="15" customWidth="1"/>
    <col min="12039" max="12048" width="8.28515625" style="15" customWidth="1"/>
    <col min="12049" max="12293" width="9.140625" style="15"/>
    <col min="12294" max="12294" width="49" style="15" customWidth="1"/>
    <col min="12295" max="12304" width="8.28515625" style="15" customWidth="1"/>
    <col min="12305" max="12549" width="9.140625" style="15"/>
    <col min="12550" max="12550" width="49" style="15" customWidth="1"/>
    <col min="12551" max="12560" width="8.28515625" style="15" customWidth="1"/>
    <col min="12561" max="12805" width="9.140625" style="15"/>
    <col min="12806" max="12806" width="49" style="15" customWidth="1"/>
    <col min="12807" max="12816" width="8.28515625" style="15" customWidth="1"/>
    <col min="12817" max="13061" width="9.140625" style="15"/>
    <col min="13062" max="13062" width="49" style="15" customWidth="1"/>
    <col min="13063" max="13072" width="8.28515625" style="15" customWidth="1"/>
    <col min="13073" max="13317" width="9.140625" style="15"/>
    <col min="13318" max="13318" width="49" style="15" customWidth="1"/>
    <col min="13319" max="13328" width="8.28515625" style="15" customWidth="1"/>
    <col min="13329" max="13573" width="9.140625" style="15"/>
    <col min="13574" max="13574" width="49" style="15" customWidth="1"/>
    <col min="13575" max="13584" width="8.28515625" style="15" customWidth="1"/>
    <col min="13585" max="13829" width="9.140625" style="15"/>
    <col min="13830" max="13830" width="49" style="15" customWidth="1"/>
    <col min="13831" max="13840" width="8.28515625" style="15" customWidth="1"/>
    <col min="13841" max="14085" width="9.140625" style="15"/>
    <col min="14086" max="14086" width="49" style="15" customWidth="1"/>
    <col min="14087" max="14096" width="8.28515625" style="15" customWidth="1"/>
    <col min="14097" max="14341" width="9.140625" style="15"/>
    <col min="14342" max="14342" width="49" style="15" customWidth="1"/>
    <col min="14343" max="14352" width="8.28515625" style="15" customWidth="1"/>
    <col min="14353" max="14597" width="9.140625" style="15"/>
    <col min="14598" max="14598" width="49" style="15" customWidth="1"/>
    <col min="14599" max="14608" width="8.28515625" style="15" customWidth="1"/>
    <col min="14609" max="14853" width="9.140625" style="15"/>
    <col min="14854" max="14854" width="49" style="15" customWidth="1"/>
    <col min="14855" max="14864" width="8.28515625" style="15" customWidth="1"/>
    <col min="14865" max="15109" width="9.140625" style="15"/>
    <col min="15110" max="15110" width="49" style="15" customWidth="1"/>
    <col min="15111" max="15120" width="8.28515625" style="15" customWidth="1"/>
    <col min="15121" max="15365" width="9.140625" style="15"/>
    <col min="15366" max="15366" width="49" style="15" customWidth="1"/>
    <col min="15367" max="15376" width="8.28515625" style="15" customWidth="1"/>
    <col min="15377" max="15621" width="9.140625" style="15"/>
    <col min="15622" max="15622" width="49" style="15" customWidth="1"/>
    <col min="15623" max="15632" width="8.28515625" style="15" customWidth="1"/>
    <col min="15633" max="15877" width="9.140625" style="15"/>
    <col min="15878" max="15878" width="49" style="15" customWidth="1"/>
    <col min="15879" max="15888" width="8.28515625" style="15" customWidth="1"/>
    <col min="15889" max="16133" width="9.140625" style="15"/>
    <col min="16134" max="16134" width="49" style="15" customWidth="1"/>
    <col min="16135" max="16144" width="8.28515625" style="15" customWidth="1"/>
    <col min="16145" max="16384" width="9.140625" style="15"/>
  </cols>
  <sheetData>
    <row r="1" spans="1:35" s="145" customFormat="1" ht="15" customHeight="1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144"/>
      <c r="T1" s="144"/>
      <c r="U1" s="36"/>
      <c r="V1" s="15"/>
      <c r="W1" s="15"/>
      <c r="X1" s="15"/>
      <c r="Y1" s="15"/>
      <c r="Z1" s="15"/>
      <c r="AA1" s="37"/>
      <c r="AB1" s="37"/>
      <c r="AC1" s="15"/>
      <c r="AE1" s="15"/>
    </row>
    <row r="2" spans="1:35" s="145" customFormat="1" x14ac:dyDescent="0.25">
      <c r="A2" s="13" t="s">
        <v>84</v>
      </c>
      <c r="B2" s="14" t="s">
        <v>212</v>
      </c>
      <c r="C2" s="14" t="s">
        <v>213</v>
      </c>
      <c r="D2" s="14" t="s">
        <v>214</v>
      </c>
      <c r="E2" s="14" t="s">
        <v>215</v>
      </c>
      <c r="F2" s="14" t="s">
        <v>216</v>
      </c>
      <c r="G2" s="14" t="s">
        <v>218</v>
      </c>
      <c r="H2" s="14" t="s">
        <v>219</v>
      </c>
      <c r="I2" s="14" t="s">
        <v>220</v>
      </c>
      <c r="J2" s="14" t="s">
        <v>217</v>
      </c>
      <c r="K2" s="14" t="s">
        <v>221</v>
      </c>
      <c r="L2" s="14" t="s">
        <v>222</v>
      </c>
      <c r="M2" s="14" t="s">
        <v>223</v>
      </c>
      <c r="N2" s="14" t="s">
        <v>224</v>
      </c>
      <c r="O2" s="14" t="s">
        <v>225</v>
      </c>
      <c r="P2" s="14" t="s">
        <v>226</v>
      </c>
      <c r="Q2" s="14" t="s">
        <v>227</v>
      </c>
      <c r="R2" s="14" t="s">
        <v>228</v>
      </c>
      <c r="S2" s="14" t="s">
        <v>229</v>
      </c>
      <c r="T2" s="14" t="s">
        <v>230</v>
      </c>
      <c r="U2" s="14" t="s">
        <v>231</v>
      </c>
      <c r="V2" s="14" t="s">
        <v>232</v>
      </c>
      <c r="W2" s="14" t="s">
        <v>233</v>
      </c>
      <c r="X2" s="14" t="s">
        <v>362</v>
      </c>
      <c r="Y2" s="14" t="s">
        <v>380</v>
      </c>
      <c r="Z2" s="14" t="s">
        <v>387</v>
      </c>
      <c r="AA2" s="14" t="s">
        <v>395</v>
      </c>
      <c r="AB2" s="14" t="s">
        <v>443</v>
      </c>
      <c r="AC2" s="14" t="s">
        <v>453</v>
      </c>
      <c r="AD2" s="14" t="s">
        <v>480</v>
      </c>
      <c r="AE2" s="14" t="s">
        <v>484</v>
      </c>
    </row>
    <row r="3" spans="1:35" s="145" customFormat="1" x14ac:dyDescent="0.25">
      <c r="A3" s="15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15"/>
      <c r="R3" s="15"/>
      <c r="S3" s="15"/>
      <c r="T3" s="15"/>
      <c r="U3" s="15"/>
      <c r="V3" s="15"/>
      <c r="W3" s="15"/>
      <c r="X3" s="15"/>
      <c r="Y3" s="15"/>
      <c r="Z3" s="15"/>
      <c r="AA3" s="37"/>
      <c r="AB3" s="37"/>
      <c r="AC3" s="15"/>
      <c r="AE3" s="15"/>
    </row>
    <row r="4" spans="1:35" s="145" customFormat="1" x14ac:dyDescent="0.25">
      <c r="A4" s="34" t="s">
        <v>85</v>
      </c>
      <c r="B4" s="35" t="s">
        <v>212</v>
      </c>
      <c r="C4" s="35" t="s">
        <v>213</v>
      </c>
      <c r="D4" s="35" t="s">
        <v>214</v>
      </c>
      <c r="E4" s="35" t="s">
        <v>215</v>
      </c>
      <c r="F4" s="35" t="s">
        <v>216</v>
      </c>
      <c r="G4" s="35" t="s">
        <v>218</v>
      </c>
      <c r="H4" s="35" t="s">
        <v>219</v>
      </c>
      <c r="I4" s="35" t="s">
        <v>220</v>
      </c>
      <c r="J4" s="35" t="s">
        <v>217</v>
      </c>
      <c r="K4" s="35" t="s">
        <v>221</v>
      </c>
      <c r="L4" s="35" t="s">
        <v>222</v>
      </c>
      <c r="M4" s="35" t="s">
        <v>223</v>
      </c>
      <c r="N4" s="35" t="s">
        <v>224</v>
      </c>
      <c r="O4" s="35" t="s">
        <v>225</v>
      </c>
      <c r="P4" s="35" t="s">
        <v>226</v>
      </c>
      <c r="Q4" s="35" t="s">
        <v>227</v>
      </c>
      <c r="R4" s="35" t="s">
        <v>228</v>
      </c>
      <c r="S4" s="35" t="s">
        <v>229</v>
      </c>
      <c r="T4" s="35" t="s">
        <v>230</v>
      </c>
      <c r="U4" s="35" t="s">
        <v>231</v>
      </c>
      <c r="V4" s="35" t="s">
        <v>232</v>
      </c>
      <c r="W4" s="35" t="s">
        <v>233</v>
      </c>
      <c r="X4" s="35" t="s">
        <v>362</v>
      </c>
      <c r="Y4" s="35" t="s">
        <v>380</v>
      </c>
      <c r="Z4" s="35" t="s">
        <v>387</v>
      </c>
      <c r="AA4" s="35" t="s">
        <v>395</v>
      </c>
      <c r="AB4" s="35" t="s">
        <v>443</v>
      </c>
      <c r="AC4" s="35" t="s">
        <v>453</v>
      </c>
      <c r="AD4" s="35" t="s">
        <v>480</v>
      </c>
      <c r="AE4" s="35" t="s">
        <v>484</v>
      </c>
    </row>
    <row r="5" spans="1:35" s="145" customFormat="1" x14ac:dyDescent="0.25">
      <c r="A5" s="47" t="s">
        <v>86</v>
      </c>
      <c r="B5" s="51">
        <v>-777</v>
      </c>
      <c r="C5" s="51">
        <v>46</v>
      </c>
      <c r="D5" s="51">
        <v>-67</v>
      </c>
      <c r="E5" s="51">
        <v>-56</v>
      </c>
      <c r="F5" s="51">
        <v>118</v>
      </c>
      <c r="G5" s="51">
        <v>-640</v>
      </c>
      <c r="H5" s="51">
        <v>256</v>
      </c>
      <c r="I5" s="51">
        <v>378</v>
      </c>
      <c r="J5" s="51">
        <v>1486</v>
      </c>
      <c r="K5" s="51">
        <v>1190</v>
      </c>
      <c r="L5" s="51">
        <v>752</v>
      </c>
      <c r="M5" s="51">
        <v>1772</v>
      </c>
      <c r="N5" s="51">
        <v>86.8</v>
      </c>
      <c r="O5" s="51">
        <v>1894</v>
      </c>
      <c r="P5" s="51">
        <v>-870.57983927505074</v>
      </c>
      <c r="Q5" s="51">
        <v>1134</v>
      </c>
      <c r="R5" s="51">
        <v>-1312</v>
      </c>
      <c r="S5" s="51">
        <v>446</v>
      </c>
      <c r="T5" s="51">
        <v>1262</v>
      </c>
      <c r="U5" s="51">
        <v>3896.8317879899669</v>
      </c>
      <c r="V5" s="51">
        <v>5697.3122253600004</v>
      </c>
      <c r="W5" s="51">
        <v>5513</v>
      </c>
      <c r="X5" s="51">
        <v>1325</v>
      </c>
      <c r="Y5" s="51">
        <v>1061</v>
      </c>
      <c r="Z5" s="51">
        <v>1364</v>
      </c>
      <c r="AA5" s="119">
        <v>369</v>
      </c>
      <c r="AB5" s="119">
        <v>238</v>
      </c>
      <c r="AC5" s="51">
        <v>197</v>
      </c>
      <c r="AD5" s="51">
        <v>-823</v>
      </c>
      <c r="AE5" s="51">
        <v>283</v>
      </c>
      <c r="AF5" s="146"/>
      <c r="AG5" s="146"/>
      <c r="AH5" s="146"/>
      <c r="AI5" s="146"/>
    </row>
    <row r="6" spans="1:35" s="145" customFormat="1" x14ac:dyDescent="0.25">
      <c r="A6" s="187" t="s">
        <v>87</v>
      </c>
      <c r="B6" s="50">
        <v>0</v>
      </c>
      <c r="C6" s="50">
        <v>0</v>
      </c>
      <c r="D6" s="50">
        <v>7</v>
      </c>
      <c r="E6" s="50">
        <v>3</v>
      </c>
      <c r="F6" s="50">
        <v>0</v>
      </c>
      <c r="G6" s="50">
        <v>0</v>
      </c>
      <c r="H6" s="50">
        <v>0</v>
      </c>
      <c r="I6" s="50">
        <v>0</v>
      </c>
      <c r="J6" s="50">
        <v>0</v>
      </c>
      <c r="K6" s="50">
        <v>0</v>
      </c>
      <c r="L6" s="50">
        <v>0</v>
      </c>
      <c r="M6" s="50">
        <v>0</v>
      </c>
      <c r="N6" s="50">
        <v>0</v>
      </c>
      <c r="O6" s="50">
        <v>0</v>
      </c>
      <c r="P6" s="50">
        <v>0</v>
      </c>
      <c r="Q6" s="50">
        <v>0</v>
      </c>
      <c r="R6" s="50" t="s">
        <v>29</v>
      </c>
      <c r="S6" s="50">
        <v>0</v>
      </c>
      <c r="T6" s="50">
        <v>0</v>
      </c>
      <c r="U6" s="50">
        <v>0</v>
      </c>
      <c r="V6" s="50">
        <v>0</v>
      </c>
      <c r="W6" s="50">
        <v>0</v>
      </c>
      <c r="X6" s="50">
        <v>0</v>
      </c>
      <c r="Y6" s="50"/>
      <c r="Z6" s="15"/>
      <c r="AA6" s="118">
        <v>0</v>
      </c>
      <c r="AB6" s="118">
        <v>0</v>
      </c>
      <c r="AC6" s="50">
        <v>0</v>
      </c>
      <c r="AD6" s="146">
        <v>0</v>
      </c>
      <c r="AE6" s="50"/>
      <c r="AF6" s="146"/>
      <c r="AG6" s="146"/>
      <c r="AH6" s="146"/>
      <c r="AI6" s="146"/>
    </row>
    <row r="7" spans="1:35" s="145" customFormat="1" x14ac:dyDescent="0.25">
      <c r="A7" s="42" t="s">
        <v>88</v>
      </c>
      <c r="B7" s="50">
        <v>309</v>
      </c>
      <c r="C7" s="50">
        <v>303</v>
      </c>
      <c r="D7" s="50">
        <v>311</v>
      </c>
      <c r="E7" s="50">
        <v>356</v>
      </c>
      <c r="F7" s="50">
        <v>390</v>
      </c>
      <c r="G7" s="50">
        <v>356</v>
      </c>
      <c r="H7" s="50">
        <v>344</v>
      </c>
      <c r="I7" s="50">
        <v>319</v>
      </c>
      <c r="J7" s="50">
        <v>305</v>
      </c>
      <c r="K7" s="50">
        <v>312</v>
      </c>
      <c r="L7" s="50">
        <v>274</v>
      </c>
      <c r="M7" s="50">
        <v>285</v>
      </c>
      <c r="N7" s="50">
        <v>306.2</v>
      </c>
      <c r="O7" s="50">
        <v>332</v>
      </c>
      <c r="P7" s="50">
        <v>352.11972433</v>
      </c>
      <c r="Q7" s="50">
        <v>432</v>
      </c>
      <c r="R7" s="50">
        <v>415</v>
      </c>
      <c r="S7" s="50">
        <v>428</v>
      </c>
      <c r="T7" s="50">
        <v>461</v>
      </c>
      <c r="U7" s="50">
        <v>1118.0699604400008</v>
      </c>
      <c r="V7" s="50">
        <v>455.67277293000001</v>
      </c>
      <c r="W7" s="50">
        <v>502</v>
      </c>
      <c r="X7" s="50">
        <v>533.34619268000006</v>
      </c>
      <c r="Y7" s="50">
        <v>623</v>
      </c>
      <c r="Z7" s="50">
        <v>635</v>
      </c>
      <c r="AA7" s="118">
        <v>643</v>
      </c>
      <c r="AB7" s="118">
        <v>689</v>
      </c>
      <c r="AC7" s="50">
        <v>826</v>
      </c>
      <c r="AD7" s="146">
        <v>781</v>
      </c>
      <c r="AE7" s="50">
        <v>778</v>
      </c>
      <c r="AF7" s="146"/>
      <c r="AG7" s="146"/>
      <c r="AH7" s="146"/>
      <c r="AI7" s="146"/>
    </row>
    <row r="8" spans="1:35" s="145" customFormat="1" x14ac:dyDescent="0.25">
      <c r="A8" s="42" t="s">
        <v>89</v>
      </c>
      <c r="B8" s="50">
        <v>113</v>
      </c>
      <c r="C8" s="50">
        <v>28</v>
      </c>
      <c r="D8" s="50">
        <v>123</v>
      </c>
      <c r="E8" s="50">
        <v>2</v>
      </c>
      <c r="F8" s="50">
        <v>137</v>
      </c>
      <c r="G8" s="50">
        <v>145</v>
      </c>
      <c r="H8" s="50">
        <v>128</v>
      </c>
      <c r="I8" s="50">
        <v>-1</v>
      </c>
      <c r="J8" s="50">
        <v>559</v>
      </c>
      <c r="K8" s="50">
        <v>-635</v>
      </c>
      <c r="L8" s="50">
        <v>240</v>
      </c>
      <c r="M8" s="50">
        <v>89</v>
      </c>
      <c r="N8" s="50">
        <v>458.9</v>
      </c>
      <c r="O8" s="50">
        <v>-1119</v>
      </c>
      <c r="P8" s="50">
        <v>300.75461833999998</v>
      </c>
      <c r="Q8" s="50">
        <v>-474</v>
      </c>
      <c r="R8" s="50">
        <v>206</v>
      </c>
      <c r="S8" s="50">
        <v>392</v>
      </c>
      <c r="T8" s="50">
        <v>742</v>
      </c>
      <c r="U8" s="50">
        <v>-714.71849257997224</v>
      </c>
      <c r="V8" s="50">
        <v>1278.2409903499999</v>
      </c>
      <c r="W8" s="50">
        <v>1257</v>
      </c>
      <c r="X8" s="50">
        <v>1411</v>
      </c>
      <c r="Y8" s="50">
        <v>1054</v>
      </c>
      <c r="Z8" s="50">
        <v>1066</v>
      </c>
      <c r="AA8" s="118">
        <v>512</v>
      </c>
      <c r="AB8" s="118">
        <v>571</v>
      </c>
      <c r="AC8" s="50">
        <v>-190</v>
      </c>
      <c r="AD8" s="146">
        <v>213</v>
      </c>
      <c r="AE8" s="50">
        <v>-328</v>
      </c>
      <c r="AF8" s="146"/>
      <c r="AG8" s="146"/>
      <c r="AH8" s="146"/>
      <c r="AI8" s="146"/>
    </row>
    <row r="9" spans="1:35" s="145" customFormat="1" x14ac:dyDescent="0.25">
      <c r="A9" s="42" t="s">
        <v>90</v>
      </c>
      <c r="B9" s="50">
        <v>897</v>
      </c>
      <c r="C9" s="50">
        <v>198</v>
      </c>
      <c r="D9" s="50">
        <v>750</v>
      </c>
      <c r="E9" s="50">
        <v>677</v>
      </c>
      <c r="F9" s="50">
        <v>497</v>
      </c>
      <c r="G9" s="50">
        <v>829</v>
      </c>
      <c r="H9" s="50">
        <v>278</v>
      </c>
      <c r="I9" s="50">
        <v>860</v>
      </c>
      <c r="J9" s="50">
        <v>594</v>
      </c>
      <c r="K9" s="50">
        <v>989</v>
      </c>
      <c r="L9" s="50">
        <v>423</v>
      </c>
      <c r="M9" s="50">
        <v>-510</v>
      </c>
      <c r="N9" s="50">
        <v>635.1</v>
      </c>
      <c r="O9" s="50">
        <v>358</v>
      </c>
      <c r="P9" s="50">
        <v>840</v>
      </c>
      <c r="Q9" s="50">
        <v>298</v>
      </c>
      <c r="R9" s="50">
        <v>1201</v>
      </c>
      <c r="S9" s="50">
        <v>-285</v>
      </c>
      <c r="T9" s="50">
        <v>156</v>
      </c>
      <c r="U9" s="50">
        <v>-276.01811494000458</v>
      </c>
      <c r="V9" s="50">
        <v>201.50814917000051</v>
      </c>
      <c r="W9" s="50">
        <v>339</v>
      </c>
      <c r="X9" s="50">
        <v>943</v>
      </c>
      <c r="Y9" s="50">
        <v>460</v>
      </c>
      <c r="Z9" s="50">
        <v>1125</v>
      </c>
      <c r="AA9" s="118">
        <v>890</v>
      </c>
      <c r="AB9" s="118">
        <v>318</v>
      </c>
      <c r="AC9" s="50">
        <v>1181</v>
      </c>
      <c r="AD9" s="146">
        <v>1190</v>
      </c>
      <c r="AE9" s="50">
        <v>1186</v>
      </c>
      <c r="AF9" s="146"/>
      <c r="AG9" s="146"/>
      <c r="AH9" s="146"/>
      <c r="AI9" s="146"/>
    </row>
    <row r="10" spans="1:35" s="145" customFormat="1" x14ac:dyDescent="0.25">
      <c r="A10" s="47" t="s">
        <v>30</v>
      </c>
      <c r="B10" s="51">
        <v>542</v>
      </c>
      <c r="C10" s="51">
        <v>575</v>
      </c>
      <c r="D10" s="51">
        <v>1125</v>
      </c>
      <c r="E10" s="51">
        <v>982</v>
      </c>
      <c r="F10" s="51">
        <v>1142</v>
      </c>
      <c r="G10" s="51">
        <v>689</v>
      </c>
      <c r="H10" s="51">
        <v>1006</v>
      </c>
      <c r="I10" s="51">
        <v>1556</v>
      </c>
      <c r="J10" s="51">
        <v>2944</v>
      </c>
      <c r="K10" s="51">
        <v>1855</v>
      </c>
      <c r="L10" s="51">
        <v>1689</v>
      </c>
      <c r="M10" s="51">
        <v>1636</v>
      </c>
      <c r="N10" s="51">
        <v>1486.9</v>
      </c>
      <c r="O10" s="51">
        <v>1465</v>
      </c>
      <c r="P10" s="51">
        <v>622.29450339494929</v>
      </c>
      <c r="Q10" s="51">
        <v>1390</v>
      </c>
      <c r="R10" s="51">
        <v>511</v>
      </c>
      <c r="S10" s="51">
        <v>981</v>
      </c>
      <c r="T10" s="51">
        <v>2620</v>
      </c>
      <c r="U10" s="51">
        <v>4024.1651409099909</v>
      </c>
      <c r="V10" s="51">
        <v>7632.7341378100009</v>
      </c>
      <c r="W10" s="51">
        <v>7611</v>
      </c>
      <c r="X10" s="51">
        <v>4212</v>
      </c>
      <c r="Y10" s="51">
        <v>3198</v>
      </c>
      <c r="Z10" s="51">
        <v>4190</v>
      </c>
      <c r="AA10" s="119">
        <v>2414</v>
      </c>
      <c r="AB10" s="119">
        <v>1816</v>
      </c>
      <c r="AC10" s="51">
        <v>2014</v>
      </c>
      <c r="AD10" s="51">
        <v>1361</v>
      </c>
      <c r="AE10" s="51">
        <v>1929</v>
      </c>
      <c r="AF10" s="146"/>
      <c r="AG10" s="146"/>
      <c r="AH10" s="146"/>
      <c r="AI10" s="146"/>
    </row>
    <row r="11" spans="1:35" s="145" customFormat="1" x14ac:dyDescent="0.25">
      <c r="A11" s="42" t="s">
        <v>91</v>
      </c>
      <c r="B11" s="50">
        <v>126</v>
      </c>
      <c r="C11" s="50">
        <v>171</v>
      </c>
      <c r="D11" s="50">
        <v>2</v>
      </c>
      <c r="E11" s="50">
        <v>114</v>
      </c>
      <c r="F11" s="50">
        <v>99</v>
      </c>
      <c r="G11" s="50">
        <v>99</v>
      </c>
      <c r="H11" s="50">
        <v>98</v>
      </c>
      <c r="I11" s="50">
        <v>-473</v>
      </c>
      <c r="J11" s="50">
        <v>-1797</v>
      </c>
      <c r="K11" s="50">
        <v>-542</v>
      </c>
      <c r="L11" s="50">
        <v>-180</v>
      </c>
      <c r="M11" s="50">
        <v>-188</v>
      </c>
      <c r="N11" s="50">
        <v>135.4</v>
      </c>
      <c r="O11" s="50">
        <v>802</v>
      </c>
      <c r="P11" s="50">
        <v>862.59532186000092</v>
      </c>
      <c r="Q11" s="50">
        <v>103</v>
      </c>
      <c r="R11" s="50">
        <v>666</v>
      </c>
      <c r="S11" s="50">
        <v>791</v>
      </c>
      <c r="T11" s="50">
        <v>717</v>
      </c>
      <c r="U11" s="50">
        <v>613.66549871000052</v>
      </c>
      <c r="V11" s="50">
        <v>-1986</v>
      </c>
      <c r="W11" s="50">
        <v>402</v>
      </c>
      <c r="X11" s="50">
        <v>-42</v>
      </c>
      <c r="Y11" s="50">
        <v>385</v>
      </c>
      <c r="Z11" s="50">
        <v>359</v>
      </c>
      <c r="AA11" s="118">
        <v>638</v>
      </c>
      <c r="AB11" s="118">
        <v>707</v>
      </c>
      <c r="AC11" s="50">
        <v>952</v>
      </c>
      <c r="AD11" s="146">
        <v>1665</v>
      </c>
      <c r="AE11" s="50">
        <v>128</v>
      </c>
      <c r="AF11" s="146"/>
      <c r="AG11" s="146"/>
      <c r="AH11" s="146"/>
      <c r="AI11" s="146"/>
    </row>
    <row r="12" spans="1:35" s="145" customFormat="1" x14ac:dyDescent="0.25">
      <c r="A12" s="42" t="s">
        <v>92</v>
      </c>
      <c r="B12" s="50">
        <v>-46</v>
      </c>
      <c r="C12" s="50">
        <v>-17</v>
      </c>
      <c r="D12" s="50">
        <v>-26</v>
      </c>
      <c r="E12" s="50">
        <v>24</v>
      </c>
      <c r="F12" s="50">
        <v>-20</v>
      </c>
      <c r="G12" s="50">
        <v>-39</v>
      </c>
      <c r="H12" s="50">
        <v>-38</v>
      </c>
      <c r="I12" s="50">
        <v>-11</v>
      </c>
      <c r="J12" s="50">
        <v>-25</v>
      </c>
      <c r="K12" s="50">
        <v>-27</v>
      </c>
      <c r="L12" s="50">
        <v>-44</v>
      </c>
      <c r="M12" s="50">
        <v>-40</v>
      </c>
      <c r="N12" s="50">
        <v>-25.8</v>
      </c>
      <c r="O12" s="50">
        <v>-29</v>
      </c>
      <c r="P12" s="50">
        <v>-64.069333879999917</v>
      </c>
      <c r="Q12" s="50">
        <v>-7</v>
      </c>
      <c r="R12" s="50">
        <v>45</v>
      </c>
      <c r="S12" s="50">
        <v>-28</v>
      </c>
      <c r="T12" s="50">
        <v>-26</v>
      </c>
      <c r="U12" s="50">
        <v>-62.538891069999934</v>
      </c>
      <c r="V12" s="50">
        <v>-13.444713040000002</v>
      </c>
      <c r="W12" s="50">
        <v>-55</v>
      </c>
      <c r="X12" s="50">
        <v>-94.988625289999959</v>
      </c>
      <c r="Y12" s="50">
        <v>-19</v>
      </c>
      <c r="Z12" s="50">
        <v>-19</v>
      </c>
      <c r="AA12" s="118">
        <v>-54</v>
      </c>
      <c r="AB12" s="118">
        <v>-94</v>
      </c>
      <c r="AC12" s="50">
        <v>-71</v>
      </c>
      <c r="AD12" s="146">
        <v>-22</v>
      </c>
      <c r="AE12" s="50">
        <v>-107</v>
      </c>
      <c r="AF12" s="146"/>
      <c r="AG12" s="146"/>
      <c r="AH12" s="146"/>
      <c r="AI12" s="146"/>
    </row>
    <row r="13" spans="1:35" s="145" customFormat="1" x14ac:dyDescent="0.25">
      <c r="A13" s="42" t="s">
        <v>93</v>
      </c>
      <c r="B13" s="50">
        <v>110</v>
      </c>
      <c r="C13" s="50">
        <v>125</v>
      </c>
      <c r="D13" s="50">
        <v>138</v>
      </c>
      <c r="E13" s="50">
        <v>129</v>
      </c>
      <c r="F13" s="50">
        <v>112</v>
      </c>
      <c r="G13" s="50">
        <v>147</v>
      </c>
      <c r="H13" s="50">
        <v>147</v>
      </c>
      <c r="I13" s="50">
        <v>132</v>
      </c>
      <c r="J13" s="50">
        <v>119</v>
      </c>
      <c r="K13" s="50">
        <v>134</v>
      </c>
      <c r="L13" s="50">
        <v>162</v>
      </c>
      <c r="M13" s="50">
        <v>153</v>
      </c>
      <c r="N13" s="50">
        <v>127.3</v>
      </c>
      <c r="O13" s="50">
        <v>142</v>
      </c>
      <c r="P13" s="50">
        <v>146.06500926641974</v>
      </c>
      <c r="Q13" s="50">
        <v>94</v>
      </c>
      <c r="R13" s="50">
        <v>109</v>
      </c>
      <c r="S13" s="50">
        <v>182</v>
      </c>
      <c r="T13" s="50">
        <v>195</v>
      </c>
      <c r="U13" s="50">
        <v>162.48151124000606</v>
      </c>
      <c r="V13" s="50">
        <v>172.88976115999401</v>
      </c>
      <c r="W13" s="50">
        <v>216</v>
      </c>
      <c r="X13" s="50">
        <v>220.07587536998835</v>
      </c>
      <c r="Y13" s="50">
        <v>163</v>
      </c>
      <c r="Z13" s="50">
        <v>188</v>
      </c>
      <c r="AA13" s="118">
        <v>264</v>
      </c>
      <c r="AB13" s="118">
        <v>285</v>
      </c>
      <c r="AC13" s="50">
        <v>228</v>
      </c>
      <c r="AD13" s="146">
        <v>199</v>
      </c>
      <c r="AE13" s="50">
        <v>313</v>
      </c>
      <c r="AF13" s="146"/>
      <c r="AG13" s="146"/>
      <c r="AH13" s="146"/>
      <c r="AI13" s="146"/>
    </row>
    <row r="14" spans="1:35" s="145" customFormat="1" x14ac:dyDescent="0.25">
      <c r="A14" s="47" t="s">
        <v>73</v>
      </c>
      <c r="B14" s="51">
        <v>733</v>
      </c>
      <c r="C14" s="51">
        <v>855</v>
      </c>
      <c r="D14" s="51">
        <v>1239</v>
      </c>
      <c r="E14" s="51">
        <v>1249</v>
      </c>
      <c r="F14" s="51">
        <v>1333</v>
      </c>
      <c r="G14" s="51">
        <v>896</v>
      </c>
      <c r="H14" s="51">
        <v>1213</v>
      </c>
      <c r="I14" s="51">
        <v>1204</v>
      </c>
      <c r="J14" s="51">
        <v>1242</v>
      </c>
      <c r="K14" s="51">
        <v>1420</v>
      </c>
      <c r="L14" s="51">
        <v>1627</v>
      </c>
      <c r="M14" s="51">
        <v>1560</v>
      </c>
      <c r="N14" s="51">
        <v>1723.8</v>
      </c>
      <c r="O14" s="51">
        <v>2380</v>
      </c>
      <c r="P14" s="51">
        <v>1566.8855006413701</v>
      </c>
      <c r="Q14" s="51">
        <v>1580</v>
      </c>
      <c r="R14" s="51">
        <v>1331</v>
      </c>
      <c r="S14" s="51">
        <v>1925</v>
      </c>
      <c r="T14" s="51">
        <v>3506</v>
      </c>
      <c r="U14" s="51">
        <v>4737.7732597899976</v>
      </c>
      <c r="V14" s="51">
        <v>5806.1791859299947</v>
      </c>
      <c r="W14" s="51">
        <v>8174</v>
      </c>
      <c r="X14" s="51">
        <v>4296.4334427599888</v>
      </c>
      <c r="Y14" s="51">
        <v>3727</v>
      </c>
      <c r="Z14" s="51">
        <v>4718</v>
      </c>
      <c r="AA14" s="119">
        <v>3262</v>
      </c>
      <c r="AB14" s="119">
        <v>2714</v>
      </c>
      <c r="AC14" s="51">
        <v>3123</v>
      </c>
      <c r="AD14" s="51">
        <v>3203</v>
      </c>
      <c r="AE14" s="51">
        <v>2263</v>
      </c>
      <c r="AF14" s="146"/>
      <c r="AG14" s="146"/>
      <c r="AH14" s="146"/>
      <c r="AI14" s="146"/>
    </row>
    <row r="15" spans="1:35" s="145" customFormat="1" ht="15" customHeight="1" x14ac:dyDescent="0.25">
      <c r="A15" s="188" t="s">
        <v>94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86"/>
      <c r="N15" s="86"/>
      <c r="O15" s="90"/>
      <c r="P15" s="96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37"/>
      <c r="AB15" s="37"/>
      <c r="AC15" s="15"/>
      <c r="AE15" s="15"/>
    </row>
    <row r="16" spans="1:35" s="145" customFormat="1" x14ac:dyDescent="0.25">
      <c r="A16" s="188"/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86"/>
      <c r="N16" s="86"/>
      <c r="O16" s="90"/>
      <c r="P16" s="96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37"/>
      <c r="AB16" s="37"/>
      <c r="AC16" s="15"/>
      <c r="AE16" s="15"/>
    </row>
    <row r="17" spans="1:31" s="145" customFormat="1" x14ac:dyDescent="0.25">
      <c r="A17" s="38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37"/>
      <c r="AB17" s="37"/>
      <c r="AC17" s="15"/>
      <c r="AE17" s="15"/>
    </row>
    <row r="18" spans="1:31" s="145" customFormat="1" ht="30" x14ac:dyDescent="0.25">
      <c r="A18" s="189" t="s">
        <v>95</v>
      </c>
      <c r="B18" s="35" t="s">
        <v>212</v>
      </c>
      <c r="C18" s="35" t="s">
        <v>213</v>
      </c>
      <c r="D18" s="35" t="s">
        <v>214</v>
      </c>
      <c r="E18" s="35" t="s">
        <v>215</v>
      </c>
      <c r="F18" s="35" t="s">
        <v>216</v>
      </c>
      <c r="G18" s="35" t="s">
        <v>218</v>
      </c>
      <c r="H18" s="35" t="s">
        <v>219</v>
      </c>
      <c r="I18" s="35" t="s">
        <v>220</v>
      </c>
      <c r="J18" s="35" t="s">
        <v>217</v>
      </c>
      <c r="K18" s="35" t="s">
        <v>221</v>
      </c>
      <c r="L18" s="35" t="s">
        <v>222</v>
      </c>
      <c r="M18" s="35" t="s">
        <v>223</v>
      </c>
      <c r="N18" s="35" t="s">
        <v>224</v>
      </c>
      <c r="O18" s="35" t="s">
        <v>225</v>
      </c>
      <c r="P18" s="35" t="s">
        <v>226</v>
      </c>
      <c r="Q18" s="35" t="s">
        <v>227</v>
      </c>
      <c r="R18" s="35" t="s">
        <v>228</v>
      </c>
      <c r="S18" s="35" t="s">
        <v>229</v>
      </c>
      <c r="T18" s="35" t="s">
        <v>230</v>
      </c>
      <c r="U18" s="35" t="s">
        <v>231</v>
      </c>
      <c r="V18" s="35" t="s">
        <v>232</v>
      </c>
      <c r="W18" s="35" t="s">
        <v>233</v>
      </c>
      <c r="X18" s="35" t="s">
        <v>362</v>
      </c>
      <c r="Y18" s="35" t="s">
        <v>380</v>
      </c>
      <c r="Z18" s="35" t="s">
        <v>387</v>
      </c>
      <c r="AA18" s="35" t="s">
        <v>395</v>
      </c>
      <c r="AB18" s="35" t="s">
        <v>443</v>
      </c>
      <c r="AC18" s="35" t="s">
        <v>453</v>
      </c>
      <c r="AD18" s="35" t="s">
        <v>480</v>
      </c>
      <c r="AE18" s="35" t="str">
        <f>AE4</f>
        <v>2Q23</v>
      </c>
    </row>
    <row r="19" spans="1:31" s="145" customFormat="1" x14ac:dyDescent="0.25">
      <c r="A19" s="38" t="s">
        <v>31</v>
      </c>
      <c r="B19" s="50">
        <v>61</v>
      </c>
      <c r="C19" s="50">
        <v>32</v>
      </c>
      <c r="D19" s="50">
        <v>42</v>
      </c>
      <c r="E19" s="50">
        <v>20</v>
      </c>
      <c r="F19" s="50">
        <v>39</v>
      </c>
      <c r="G19" s="50">
        <v>54</v>
      </c>
      <c r="H19" s="50">
        <v>54</v>
      </c>
      <c r="I19" s="50">
        <v>25</v>
      </c>
      <c r="J19" s="50">
        <v>33</v>
      </c>
      <c r="K19" s="50">
        <v>46</v>
      </c>
      <c r="L19" s="50">
        <v>61</v>
      </c>
      <c r="M19" s="50">
        <v>53.9</v>
      </c>
      <c r="N19" s="50">
        <v>42.9</v>
      </c>
      <c r="O19" s="50">
        <v>44</v>
      </c>
      <c r="P19" s="50">
        <v>84.826129309999899</v>
      </c>
      <c r="Q19" s="50">
        <v>16</v>
      </c>
      <c r="R19" s="118">
        <v>-34</v>
      </c>
      <c r="S19" s="118">
        <v>55</v>
      </c>
      <c r="T19" s="118">
        <v>55</v>
      </c>
      <c r="U19" s="118">
        <v>84.549881909999968</v>
      </c>
      <c r="V19" s="118">
        <v>28.135986360000004</v>
      </c>
      <c r="W19" s="118">
        <v>75</v>
      </c>
      <c r="X19" s="118">
        <v>132</v>
      </c>
      <c r="Y19" s="118">
        <v>25</v>
      </c>
      <c r="Z19" s="118">
        <v>37</v>
      </c>
      <c r="AA19" s="118">
        <v>77</v>
      </c>
      <c r="AB19" s="118">
        <v>119</v>
      </c>
      <c r="AC19" s="118">
        <v>92</v>
      </c>
      <c r="AD19" s="118">
        <v>54</v>
      </c>
      <c r="AE19" s="118">
        <v>125</v>
      </c>
    </row>
    <row r="20" spans="1:31" s="145" customFormat="1" x14ac:dyDescent="0.25">
      <c r="A20" s="38" t="s">
        <v>32</v>
      </c>
      <c r="B20" s="50">
        <v>1</v>
      </c>
      <c r="C20" s="50">
        <v>0</v>
      </c>
      <c r="D20" s="50">
        <v>1</v>
      </c>
      <c r="E20" s="50">
        <v>1</v>
      </c>
      <c r="F20" s="50">
        <v>0</v>
      </c>
      <c r="G20" s="50">
        <v>1</v>
      </c>
      <c r="H20" s="50">
        <v>1</v>
      </c>
      <c r="I20" s="50">
        <v>0</v>
      </c>
      <c r="J20" s="50">
        <v>1</v>
      </c>
      <c r="K20" s="50">
        <v>1</v>
      </c>
      <c r="L20" s="50">
        <v>1</v>
      </c>
      <c r="M20" s="50">
        <v>1.4</v>
      </c>
      <c r="N20" s="50">
        <v>0.8</v>
      </c>
      <c r="O20" s="50">
        <v>1</v>
      </c>
      <c r="P20" s="50">
        <v>2.93696153</v>
      </c>
      <c r="Q20" s="50">
        <v>2</v>
      </c>
      <c r="R20" s="118" t="s">
        <v>29</v>
      </c>
      <c r="S20" s="118">
        <v>0</v>
      </c>
      <c r="T20" s="118">
        <v>0</v>
      </c>
      <c r="U20" s="118">
        <v>0</v>
      </c>
      <c r="V20" s="118">
        <v>0</v>
      </c>
      <c r="W20" s="118">
        <v>0</v>
      </c>
      <c r="X20" s="118">
        <v>0</v>
      </c>
      <c r="Y20" s="118">
        <v>0</v>
      </c>
      <c r="Z20" s="118">
        <v>0</v>
      </c>
      <c r="AA20" s="118">
        <v>0</v>
      </c>
      <c r="AB20" s="118"/>
      <c r="AC20" s="118">
        <v>0</v>
      </c>
      <c r="AD20" s="118">
        <v>0</v>
      </c>
      <c r="AE20" s="118">
        <v>0</v>
      </c>
    </row>
    <row r="21" spans="1:31" s="145" customFormat="1" x14ac:dyDescent="0.25">
      <c r="A21" s="38" t="s">
        <v>33</v>
      </c>
      <c r="B21" s="50">
        <v>-7</v>
      </c>
      <c r="C21" s="50">
        <v>-4</v>
      </c>
      <c r="D21" s="50">
        <v>-6</v>
      </c>
      <c r="E21" s="50">
        <v>-35</v>
      </c>
      <c r="F21" s="50">
        <v>-4</v>
      </c>
      <c r="G21" s="50">
        <v>-5</v>
      </c>
      <c r="H21" s="50">
        <v>-11</v>
      </c>
      <c r="I21" s="50">
        <v>-2</v>
      </c>
      <c r="J21" s="50">
        <v>-3</v>
      </c>
      <c r="K21" s="50">
        <v>-8</v>
      </c>
      <c r="L21" s="50">
        <v>-6</v>
      </c>
      <c r="M21" s="50">
        <v>-4</v>
      </c>
      <c r="N21" s="50">
        <v>-6.1</v>
      </c>
      <c r="O21" s="50">
        <v>-3</v>
      </c>
      <c r="P21" s="50">
        <v>-6.0636644499999903</v>
      </c>
      <c r="Q21" s="50">
        <v>-2</v>
      </c>
      <c r="R21" s="118">
        <v>-6</v>
      </c>
      <c r="S21" s="118">
        <v>-12</v>
      </c>
      <c r="T21" s="118">
        <v>-6</v>
      </c>
      <c r="U21" s="118">
        <v>-4.68814668</v>
      </c>
      <c r="V21" s="118">
        <v>-4.68814668</v>
      </c>
      <c r="W21" s="118">
        <v>-15</v>
      </c>
      <c r="X21" s="118">
        <v>-20</v>
      </c>
      <c r="Y21" s="118">
        <v>-7</v>
      </c>
      <c r="Z21" s="118">
        <v>-7</v>
      </c>
      <c r="AA21" s="118">
        <v>-9</v>
      </c>
      <c r="AB21" s="118">
        <v>-7</v>
      </c>
      <c r="AC21" s="118">
        <v>-6</v>
      </c>
      <c r="AD21" s="118">
        <v>-4</v>
      </c>
      <c r="AE21" s="118">
        <v>-7</v>
      </c>
    </row>
    <row r="22" spans="1:31" s="145" customFormat="1" x14ac:dyDescent="0.25">
      <c r="A22" s="38" t="s">
        <v>34</v>
      </c>
      <c r="B22" s="50">
        <v>0</v>
      </c>
      <c r="C22" s="50">
        <v>0</v>
      </c>
      <c r="D22" s="50">
        <v>2</v>
      </c>
      <c r="E22" s="50">
        <v>0</v>
      </c>
      <c r="F22" s="50">
        <v>-1</v>
      </c>
      <c r="G22" s="50">
        <v>1</v>
      </c>
      <c r="H22" s="50">
        <v>0</v>
      </c>
      <c r="I22" s="50">
        <v>-5</v>
      </c>
      <c r="J22" s="50">
        <v>0</v>
      </c>
      <c r="K22" s="50">
        <v>-2</v>
      </c>
      <c r="L22" s="50">
        <v>-2</v>
      </c>
      <c r="M22" s="50">
        <v>-1.3</v>
      </c>
      <c r="N22" s="50">
        <v>0</v>
      </c>
      <c r="O22" s="50">
        <v>0</v>
      </c>
      <c r="P22" s="50">
        <v>0</v>
      </c>
      <c r="Q22" s="50">
        <v>-1</v>
      </c>
      <c r="R22" s="118">
        <v>-1</v>
      </c>
      <c r="S22" s="118">
        <v>-5</v>
      </c>
      <c r="T22" s="118">
        <v>-1</v>
      </c>
      <c r="U22" s="118">
        <v>-0.80909398000000055</v>
      </c>
      <c r="V22" s="118">
        <v>0</v>
      </c>
      <c r="W22" s="118">
        <v>2</v>
      </c>
      <c r="X22" s="118">
        <v>2</v>
      </c>
      <c r="Y22" s="118" t="s">
        <v>29</v>
      </c>
      <c r="Z22" s="118">
        <v>0</v>
      </c>
      <c r="AA22" s="118">
        <v>3</v>
      </c>
      <c r="AB22" s="118"/>
      <c r="AC22" s="118">
        <v>2</v>
      </c>
      <c r="AD22" s="118">
        <v>0</v>
      </c>
      <c r="AE22" s="118">
        <v>1</v>
      </c>
    </row>
    <row r="23" spans="1:31" s="145" customFormat="1" x14ac:dyDescent="0.25">
      <c r="A23" s="38" t="s">
        <v>96</v>
      </c>
      <c r="B23" s="50">
        <v>-11</v>
      </c>
      <c r="C23" s="50">
        <v>-10</v>
      </c>
      <c r="D23" s="50">
        <v>-13</v>
      </c>
      <c r="E23" s="50">
        <v>-9</v>
      </c>
      <c r="F23" s="50">
        <v>-13</v>
      </c>
      <c r="G23" s="50">
        <v>-11</v>
      </c>
      <c r="H23" s="50">
        <v>-6</v>
      </c>
      <c r="I23" s="50">
        <v>-8</v>
      </c>
      <c r="J23" s="50">
        <v>-6</v>
      </c>
      <c r="K23" s="50">
        <v>-10</v>
      </c>
      <c r="L23" s="50">
        <v>-11</v>
      </c>
      <c r="M23" s="50">
        <v>-10.199999999999999</v>
      </c>
      <c r="N23" s="50">
        <v>-11.8</v>
      </c>
      <c r="O23" s="50">
        <v>-12</v>
      </c>
      <c r="P23" s="50">
        <v>-17.404770719999998</v>
      </c>
      <c r="Q23" s="50">
        <v>-8</v>
      </c>
      <c r="R23" s="118">
        <v>-4</v>
      </c>
      <c r="S23" s="118">
        <v>-10</v>
      </c>
      <c r="T23" s="118">
        <v>0</v>
      </c>
      <c r="U23" s="118">
        <v>-0.26180873999999998</v>
      </c>
      <c r="V23" s="118">
        <v>-10</v>
      </c>
      <c r="W23" s="118">
        <v>-7</v>
      </c>
      <c r="X23" s="118">
        <v>-19</v>
      </c>
      <c r="Y23" s="118">
        <v>1</v>
      </c>
      <c r="Z23" s="118">
        <v>-11</v>
      </c>
      <c r="AA23" s="118">
        <v>-17</v>
      </c>
      <c r="AB23" s="118">
        <v>-17</v>
      </c>
      <c r="AC23" s="118">
        <v>-17</v>
      </c>
      <c r="AD23" s="118">
        <v>-14</v>
      </c>
      <c r="AE23" s="118">
        <v>-22</v>
      </c>
    </row>
    <row r="24" spans="1:31" s="145" customFormat="1" x14ac:dyDescent="0.25">
      <c r="A24" s="38" t="s">
        <v>419</v>
      </c>
      <c r="B24" s="50">
        <v>1</v>
      </c>
      <c r="C24" s="50">
        <v>-2</v>
      </c>
      <c r="D24" s="50">
        <v>1</v>
      </c>
      <c r="E24" s="50">
        <v>0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0</v>
      </c>
      <c r="O24" s="50">
        <v>0</v>
      </c>
      <c r="P24" s="50">
        <v>0</v>
      </c>
      <c r="Q24" s="50">
        <v>0</v>
      </c>
      <c r="R24" s="118" t="s">
        <v>29</v>
      </c>
      <c r="S24" s="118">
        <v>0</v>
      </c>
      <c r="T24" s="118">
        <v>-22</v>
      </c>
      <c r="U24" s="118">
        <v>-16.236951439999999</v>
      </c>
      <c r="V24" s="118">
        <v>0</v>
      </c>
      <c r="W24" s="118">
        <v>0</v>
      </c>
      <c r="X24" s="118">
        <v>0</v>
      </c>
      <c r="Y24" s="118"/>
      <c r="Z24" s="118">
        <v>0</v>
      </c>
      <c r="AA24" s="118">
        <v>0</v>
      </c>
      <c r="AB24" s="118"/>
      <c r="AC24" s="118">
        <v>0</v>
      </c>
      <c r="AD24" s="118">
        <v>0</v>
      </c>
      <c r="AE24" s="118"/>
    </row>
    <row r="25" spans="1:31" s="145" customFormat="1" x14ac:dyDescent="0.25">
      <c r="A25" s="38" t="s">
        <v>449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>
        <v>1</v>
      </c>
      <c r="AC25" s="118">
        <v>1</v>
      </c>
      <c r="AD25" s="118">
        <v>0</v>
      </c>
      <c r="AE25" s="118">
        <v>2</v>
      </c>
    </row>
    <row r="26" spans="1:31" s="145" customFormat="1" x14ac:dyDescent="0.25">
      <c r="A26" s="38" t="s">
        <v>238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>
        <v>-2</v>
      </c>
      <c r="AC26" s="118">
        <v>-1</v>
      </c>
      <c r="AD26" s="118">
        <v>-14</v>
      </c>
      <c r="AE26" s="118">
        <v>8</v>
      </c>
    </row>
    <row r="27" spans="1:31" s="145" customFormat="1" x14ac:dyDescent="0.25">
      <c r="A27" s="47" t="s">
        <v>97</v>
      </c>
      <c r="B27" s="51">
        <v>46</v>
      </c>
      <c r="C27" s="51">
        <v>17</v>
      </c>
      <c r="D27" s="51">
        <v>26</v>
      </c>
      <c r="E27" s="51">
        <v>-24</v>
      </c>
      <c r="F27" s="51">
        <v>20</v>
      </c>
      <c r="G27" s="51">
        <v>40</v>
      </c>
      <c r="H27" s="51">
        <v>38</v>
      </c>
      <c r="I27" s="51">
        <v>11</v>
      </c>
      <c r="J27" s="51">
        <v>25</v>
      </c>
      <c r="K27" s="51">
        <v>27</v>
      </c>
      <c r="L27" s="51">
        <v>44</v>
      </c>
      <c r="M27" s="51">
        <v>40</v>
      </c>
      <c r="N27" s="51">
        <v>26</v>
      </c>
      <c r="O27" s="51">
        <v>29</v>
      </c>
      <c r="P27" s="51">
        <v>64.069333879999917</v>
      </c>
      <c r="Q27" s="51">
        <v>7</v>
      </c>
      <c r="R27" s="119">
        <v>-45</v>
      </c>
      <c r="S27" s="119">
        <v>28</v>
      </c>
      <c r="T27" s="119">
        <v>26</v>
      </c>
      <c r="U27" s="119">
        <v>62.55388106999996</v>
      </c>
      <c r="V27" s="119">
        <v>13</v>
      </c>
      <c r="W27" s="119">
        <v>55</v>
      </c>
      <c r="X27" s="119">
        <v>95</v>
      </c>
      <c r="Y27" s="119">
        <v>19</v>
      </c>
      <c r="Z27" s="119">
        <v>19</v>
      </c>
      <c r="AA27" s="119">
        <v>54</v>
      </c>
      <c r="AB27" s="119">
        <v>94</v>
      </c>
      <c r="AC27" s="119">
        <v>71</v>
      </c>
      <c r="AD27" s="119">
        <v>22</v>
      </c>
      <c r="AE27" s="119">
        <v>107</v>
      </c>
    </row>
    <row r="28" spans="1:31" s="145" customFormat="1" x14ac:dyDescent="0.25">
      <c r="A28" s="38"/>
      <c r="B28" s="39"/>
      <c r="C28" s="39"/>
      <c r="D28" s="39"/>
      <c r="E28" s="39"/>
      <c r="F28" s="39"/>
      <c r="G28" s="39"/>
      <c r="H28" s="39"/>
      <c r="I28" s="39"/>
      <c r="J28" s="39"/>
      <c r="K28" s="15"/>
      <c r="L28" s="15"/>
      <c r="M28" s="15"/>
      <c r="N28" s="15"/>
      <c r="O28" s="15"/>
      <c r="P28" s="15"/>
      <c r="Q28" s="4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E28" s="120"/>
    </row>
    <row r="29" spans="1:31" s="145" customFormat="1" x14ac:dyDescent="0.25">
      <c r="A29" s="34" t="s">
        <v>98</v>
      </c>
      <c r="B29" s="35" t="s">
        <v>212</v>
      </c>
      <c r="C29" s="35" t="s">
        <v>213</v>
      </c>
      <c r="D29" s="35" t="s">
        <v>214</v>
      </c>
      <c r="E29" s="35" t="s">
        <v>215</v>
      </c>
      <c r="F29" s="35" t="s">
        <v>216</v>
      </c>
      <c r="G29" s="35" t="s">
        <v>218</v>
      </c>
      <c r="H29" s="35" t="s">
        <v>219</v>
      </c>
      <c r="I29" s="35" t="s">
        <v>220</v>
      </c>
      <c r="J29" s="35" t="s">
        <v>217</v>
      </c>
      <c r="K29" s="35" t="s">
        <v>221</v>
      </c>
      <c r="L29" s="35" t="s">
        <v>222</v>
      </c>
      <c r="M29" s="35" t="s">
        <v>223</v>
      </c>
      <c r="N29" s="35" t="s">
        <v>224</v>
      </c>
      <c r="O29" s="35" t="s">
        <v>225</v>
      </c>
      <c r="P29" s="35" t="s">
        <v>226</v>
      </c>
      <c r="Q29" s="35" t="s">
        <v>227</v>
      </c>
      <c r="R29" s="35" t="s">
        <v>228</v>
      </c>
      <c r="S29" s="35" t="s">
        <v>229</v>
      </c>
      <c r="T29" s="35" t="s">
        <v>230</v>
      </c>
      <c r="U29" s="35" t="s">
        <v>231</v>
      </c>
      <c r="V29" s="35" t="s">
        <v>232</v>
      </c>
      <c r="W29" s="35" t="s">
        <v>233</v>
      </c>
      <c r="X29" s="35" t="s">
        <v>362</v>
      </c>
      <c r="Y29" s="35" t="s">
        <v>380</v>
      </c>
      <c r="Z29" s="35" t="s">
        <v>387</v>
      </c>
      <c r="AA29" s="35" t="s">
        <v>395</v>
      </c>
      <c r="AB29" s="35" t="s">
        <v>443</v>
      </c>
      <c r="AC29" s="35" t="s">
        <v>453</v>
      </c>
      <c r="AD29" s="35" t="s">
        <v>480</v>
      </c>
      <c r="AE29" s="35" t="str">
        <f>AE18</f>
        <v>2Q23</v>
      </c>
    </row>
    <row r="30" spans="1:31" s="145" customFormat="1" x14ac:dyDescent="0.25">
      <c r="A30" s="47" t="s">
        <v>99</v>
      </c>
      <c r="B30" s="51">
        <v>-897</v>
      </c>
      <c r="C30" s="51">
        <v>-197</v>
      </c>
      <c r="D30" s="51">
        <v>-751</v>
      </c>
      <c r="E30" s="51">
        <v>-677</v>
      </c>
      <c r="F30" s="51">
        <v>-497</v>
      </c>
      <c r="G30" s="51">
        <v>-829</v>
      </c>
      <c r="H30" s="51">
        <v>-278</v>
      </c>
      <c r="I30" s="51">
        <v>-860</v>
      </c>
      <c r="J30" s="51">
        <v>-594</v>
      </c>
      <c r="K30" s="51">
        <v>-989</v>
      </c>
      <c r="L30" s="51">
        <v>-423</v>
      </c>
      <c r="M30" s="51">
        <v>510.3</v>
      </c>
      <c r="N30" s="51">
        <v>-635.1</v>
      </c>
      <c r="O30" s="51">
        <v>-358</v>
      </c>
      <c r="P30" s="51">
        <v>-840</v>
      </c>
      <c r="Q30" s="51">
        <v>-298.3</v>
      </c>
      <c r="R30" s="51">
        <v>-1201</v>
      </c>
      <c r="S30" s="51">
        <v>285</v>
      </c>
      <c r="T30" s="51">
        <v>-156</v>
      </c>
      <c r="U30" s="51">
        <v>276</v>
      </c>
      <c r="V30" s="51">
        <v>-201</v>
      </c>
      <c r="W30" s="51">
        <v>-340</v>
      </c>
      <c r="X30" s="51">
        <v>-943</v>
      </c>
      <c r="Y30" s="51">
        <v>-460</v>
      </c>
      <c r="Z30" s="51">
        <v>-1125</v>
      </c>
      <c r="AA30" s="119">
        <v>-890</v>
      </c>
      <c r="AB30" s="51">
        <v>-318</v>
      </c>
      <c r="AC30" s="51">
        <v>-1181</v>
      </c>
      <c r="AD30" s="51">
        <v>-1190</v>
      </c>
      <c r="AE30" s="51">
        <v>-1186</v>
      </c>
    </row>
    <row r="31" spans="1:31" s="145" customFormat="1" x14ac:dyDescent="0.25">
      <c r="A31" s="42" t="s">
        <v>100</v>
      </c>
      <c r="B31" s="50">
        <v>243</v>
      </c>
      <c r="C31" s="50">
        <v>141</v>
      </c>
      <c r="D31" s="50">
        <v>139</v>
      </c>
      <c r="E31" s="50">
        <v>115</v>
      </c>
      <c r="F31" s="50">
        <v>103</v>
      </c>
      <c r="G31" s="50">
        <v>84</v>
      </c>
      <c r="H31" s="50">
        <v>71</v>
      </c>
      <c r="I31" s="50">
        <v>48</v>
      </c>
      <c r="J31" s="50">
        <v>43</v>
      </c>
      <c r="K31" s="50">
        <v>48</v>
      </c>
      <c r="L31" s="50">
        <v>336</v>
      </c>
      <c r="M31" s="50">
        <v>883.9</v>
      </c>
      <c r="N31" s="50">
        <v>111.3</v>
      </c>
      <c r="O31" s="50">
        <v>85</v>
      </c>
      <c r="P31" s="50">
        <v>114.2</v>
      </c>
      <c r="Q31" s="50">
        <v>68.099999999999994</v>
      </c>
      <c r="R31" s="50">
        <v>65</v>
      </c>
      <c r="S31" s="50">
        <v>457</v>
      </c>
      <c r="T31" s="50">
        <v>574</v>
      </c>
      <c r="U31" s="50">
        <v>1146</v>
      </c>
      <c r="V31" s="50">
        <v>586</v>
      </c>
      <c r="W31" s="50">
        <v>791</v>
      </c>
      <c r="X31" s="50">
        <v>-298</v>
      </c>
      <c r="Y31" s="50">
        <v>88</v>
      </c>
      <c r="Z31" s="50">
        <v>186</v>
      </c>
      <c r="AA31" s="118">
        <v>346</v>
      </c>
      <c r="AB31" s="50">
        <v>330</v>
      </c>
      <c r="AC31" s="50">
        <v>285</v>
      </c>
      <c r="AD31" s="50">
        <v>345</v>
      </c>
      <c r="AE31" s="50">
        <v>493</v>
      </c>
    </row>
    <row r="32" spans="1:31" s="145" customFormat="1" x14ac:dyDescent="0.25">
      <c r="A32" s="42" t="s">
        <v>101</v>
      </c>
      <c r="B32" s="50">
        <v>-1140</v>
      </c>
      <c r="C32" s="50">
        <v>-338</v>
      </c>
      <c r="D32" s="50">
        <v>-891</v>
      </c>
      <c r="E32" s="50">
        <v>-792</v>
      </c>
      <c r="F32" s="50">
        <v>-601</v>
      </c>
      <c r="G32" s="50">
        <v>-912</v>
      </c>
      <c r="H32" s="50">
        <v>-348</v>
      </c>
      <c r="I32" s="50">
        <v>-908</v>
      </c>
      <c r="J32" s="50">
        <v>-637</v>
      </c>
      <c r="K32" s="50">
        <v>-1037</v>
      </c>
      <c r="L32" s="50">
        <v>-759</v>
      </c>
      <c r="M32" s="50">
        <v>-373.6</v>
      </c>
      <c r="N32" s="50">
        <v>-746.4</v>
      </c>
      <c r="O32" s="50">
        <v>-443</v>
      </c>
      <c r="P32" s="50">
        <v>-954</v>
      </c>
      <c r="Q32" s="50">
        <v>-366</v>
      </c>
      <c r="R32" s="50">
        <v>-1266</v>
      </c>
      <c r="S32" s="50">
        <v>-172</v>
      </c>
      <c r="T32" s="50">
        <v>-730</v>
      </c>
      <c r="U32" s="50">
        <v>-870</v>
      </c>
      <c r="V32" s="50">
        <v>-787</v>
      </c>
      <c r="W32" s="50">
        <v>-1131</v>
      </c>
      <c r="X32" s="50">
        <v>-645</v>
      </c>
      <c r="Y32" s="50">
        <v>-548</v>
      </c>
      <c r="Z32" s="50">
        <v>-1311</v>
      </c>
      <c r="AA32" s="118">
        <v>-1236</v>
      </c>
      <c r="AB32" s="50">
        <v>-648</v>
      </c>
      <c r="AC32" s="50">
        <v>-1466</v>
      </c>
      <c r="AD32" s="50">
        <v>-1535</v>
      </c>
      <c r="AE32" s="50">
        <v>-1679</v>
      </c>
    </row>
    <row r="33" spans="1:31" s="145" customFormat="1" x14ac:dyDescent="0.25">
      <c r="A33" s="48" t="s">
        <v>102</v>
      </c>
      <c r="B33" s="50">
        <v>-821</v>
      </c>
      <c r="C33" s="50">
        <v>-826</v>
      </c>
      <c r="D33" s="50">
        <v>-823</v>
      </c>
      <c r="E33" s="50">
        <v>-813</v>
      </c>
      <c r="F33" s="50">
        <v>-787</v>
      </c>
      <c r="G33" s="50">
        <v>-683</v>
      </c>
      <c r="H33" s="50">
        <v>-629</v>
      </c>
      <c r="I33" s="50">
        <v>-683</v>
      </c>
      <c r="J33" s="50">
        <v>-523</v>
      </c>
      <c r="K33" s="50">
        <v>-489</v>
      </c>
      <c r="L33" s="50">
        <v>-671</v>
      </c>
      <c r="M33" s="50">
        <v>-589</v>
      </c>
      <c r="N33" s="50">
        <v>-632.79999999999995</v>
      </c>
      <c r="O33" s="50">
        <v>-641</v>
      </c>
      <c r="P33" s="50">
        <v>-664</v>
      </c>
      <c r="Q33" s="50">
        <v>-624</v>
      </c>
      <c r="R33" s="50">
        <v>-1631</v>
      </c>
      <c r="S33" s="50">
        <v>-154</v>
      </c>
      <c r="T33" s="50">
        <v>-660</v>
      </c>
      <c r="U33" s="50">
        <v>-870</v>
      </c>
      <c r="V33" s="50">
        <v>-731</v>
      </c>
      <c r="W33" s="50">
        <v>-801</v>
      </c>
      <c r="X33" s="50">
        <v>-877</v>
      </c>
      <c r="Y33" s="50">
        <v>-732</v>
      </c>
      <c r="Z33" s="50">
        <v>1190</v>
      </c>
      <c r="AA33" s="118">
        <v>-1819</v>
      </c>
      <c r="AB33" s="50">
        <v>-1128</v>
      </c>
      <c r="AC33" s="50">
        <v>-1214</v>
      </c>
      <c r="AD33" s="50">
        <v>-1287</v>
      </c>
      <c r="AE33" s="50">
        <v>-1435</v>
      </c>
    </row>
    <row r="34" spans="1:31" s="145" customFormat="1" x14ac:dyDescent="0.25">
      <c r="A34" s="48" t="s">
        <v>103</v>
      </c>
      <c r="B34" s="50">
        <v>-319</v>
      </c>
      <c r="C34" s="50">
        <v>488</v>
      </c>
      <c r="D34" s="50">
        <v>-67</v>
      </c>
      <c r="E34" s="50">
        <v>21</v>
      </c>
      <c r="F34" s="50">
        <v>186</v>
      </c>
      <c r="G34" s="50">
        <v>-229</v>
      </c>
      <c r="H34" s="50">
        <v>280</v>
      </c>
      <c r="I34" s="50">
        <v>-225</v>
      </c>
      <c r="J34" s="50">
        <v>-113</v>
      </c>
      <c r="K34" s="50">
        <v>-548</v>
      </c>
      <c r="L34" s="50">
        <v>-88</v>
      </c>
      <c r="M34" s="50">
        <v>215.4</v>
      </c>
      <c r="N34" s="50">
        <v>-113.6</v>
      </c>
      <c r="O34" s="50">
        <v>198</v>
      </c>
      <c r="P34" s="50">
        <v>-290</v>
      </c>
      <c r="Q34" s="50">
        <v>258</v>
      </c>
      <c r="R34" s="50">
        <v>365</v>
      </c>
      <c r="S34" s="50">
        <v>-18</v>
      </c>
      <c r="T34" s="50">
        <v>-70</v>
      </c>
      <c r="U34" s="50">
        <v>0</v>
      </c>
      <c r="V34" s="50">
        <v>-56</v>
      </c>
      <c r="W34" s="50">
        <v>-330</v>
      </c>
      <c r="X34" s="50">
        <v>232</v>
      </c>
      <c r="Y34" s="50">
        <v>184</v>
      </c>
      <c r="Z34" s="50">
        <v>-121</v>
      </c>
      <c r="AA34" s="118">
        <v>583</v>
      </c>
      <c r="AB34" s="50">
        <v>480</v>
      </c>
      <c r="AC34" s="50">
        <v>-252</v>
      </c>
      <c r="AD34" s="50">
        <v>-248</v>
      </c>
      <c r="AE34" s="50">
        <v>-244</v>
      </c>
    </row>
    <row r="35" spans="1:31" s="145" customFormat="1" ht="15.75" customHeight="1" x14ac:dyDescent="0.25">
      <c r="A35" s="49" t="s">
        <v>104</v>
      </c>
      <c r="B35" s="50">
        <v>936</v>
      </c>
      <c r="C35" s="50">
        <v>1202</v>
      </c>
      <c r="D35" s="50">
        <v>-131</v>
      </c>
      <c r="E35" s="50">
        <v>5</v>
      </c>
      <c r="F35" s="50">
        <v>308</v>
      </c>
      <c r="G35" s="50">
        <v>-461</v>
      </c>
      <c r="H35" s="50">
        <v>473</v>
      </c>
      <c r="I35" s="50">
        <v>-427</v>
      </c>
      <c r="J35" s="50">
        <v>-138</v>
      </c>
      <c r="K35" s="50">
        <v>-1905</v>
      </c>
      <c r="L35" s="50">
        <v>-465</v>
      </c>
      <c r="M35" s="50">
        <v>535.4</v>
      </c>
      <c r="N35" s="50">
        <v>-125.5</v>
      </c>
      <c r="O35" s="50">
        <v>295</v>
      </c>
      <c r="P35" s="50">
        <v>-1329</v>
      </c>
      <c r="Q35" s="50">
        <v>605</v>
      </c>
      <c r="R35" s="50">
        <v>-4928</v>
      </c>
      <c r="S35" s="50">
        <v>8</v>
      </c>
      <c r="T35" s="50">
        <v>-708</v>
      </c>
      <c r="U35" s="50">
        <v>1759</v>
      </c>
      <c r="V35" s="50">
        <v>-53</v>
      </c>
      <c r="W35" s="50">
        <v>-402</v>
      </c>
      <c r="X35" s="50">
        <v>284</v>
      </c>
      <c r="Y35" s="50">
        <v>202</v>
      </c>
      <c r="Z35" s="50">
        <v>-100</v>
      </c>
      <c r="AA35" s="118">
        <v>580</v>
      </c>
      <c r="AB35" s="50">
        <v>462</v>
      </c>
      <c r="AC35" s="50">
        <v>-115</v>
      </c>
      <c r="AD35" s="50">
        <v>-270</v>
      </c>
      <c r="AE35" s="50">
        <v>-241</v>
      </c>
    </row>
    <row r="36" spans="1:31" s="145" customFormat="1" hidden="1" x14ac:dyDescent="0.25">
      <c r="A36" s="49" t="s">
        <v>105</v>
      </c>
      <c r="B36" s="50">
        <v>-566</v>
      </c>
      <c r="C36" s="50">
        <v>-595</v>
      </c>
      <c r="D36" s="50">
        <v>61</v>
      </c>
      <c r="E36" s="50">
        <v>17</v>
      </c>
      <c r="F36" s="50">
        <v>-135</v>
      </c>
      <c r="G36" s="50">
        <v>227</v>
      </c>
      <c r="H36" s="50">
        <v>-202</v>
      </c>
      <c r="I36" s="50">
        <v>202</v>
      </c>
      <c r="J36" s="50">
        <v>24</v>
      </c>
      <c r="K36" s="50">
        <v>1353</v>
      </c>
      <c r="L36" s="50">
        <v>380</v>
      </c>
      <c r="M36" s="50">
        <v>-319.3</v>
      </c>
      <c r="N36" s="50">
        <v>11.9</v>
      </c>
      <c r="O36" s="50">
        <v>-97</v>
      </c>
      <c r="P36" s="50">
        <v>1043</v>
      </c>
      <c r="Q36" s="50">
        <v>-355.2</v>
      </c>
      <c r="R36" s="50">
        <v>5389</v>
      </c>
      <c r="S36" s="50">
        <v>1275</v>
      </c>
      <c r="T36" s="50">
        <v>652</v>
      </c>
      <c r="U36" s="50">
        <v>-1779</v>
      </c>
      <c r="V36" s="50">
        <v>1919</v>
      </c>
      <c r="W36" s="50">
        <v>-2615</v>
      </c>
      <c r="X36" s="50">
        <v>274.82499999999999</v>
      </c>
      <c r="Y36" s="50"/>
      <c r="Z36" s="50"/>
      <c r="AA36" s="118">
        <v>580</v>
      </c>
      <c r="AB36" s="50"/>
      <c r="AC36" s="50"/>
      <c r="AD36" s="50"/>
      <c r="AE36" s="50"/>
    </row>
    <row r="37" spans="1:31" s="145" customFormat="1" x14ac:dyDescent="0.25">
      <c r="A37" s="49" t="s">
        <v>106</v>
      </c>
      <c r="B37" s="50">
        <v>-689</v>
      </c>
      <c r="C37" s="50">
        <v>-119</v>
      </c>
      <c r="D37" s="50">
        <v>3</v>
      </c>
      <c r="E37" s="50">
        <v>-2</v>
      </c>
      <c r="F37" s="50">
        <v>13</v>
      </c>
      <c r="G37" s="50">
        <v>5</v>
      </c>
      <c r="H37" s="50">
        <v>10</v>
      </c>
      <c r="I37" s="50">
        <v>0</v>
      </c>
      <c r="J37" s="50">
        <v>1</v>
      </c>
      <c r="K37" s="50">
        <v>3</v>
      </c>
      <c r="L37" s="50">
        <v>-3</v>
      </c>
      <c r="M37" s="50">
        <v>-0.7</v>
      </c>
      <c r="N37" s="50">
        <v>0</v>
      </c>
      <c r="O37" s="50">
        <v>1</v>
      </c>
      <c r="P37" s="50">
        <v>-4</v>
      </c>
      <c r="Q37" s="50">
        <v>8</v>
      </c>
      <c r="R37" s="50">
        <v>-96</v>
      </c>
      <c r="S37" s="50">
        <v>-26</v>
      </c>
      <c r="T37" s="50">
        <v>-14</v>
      </c>
      <c r="U37" s="50">
        <v>20</v>
      </c>
      <c r="V37" s="50">
        <v>-3</v>
      </c>
      <c r="W37" s="50">
        <v>72</v>
      </c>
      <c r="X37" s="40">
        <v>-51.954999999999998</v>
      </c>
      <c r="Y37" s="40">
        <v>-18</v>
      </c>
      <c r="Z37" s="40">
        <v>-21</v>
      </c>
      <c r="AA37" s="120">
        <v>3</v>
      </c>
      <c r="AB37" s="15">
        <v>12</v>
      </c>
      <c r="AC37" s="50">
        <v>-137</v>
      </c>
      <c r="AD37" s="50">
        <v>22</v>
      </c>
      <c r="AE37" s="50">
        <v>-3</v>
      </c>
    </row>
    <row r="38" spans="1:31" s="145" customFormat="1" x14ac:dyDescent="0.25">
      <c r="A38" s="38"/>
      <c r="B38" s="43"/>
      <c r="C38" s="43"/>
      <c r="D38" s="43"/>
      <c r="E38" s="43"/>
      <c r="F38" s="43"/>
      <c r="G38" s="43"/>
      <c r="H38" s="43"/>
      <c r="I38" s="43"/>
      <c r="J38" s="15"/>
      <c r="K38" s="15"/>
      <c r="L38" s="15"/>
      <c r="M38" s="15"/>
      <c r="N38" s="15"/>
      <c r="O38" s="15"/>
      <c r="P38" s="15"/>
      <c r="Q38" s="40"/>
      <c r="R38" s="40"/>
      <c r="S38" s="40"/>
      <c r="T38" s="40"/>
      <c r="U38" s="40"/>
      <c r="V38" s="40"/>
      <c r="W38" s="40"/>
      <c r="X38" s="15"/>
      <c r="Y38" s="15"/>
      <c r="Z38" s="15"/>
      <c r="AA38" s="37"/>
      <c r="AB38" s="37"/>
      <c r="AC38" s="15"/>
      <c r="AE38" s="15"/>
    </row>
    <row r="39" spans="1:31" s="145" customFormat="1" x14ac:dyDescent="0.25">
      <c r="A39" s="189" t="s">
        <v>107</v>
      </c>
      <c r="B39" s="35" t="s">
        <v>212</v>
      </c>
      <c r="C39" s="35" t="s">
        <v>213</v>
      </c>
      <c r="D39" s="35" t="s">
        <v>214</v>
      </c>
      <c r="E39" s="35" t="s">
        <v>215</v>
      </c>
      <c r="F39" s="35" t="s">
        <v>216</v>
      </c>
      <c r="G39" s="35" t="s">
        <v>218</v>
      </c>
      <c r="H39" s="35" t="s">
        <v>219</v>
      </c>
      <c r="I39" s="35" t="s">
        <v>220</v>
      </c>
      <c r="J39" s="35" t="s">
        <v>217</v>
      </c>
      <c r="K39" s="35" t="s">
        <v>221</v>
      </c>
      <c r="L39" s="35" t="s">
        <v>222</v>
      </c>
      <c r="M39" s="35" t="s">
        <v>223</v>
      </c>
      <c r="N39" s="35" t="s">
        <v>224</v>
      </c>
      <c r="O39" s="35" t="s">
        <v>225</v>
      </c>
      <c r="P39" s="35" t="s">
        <v>226</v>
      </c>
      <c r="Q39" s="35" t="s">
        <v>227</v>
      </c>
      <c r="R39" s="35" t="s">
        <v>228</v>
      </c>
      <c r="S39" s="35" t="s">
        <v>229</v>
      </c>
      <c r="T39" s="35" t="s">
        <v>230</v>
      </c>
      <c r="U39" s="35" t="s">
        <v>231</v>
      </c>
      <c r="V39" s="35" t="s">
        <v>232</v>
      </c>
      <c r="W39" s="35" t="s">
        <v>233</v>
      </c>
      <c r="X39" s="35" t="s">
        <v>362</v>
      </c>
      <c r="Y39" s="35" t="s">
        <v>380</v>
      </c>
      <c r="Z39" s="35" t="s">
        <v>387</v>
      </c>
      <c r="AA39" s="35" t="s">
        <v>395</v>
      </c>
      <c r="AB39" s="35" t="s">
        <v>443</v>
      </c>
      <c r="AC39" s="35" t="s">
        <v>453</v>
      </c>
      <c r="AD39" s="35" t="s">
        <v>480</v>
      </c>
      <c r="AE39" s="35" t="str">
        <f>AE29</f>
        <v>2Q23</v>
      </c>
    </row>
    <row r="40" spans="1:31" s="145" customFormat="1" x14ac:dyDescent="0.25">
      <c r="A40" s="42" t="s">
        <v>108</v>
      </c>
      <c r="B40" s="39">
        <v>1288</v>
      </c>
      <c r="C40" s="39">
        <v>802</v>
      </c>
      <c r="D40" s="39">
        <v>851</v>
      </c>
      <c r="E40" s="39">
        <v>914</v>
      </c>
      <c r="F40" s="39">
        <v>1091</v>
      </c>
      <c r="G40" s="39">
        <v>890</v>
      </c>
      <c r="H40" s="39">
        <v>846</v>
      </c>
      <c r="I40" s="39">
        <v>777</v>
      </c>
      <c r="J40" s="39">
        <v>244</v>
      </c>
      <c r="K40" s="39">
        <v>593</v>
      </c>
      <c r="L40" s="40">
        <v>316</v>
      </c>
      <c r="M40" s="40">
        <v>376.58058086610924</v>
      </c>
      <c r="N40" s="40">
        <v>99.451999999999998</v>
      </c>
      <c r="O40" s="40">
        <v>295</v>
      </c>
      <c r="P40" s="40">
        <v>200</v>
      </c>
      <c r="Q40" s="40">
        <v>105</v>
      </c>
      <c r="R40" s="40">
        <v>293</v>
      </c>
      <c r="S40" s="40">
        <v>412</v>
      </c>
      <c r="T40" s="40">
        <v>428</v>
      </c>
      <c r="U40" s="40">
        <v>665</v>
      </c>
      <c r="V40" s="40">
        <v>1047</v>
      </c>
      <c r="W40" s="40">
        <v>2683</v>
      </c>
      <c r="X40" s="40">
        <v>1884</v>
      </c>
      <c r="Y40" s="40">
        <v>1656</v>
      </c>
      <c r="Z40" s="40">
        <v>1598</v>
      </c>
      <c r="AA40" s="120">
        <v>1369</v>
      </c>
      <c r="AB40" s="120">
        <v>1354</v>
      </c>
      <c r="AC40" s="40">
        <v>1191</v>
      </c>
      <c r="AD40" s="145">
        <v>1473</v>
      </c>
      <c r="AE40" s="40">
        <v>1602</v>
      </c>
    </row>
    <row r="41" spans="1:31" s="145" customFormat="1" x14ac:dyDescent="0.25">
      <c r="A41" s="42" t="s">
        <v>109</v>
      </c>
      <c r="B41" s="39">
        <v>321</v>
      </c>
      <c r="C41" s="39">
        <v>317</v>
      </c>
      <c r="D41" s="39">
        <v>298</v>
      </c>
      <c r="E41" s="39">
        <v>373</v>
      </c>
      <c r="F41" s="39">
        <v>331</v>
      </c>
      <c r="G41" s="39">
        <v>404</v>
      </c>
      <c r="H41" s="39">
        <v>387</v>
      </c>
      <c r="I41" s="39">
        <v>311</v>
      </c>
      <c r="J41" s="39">
        <v>322</v>
      </c>
      <c r="K41" s="39">
        <v>329</v>
      </c>
      <c r="L41" s="40">
        <v>359</v>
      </c>
      <c r="M41" s="40">
        <v>358.2832826293826</v>
      </c>
      <c r="N41" s="40">
        <v>485.77499999999998</v>
      </c>
      <c r="O41" s="40">
        <v>549</v>
      </c>
      <c r="P41" s="40">
        <v>337</v>
      </c>
      <c r="Q41" s="40">
        <v>346</v>
      </c>
      <c r="R41" s="40">
        <v>323</v>
      </c>
      <c r="S41" s="40">
        <v>240</v>
      </c>
      <c r="T41" s="40">
        <v>276</v>
      </c>
      <c r="U41" s="40">
        <v>387</v>
      </c>
      <c r="V41" s="40">
        <v>415</v>
      </c>
      <c r="W41" s="40">
        <v>644</v>
      </c>
      <c r="X41" s="40">
        <v>172</v>
      </c>
      <c r="Y41" s="40">
        <v>15</v>
      </c>
      <c r="Z41" s="40">
        <v>514</v>
      </c>
      <c r="AA41" s="120">
        <v>162</v>
      </c>
      <c r="AB41" s="120">
        <v>156</v>
      </c>
      <c r="AC41" s="40">
        <v>316</v>
      </c>
      <c r="AD41" s="145">
        <v>371</v>
      </c>
      <c r="AE41" s="40">
        <v>214</v>
      </c>
    </row>
    <row r="42" spans="1:31" s="145" customFormat="1" x14ac:dyDescent="0.25">
      <c r="A42" s="42" t="s">
        <v>110</v>
      </c>
      <c r="B42" s="39">
        <v>0</v>
      </c>
      <c r="C42" s="39">
        <v>0</v>
      </c>
      <c r="D42" s="39">
        <v>14</v>
      </c>
      <c r="E42" s="39">
        <v>4</v>
      </c>
      <c r="F42" s="39">
        <v>4</v>
      </c>
      <c r="G42" s="39">
        <v>2</v>
      </c>
      <c r="H42" s="39">
        <v>3</v>
      </c>
      <c r="I42" s="39">
        <v>3</v>
      </c>
      <c r="J42" s="39">
        <v>4</v>
      </c>
      <c r="K42" s="39">
        <v>9</v>
      </c>
      <c r="L42" s="40">
        <v>6</v>
      </c>
      <c r="M42" s="40">
        <v>8.6228939918622896</v>
      </c>
      <c r="N42" s="40">
        <v>7.298</v>
      </c>
      <c r="O42" s="40">
        <v>5</v>
      </c>
      <c r="P42" s="40">
        <v>5</v>
      </c>
      <c r="Q42" s="40">
        <v>4</v>
      </c>
      <c r="R42" s="40">
        <v>3</v>
      </c>
      <c r="S42" s="40">
        <v>24</v>
      </c>
      <c r="T42" s="40">
        <v>23</v>
      </c>
      <c r="U42" s="40">
        <v>24</v>
      </c>
      <c r="V42" s="40">
        <v>23</v>
      </c>
      <c r="W42" s="40">
        <v>24</v>
      </c>
      <c r="X42" s="40">
        <f>23+13</f>
        <v>36</v>
      </c>
      <c r="Y42" s="40">
        <v>24</v>
      </c>
      <c r="Z42" s="40">
        <f>26</f>
        <v>26</v>
      </c>
      <c r="AA42" s="120">
        <v>25</v>
      </c>
      <c r="AB42" s="120">
        <v>25</v>
      </c>
      <c r="AC42" s="40">
        <v>27</v>
      </c>
      <c r="AD42" s="145">
        <v>28</v>
      </c>
      <c r="AE42" s="40">
        <v>16</v>
      </c>
    </row>
    <row r="43" spans="1:31" s="145" customFormat="1" x14ac:dyDescent="0.25">
      <c r="A43" s="47" t="s">
        <v>111</v>
      </c>
      <c r="B43" s="54">
        <v>1610</v>
      </c>
      <c r="C43" s="54">
        <v>1119</v>
      </c>
      <c r="D43" s="54">
        <v>1163</v>
      </c>
      <c r="E43" s="54">
        <v>1290</v>
      </c>
      <c r="F43" s="54">
        <v>1425</v>
      </c>
      <c r="G43" s="54">
        <v>1296</v>
      </c>
      <c r="H43" s="54">
        <v>1236</v>
      </c>
      <c r="I43" s="54">
        <v>1091</v>
      </c>
      <c r="J43" s="54">
        <v>571</v>
      </c>
      <c r="K43" s="54">
        <v>931</v>
      </c>
      <c r="L43" s="55">
        <v>681</v>
      </c>
      <c r="M43" s="55">
        <v>743.48675748735411</v>
      </c>
      <c r="N43" s="55">
        <v>592.52499999999998</v>
      </c>
      <c r="O43" s="55">
        <v>849</v>
      </c>
      <c r="P43" s="55">
        <v>542</v>
      </c>
      <c r="Q43" s="55">
        <v>455</v>
      </c>
      <c r="R43" s="55">
        <v>619</v>
      </c>
      <c r="S43" s="55">
        <f>SUM(S40:S42)</f>
        <v>676</v>
      </c>
      <c r="T43" s="55">
        <f>SUM(T40:T42)</f>
        <v>727</v>
      </c>
      <c r="U43" s="55">
        <f t="shared" ref="U43:Y43" si="0">SUM(U40:U42)</f>
        <v>1076</v>
      </c>
      <c r="V43" s="55">
        <f t="shared" si="0"/>
        <v>1485</v>
      </c>
      <c r="W43" s="55">
        <f t="shared" si="0"/>
        <v>3351</v>
      </c>
      <c r="X43" s="55">
        <f t="shared" si="0"/>
        <v>2092</v>
      </c>
      <c r="Y43" s="55">
        <f t="shared" si="0"/>
        <v>1695</v>
      </c>
      <c r="Z43" s="55">
        <f>Z42+Z41+Z40</f>
        <v>2138</v>
      </c>
      <c r="AA43" s="140">
        <f>AA42+AA41+AA40</f>
        <v>1556</v>
      </c>
      <c r="AB43" s="140">
        <f>AB42+AB41+AB40</f>
        <v>1535</v>
      </c>
      <c r="AC43" s="55">
        <f>AC42+AC41+AC40</f>
        <v>1534</v>
      </c>
      <c r="AD43" s="55">
        <v>1872</v>
      </c>
      <c r="AE43" s="55">
        <f t="shared" ref="AE43" si="1">AE42+AE41+AE40</f>
        <v>1832</v>
      </c>
    </row>
    <row r="44" spans="1:31" s="145" customFormat="1" ht="15.75" x14ac:dyDescent="0.25">
      <c r="A44" s="42" t="s">
        <v>112</v>
      </c>
      <c r="B44" s="39">
        <v>-4466</v>
      </c>
      <c r="C44" s="39">
        <v>-4437</v>
      </c>
      <c r="D44" s="39">
        <v>-4393</v>
      </c>
      <c r="E44" s="39">
        <v>-4373</v>
      </c>
      <c r="F44" s="39">
        <v>-4327</v>
      </c>
      <c r="G44" s="39">
        <v>-4324</v>
      </c>
      <c r="H44" s="39">
        <v>-4329</v>
      </c>
      <c r="I44" s="39">
        <v>-4333</v>
      </c>
      <c r="J44" s="39">
        <v>-4236</v>
      </c>
      <c r="K44" s="39">
        <v>-4237</v>
      </c>
      <c r="L44" s="40">
        <v>-4256</v>
      </c>
      <c r="M44" s="40">
        <v>-4116.5079999999998</v>
      </c>
      <c r="N44" s="40">
        <v>-4052.864</v>
      </c>
      <c r="O44" s="40">
        <v>-4295</v>
      </c>
      <c r="P44" s="40">
        <v>-4219</v>
      </c>
      <c r="Q44" s="40">
        <v>-4097</v>
      </c>
      <c r="R44" s="40">
        <v>-4730</v>
      </c>
      <c r="S44" s="40">
        <v>-4753</v>
      </c>
      <c r="T44" s="40">
        <v>-4464</v>
      </c>
      <c r="U44" s="40">
        <v>-4812</v>
      </c>
      <c r="V44" s="185">
        <v>-4408</v>
      </c>
      <c r="W44" s="185">
        <v>-5247</v>
      </c>
      <c r="X44" s="217">
        <v>-3724</v>
      </c>
      <c r="Y44" s="217">
        <v>-3866</v>
      </c>
      <c r="Z44" s="217">
        <v>-4118</v>
      </c>
      <c r="AA44" s="228">
        <v>-4586</v>
      </c>
      <c r="AB44" s="228">
        <v>-4499</v>
      </c>
      <c r="AC44" s="217">
        <v>-4594</v>
      </c>
      <c r="AD44" s="217">
        <v>-4740</v>
      </c>
      <c r="AE44" s="217">
        <v>-4976</v>
      </c>
    </row>
    <row r="45" spans="1:31" s="145" customFormat="1" ht="15.75" x14ac:dyDescent="0.25">
      <c r="A45" s="42" t="s">
        <v>113</v>
      </c>
      <c r="B45" s="39">
        <v>-7</v>
      </c>
      <c r="C45" s="39">
        <v>-6</v>
      </c>
      <c r="D45" s="39">
        <v>-18</v>
      </c>
      <c r="E45" s="39">
        <v>-97</v>
      </c>
      <c r="F45" s="39">
        <v>-115</v>
      </c>
      <c r="G45" s="39">
        <v>-70</v>
      </c>
      <c r="H45" s="39">
        <v>-37</v>
      </c>
      <c r="I45" s="39">
        <v>-98</v>
      </c>
      <c r="J45" s="39">
        <v>-175</v>
      </c>
      <c r="K45" s="39">
        <v>-202</v>
      </c>
      <c r="L45" s="40">
        <v>-160</v>
      </c>
      <c r="M45" s="40">
        <v>-175.40404807454121</v>
      </c>
      <c r="N45" s="40">
        <v>-124.73399999999999</v>
      </c>
      <c r="O45" s="40">
        <v>-109</v>
      </c>
      <c r="P45" s="40">
        <v>-110</v>
      </c>
      <c r="Q45" s="40">
        <v>-69</v>
      </c>
      <c r="R45" s="40">
        <v>-87</v>
      </c>
      <c r="S45" s="40">
        <v>-142</v>
      </c>
      <c r="T45" s="40">
        <v>-143</v>
      </c>
      <c r="U45" s="40">
        <v>-140</v>
      </c>
      <c r="V45" s="40">
        <v>-282</v>
      </c>
      <c r="W45" s="40">
        <v>-387</v>
      </c>
      <c r="X45" s="40">
        <v>-449</v>
      </c>
      <c r="Y45" s="40">
        <v>-614</v>
      </c>
      <c r="Z45" s="40">
        <v>-543</v>
      </c>
      <c r="AA45" s="120">
        <v>-489</v>
      </c>
      <c r="AB45" s="120">
        <v>-514</v>
      </c>
      <c r="AC45" s="40">
        <v>-366</v>
      </c>
      <c r="AD45" s="217">
        <v>-349</v>
      </c>
      <c r="AE45" s="40">
        <v>-339</v>
      </c>
    </row>
    <row r="46" spans="1:31" s="145" customFormat="1" ht="14.25" customHeight="1" x14ac:dyDescent="0.25">
      <c r="A46" s="42" t="s">
        <v>114</v>
      </c>
      <c r="B46" s="39">
        <v>-6</v>
      </c>
      <c r="C46" s="39">
        <v>-7</v>
      </c>
      <c r="D46" s="39">
        <v>-12</v>
      </c>
      <c r="E46" s="39">
        <v>-18</v>
      </c>
      <c r="F46" s="39">
        <v>-15</v>
      </c>
      <c r="G46" s="39">
        <v>-13</v>
      </c>
      <c r="H46" s="39">
        <v>-5</v>
      </c>
      <c r="I46" s="39">
        <v>-4</v>
      </c>
      <c r="J46" s="39">
        <v>-5</v>
      </c>
      <c r="K46" s="39">
        <v>-4</v>
      </c>
      <c r="L46" s="53">
        <v>-4</v>
      </c>
      <c r="M46" s="53">
        <v>-3.5294944092164768</v>
      </c>
      <c r="N46" s="53">
        <v>-3.484</v>
      </c>
      <c r="O46" s="53">
        <v>-3</v>
      </c>
      <c r="P46" s="53">
        <v>-3</v>
      </c>
      <c r="Q46" s="53">
        <v>-3</v>
      </c>
      <c r="R46" s="53">
        <v>-3</v>
      </c>
      <c r="S46" s="53">
        <v>-3</v>
      </c>
      <c r="T46" s="53">
        <v>2</v>
      </c>
      <c r="U46" s="53">
        <v>0</v>
      </c>
      <c r="V46" s="186">
        <v>4</v>
      </c>
      <c r="W46" s="186">
        <v>4</v>
      </c>
      <c r="X46" s="218">
        <v>43</v>
      </c>
      <c r="Y46" s="218">
        <v>48</v>
      </c>
      <c r="Z46" s="218">
        <v>49</v>
      </c>
      <c r="AA46" s="229">
        <v>41</v>
      </c>
      <c r="AB46" s="229">
        <v>-88</v>
      </c>
      <c r="AC46" s="218">
        <v>-23</v>
      </c>
      <c r="AD46" s="217">
        <v>-19</v>
      </c>
      <c r="AE46" s="218">
        <v>-19</v>
      </c>
    </row>
    <row r="47" spans="1:31" s="145" customFormat="1" x14ac:dyDescent="0.25">
      <c r="A47" s="47" t="s">
        <v>115</v>
      </c>
      <c r="B47" s="54">
        <v>-4479</v>
      </c>
      <c r="C47" s="54">
        <v>-4450</v>
      </c>
      <c r="D47" s="54">
        <v>-4423</v>
      </c>
      <c r="E47" s="54">
        <v>-4488</v>
      </c>
      <c r="F47" s="54">
        <v>-4458</v>
      </c>
      <c r="G47" s="54">
        <v>-4407</v>
      </c>
      <c r="H47" s="54">
        <v>-4370</v>
      </c>
      <c r="I47" s="54">
        <v>-4434</v>
      </c>
      <c r="J47" s="54">
        <v>-4417</v>
      </c>
      <c r="K47" s="54">
        <v>-4443</v>
      </c>
      <c r="L47" s="55">
        <v>-4421</v>
      </c>
      <c r="M47" s="55">
        <v>-4295.441542483758</v>
      </c>
      <c r="N47" s="55">
        <v>-4181.0820000000003</v>
      </c>
      <c r="O47" s="55">
        <v>-4407</v>
      </c>
      <c r="P47" s="55">
        <v>-4332</v>
      </c>
      <c r="Q47" s="55">
        <v>-4169</v>
      </c>
      <c r="R47" s="55">
        <v>-4819</v>
      </c>
      <c r="S47" s="55">
        <f>SUM(S44:S46)</f>
        <v>-4898</v>
      </c>
      <c r="T47" s="55">
        <f>SUM(T44:T46)</f>
        <v>-4605</v>
      </c>
      <c r="U47" s="55">
        <f t="shared" ref="U47:Y47" si="2">SUM(U44:U46)</f>
        <v>-4952</v>
      </c>
      <c r="V47" s="55">
        <f t="shared" si="2"/>
        <v>-4686</v>
      </c>
      <c r="W47" s="55">
        <f t="shared" si="2"/>
        <v>-5630</v>
      </c>
      <c r="X47" s="55">
        <f t="shared" si="2"/>
        <v>-4130</v>
      </c>
      <c r="Y47" s="55">
        <f t="shared" si="2"/>
        <v>-4432</v>
      </c>
      <c r="Z47" s="55">
        <f>Z46+Z45+Z44</f>
        <v>-4612</v>
      </c>
      <c r="AA47" s="140">
        <f>AA46+AA45+AA44</f>
        <v>-5034</v>
      </c>
      <c r="AB47" s="140">
        <f>AB46+AB45+AB44</f>
        <v>-5101</v>
      </c>
      <c r="AC47" s="55">
        <f>AC46+AC45+AC44</f>
        <v>-4983</v>
      </c>
      <c r="AD47" s="55">
        <v>-5108</v>
      </c>
      <c r="AE47" s="55">
        <f t="shared" ref="AE47" si="3">AE46+AE45+AE44</f>
        <v>-5334</v>
      </c>
    </row>
    <row r="48" spans="1:31" s="145" customFormat="1" x14ac:dyDescent="0.25">
      <c r="A48" s="38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120"/>
      <c r="AB48" s="120"/>
      <c r="AC48" s="40"/>
      <c r="AE48" s="40"/>
    </row>
    <row r="49" spans="1:31" s="145" customFormat="1" x14ac:dyDescent="0.25">
      <c r="A49" s="47" t="s">
        <v>116</v>
      </c>
      <c r="B49" s="54">
        <v>-2870</v>
      </c>
      <c r="C49" s="54">
        <v>-3332</v>
      </c>
      <c r="D49" s="54">
        <v>-3261</v>
      </c>
      <c r="E49" s="54">
        <v>-3198</v>
      </c>
      <c r="F49" s="54">
        <v>-3032</v>
      </c>
      <c r="G49" s="54">
        <v>-3110</v>
      </c>
      <c r="H49" s="54">
        <v>-3135</v>
      </c>
      <c r="I49" s="54">
        <v>-3343</v>
      </c>
      <c r="J49" s="54">
        <v>-3846</v>
      </c>
      <c r="K49" s="54">
        <v>-3512</v>
      </c>
      <c r="L49" s="55">
        <v>-3740</v>
      </c>
      <c r="M49" s="55">
        <v>-3551.9547849964038</v>
      </c>
      <c r="N49" s="55">
        <v>-3588.5570000000002</v>
      </c>
      <c r="O49" s="55">
        <v>-3558</v>
      </c>
      <c r="P49" s="55">
        <v>-3791</v>
      </c>
      <c r="Q49" s="55">
        <v>-3714</v>
      </c>
      <c r="R49" s="55">
        <v>-4200</v>
      </c>
      <c r="S49" s="55">
        <v>-4222</v>
      </c>
      <c r="T49" s="55">
        <v>-3925</v>
      </c>
      <c r="U49" s="55">
        <v>-3876</v>
      </c>
      <c r="V49" s="55">
        <v>-3201</v>
      </c>
      <c r="W49" s="55">
        <f>W43+W47</f>
        <v>-2279</v>
      </c>
      <c r="X49" s="55">
        <f>X43+X47</f>
        <v>-2038</v>
      </c>
      <c r="Y49" s="55">
        <f>Y43+Y47</f>
        <v>-2737</v>
      </c>
      <c r="Z49" s="55">
        <f>Z51+Z52+Z50</f>
        <v>2324</v>
      </c>
      <c r="AA49" s="140">
        <f>AA47+AA43</f>
        <v>-3478</v>
      </c>
      <c r="AB49" s="140">
        <f>AB47+AB43</f>
        <v>-3566</v>
      </c>
      <c r="AC49" s="55">
        <f>AC47+AC43</f>
        <v>-3449</v>
      </c>
      <c r="AD49" s="55">
        <v>-3236</v>
      </c>
      <c r="AE49" s="55">
        <f t="shared" ref="AE49" si="4">AE47+AE43</f>
        <v>-3502</v>
      </c>
    </row>
    <row r="50" spans="1:31" s="145" customFormat="1" x14ac:dyDescent="0.25">
      <c r="A50" s="42" t="s">
        <v>359</v>
      </c>
      <c r="B50" s="39">
        <v>1435</v>
      </c>
      <c r="C50" s="39">
        <v>0</v>
      </c>
      <c r="D50" s="39">
        <v>-98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120">
        <v>0</v>
      </c>
      <c r="M50" s="120">
        <v>0</v>
      </c>
      <c r="N50" s="120">
        <v>0</v>
      </c>
      <c r="O50" s="120">
        <v>0</v>
      </c>
      <c r="P50" s="120">
        <v>0</v>
      </c>
      <c r="Q50" s="37" t="s">
        <v>29</v>
      </c>
      <c r="R50" s="120" t="s">
        <v>29</v>
      </c>
      <c r="S50" s="120">
        <v>0</v>
      </c>
      <c r="T50" s="120">
        <v>0</v>
      </c>
      <c r="U50" s="120">
        <v>0</v>
      </c>
      <c r="V50" s="120">
        <v>-100</v>
      </c>
      <c r="W50" s="120">
        <v>0</v>
      </c>
      <c r="X50" s="120">
        <v>0</v>
      </c>
      <c r="Y50" s="120">
        <v>0</v>
      </c>
      <c r="Z50" s="120">
        <v>-115</v>
      </c>
      <c r="AA50" s="120">
        <v>-115</v>
      </c>
      <c r="AB50" s="120">
        <v>-115</v>
      </c>
      <c r="AC50" s="120">
        <v>-115</v>
      </c>
      <c r="AD50" s="120">
        <v>-115</v>
      </c>
      <c r="AE50" s="120">
        <v>-115</v>
      </c>
    </row>
    <row r="51" spans="1:31" s="145" customFormat="1" x14ac:dyDescent="0.25">
      <c r="A51" s="42" t="s">
        <v>117</v>
      </c>
      <c r="B51" s="39">
        <v>1549</v>
      </c>
      <c r="C51" s="39">
        <v>1541</v>
      </c>
      <c r="D51" s="39">
        <v>1533</v>
      </c>
      <c r="E51" s="39">
        <v>1458</v>
      </c>
      <c r="F51" s="39">
        <v>1429</v>
      </c>
      <c r="G51" s="39">
        <v>1421</v>
      </c>
      <c r="H51" s="39">
        <v>1393</v>
      </c>
      <c r="I51" s="39">
        <v>1318</v>
      </c>
      <c r="J51" s="39">
        <v>1307</v>
      </c>
      <c r="K51" s="39">
        <v>2477</v>
      </c>
      <c r="L51" s="40">
        <v>2302</v>
      </c>
      <c r="M51" s="40">
        <v>2076.0450089999999</v>
      </c>
      <c r="N51" s="40">
        <v>1862.2239999999999</v>
      </c>
      <c r="O51" s="40">
        <v>1600</v>
      </c>
      <c r="P51" s="40">
        <v>2737</v>
      </c>
      <c r="Q51" s="40">
        <v>2531</v>
      </c>
      <c r="R51" s="40">
        <v>4641</v>
      </c>
      <c r="S51" s="40">
        <v>4274</v>
      </c>
      <c r="T51" s="40">
        <v>4080</v>
      </c>
      <c r="U51" s="40">
        <v>3992</v>
      </c>
      <c r="V51" s="40">
        <v>3762</v>
      </c>
      <c r="W51" s="40">
        <v>3762</v>
      </c>
      <c r="X51" s="40">
        <v>3705</v>
      </c>
      <c r="Y51" s="40">
        <v>2655</v>
      </c>
      <c r="Z51" s="40">
        <v>2523</v>
      </c>
      <c r="AA51" s="120">
        <v>4262</v>
      </c>
      <c r="AB51" s="120">
        <v>3965</v>
      </c>
      <c r="AC51" s="40">
        <v>4410</v>
      </c>
      <c r="AD51" s="120">
        <v>4230</v>
      </c>
      <c r="AE51" s="40">
        <v>4193</v>
      </c>
    </row>
    <row r="52" spans="1:31" s="145" customFormat="1" x14ac:dyDescent="0.25">
      <c r="A52" s="42" t="s">
        <v>118</v>
      </c>
      <c r="B52" s="39" t="s">
        <v>29</v>
      </c>
      <c r="C52" s="39" t="s">
        <v>29</v>
      </c>
      <c r="D52" s="39" t="s">
        <v>29</v>
      </c>
      <c r="E52" s="39" t="s">
        <v>29</v>
      </c>
      <c r="F52" s="39" t="s">
        <v>29</v>
      </c>
      <c r="G52" s="39" t="s">
        <v>29</v>
      </c>
      <c r="H52" s="39" t="s">
        <v>29</v>
      </c>
      <c r="I52" s="39" t="s">
        <v>29</v>
      </c>
      <c r="J52" s="39" t="s">
        <v>29</v>
      </c>
      <c r="K52" s="39" t="s">
        <v>29</v>
      </c>
      <c r="L52" s="39" t="s">
        <v>29</v>
      </c>
      <c r="M52" s="39" t="s">
        <v>29</v>
      </c>
      <c r="N52" s="39" t="s">
        <v>29</v>
      </c>
      <c r="O52" s="39" t="s">
        <v>29</v>
      </c>
      <c r="P52" s="40">
        <v>-67</v>
      </c>
      <c r="Q52" s="40">
        <v>-67</v>
      </c>
      <c r="R52" s="40">
        <v>-67</v>
      </c>
      <c r="S52" s="40">
        <v>-67</v>
      </c>
      <c r="T52" s="40">
        <v>-67</v>
      </c>
      <c r="U52" s="40">
        <v>-67</v>
      </c>
      <c r="V52" s="40">
        <v>-67</v>
      </c>
      <c r="W52" s="40">
        <v>-67</v>
      </c>
      <c r="X52" s="40">
        <v>-67</v>
      </c>
      <c r="Y52" s="40">
        <v>67</v>
      </c>
      <c r="Z52" s="40">
        <v>-84</v>
      </c>
      <c r="AA52" s="120">
        <v>-167</v>
      </c>
      <c r="AB52" s="120">
        <v>-67</v>
      </c>
      <c r="AC52" s="40">
        <v>-67</v>
      </c>
      <c r="AD52" s="120">
        <v>-67</v>
      </c>
      <c r="AE52" s="40">
        <v>-67</v>
      </c>
    </row>
    <row r="53" spans="1:31" s="145" customFormat="1" x14ac:dyDescent="0.25">
      <c r="A53" s="47" t="s">
        <v>119</v>
      </c>
      <c r="B53" s="54">
        <v>114</v>
      </c>
      <c r="C53" s="54">
        <v>-1791</v>
      </c>
      <c r="D53" s="54">
        <v>-1826</v>
      </c>
      <c r="E53" s="54">
        <v>-1740</v>
      </c>
      <c r="F53" s="54">
        <v>-1603</v>
      </c>
      <c r="G53" s="54">
        <v>-1689</v>
      </c>
      <c r="H53" s="54">
        <v>-1742</v>
      </c>
      <c r="I53" s="54">
        <v>-2025</v>
      </c>
      <c r="J53" s="54">
        <v>-2539</v>
      </c>
      <c r="K53" s="54">
        <v>-1035</v>
      </c>
      <c r="L53" s="55">
        <v>-1438</v>
      </c>
      <c r="M53" s="55">
        <v>-1475.9097759964038</v>
      </c>
      <c r="N53" s="55">
        <v>-1726.3330000000003</v>
      </c>
      <c r="O53" s="55">
        <v>-1958</v>
      </c>
      <c r="P53" s="55">
        <v>-1121</v>
      </c>
      <c r="Q53" s="55">
        <v>-1250</v>
      </c>
      <c r="R53" s="55">
        <v>374</v>
      </c>
      <c r="S53" s="55">
        <v>-15</v>
      </c>
      <c r="T53" s="55">
        <v>88</v>
      </c>
      <c r="U53" s="55">
        <v>49</v>
      </c>
      <c r="V53" s="55">
        <v>394</v>
      </c>
      <c r="W53" s="55">
        <f>W49+W50+W52+W51</f>
        <v>1416</v>
      </c>
      <c r="X53" s="55">
        <f>SUM(X49:X52)</f>
        <v>1600</v>
      </c>
      <c r="Y53" s="55">
        <v>-149</v>
      </c>
      <c r="Z53" s="55">
        <v>-151</v>
      </c>
      <c r="AA53" s="140">
        <f>SUM(AA49:AA52)</f>
        <v>502</v>
      </c>
      <c r="AB53" s="140">
        <f>SUM(AB49:AB52)</f>
        <v>217</v>
      </c>
      <c r="AC53" s="55">
        <f>SUM(AC49:AC52)</f>
        <v>779</v>
      </c>
      <c r="AD53" s="55">
        <v>812</v>
      </c>
      <c r="AE53" s="55">
        <f>SUM(AE49:AE52)</f>
        <v>509</v>
      </c>
    </row>
    <row r="54" spans="1:31" s="145" customFormat="1" x14ac:dyDescent="0.25">
      <c r="A54" s="38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120"/>
      <c r="AB54" s="120"/>
      <c r="AC54" s="40"/>
      <c r="AE54" s="40"/>
    </row>
    <row r="55" spans="1:31" s="145" customFormat="1" hidden="1" x14ac:dyDescent="0.25">
      <c r="A55" s="34" t="s">
        <v>120</v>
      </c>
      <c r="B55" s="35" t="s">
        <v>24</v>
      </c>
      <c r="C55" s="35" t="s">
        <v>20</v>
      </c>
      <c r="D55" s="35" t="s">
        <v>14</v>
      </c>
      <c r="E55" s="35" t="s">
        <v>26</v>
      </c>
      <c r="F55" s="35" t="s">
        <v>10</v>
      </c>
      <c r="G55" s="35" t="s">
        <v>27</v>
      </c>
      <c r="H55" s="35" t="s">
        <v>28</v>
      </c>
      <c r="I55" s="35" t="s">
        <v>7</v>
      </c>
      <c r="J55" s="35" t="s">
        <v>25</v>
      </c>
      <c r="K55" s="35" t="s">
        <v>6</v>
      </c>
      <c r="L55" s="35" t="s">
        <v>5</v>
      </c>
      <c r="M55" s="35" t="str">
        <f>M$2</f>
        <v>4Q18</v>
      </c>
      <c r="N55" s="35" t="str">
        <f>N$2</f>
        <v>1Q19</v>
      </c>
      <c r="O55" s="35" t="str">
        <f>O$2</f>
        <v>2Q19</v>
      </c>
      <c r="P55" s="35" t="str">
        <f>P$2</f>
        <v>3Q19</v>
      </c>
      <c r="Q55" s="35" t="str">
        <f>Q$2</f>
        <v>4Q19</v>
      </c>
      <c r="R55" s="35" t="s">
        <v>54</v>
      </c>
      <c r="S55" s="35" t="s">
        <v>55</v>
      </c>
      <c r="T55" s="35" t="s">
        <v>58</v>
      </c>
      <c r="U55" s="35" t="s">
        <v>231</v>
      </c>
      <c r="V55" s="35" t="s">
        <v>231</v>
      </c>
      <c r="W55" s="35" t="s">
        <v>231</v>
      </c>
      <c r="X55" s="35" t="s">
        <v>232</v>
      </c>
      <c r="Y55" s="35" t="s">
        <v>233</v>
      </c>
      <c r="Z55" s="35" t="s">
        <v>362</v>
      </c>
      <c r="AA55" s="35"/>
      <c r="AB55" s="35"/>
      <c r="AC55" s="35"/>
      <c r="AE55" s="35"/>
    </row>
    <row r="56" spans="1:31" s="145" customFormat="1" hidden="1" x14ac:dyDescent="0.25">
      <c r="A56" s="47" t="s">
        <v>121</v>
      </c>
      <c r="B56" s="54">
        <v>5573</v>
      </c>
      <c r="C56" s="54">
        <v>4874</v>
      </c>
      <c r="D56" s="54">
        <v>4953</v>
      </c>
      <c r="E56" s="54">
        <v>5210</v>
      </c>
      <c r="F56" s="54">
        <v>5526</v>
      </c>
      <c r="G56" s="54">
        <v>6252</v>
      </c>
      <c r="H56" s="54">
        <v>5868</v>
      </c>
      <c r="I56" s="54">
        <v>5986</v>
      </c>
      <c r="J56" s="54">
        <v>6252</v>
      </c>
      <c r="K56" s="54">
        <v>6924</v>
      </c>
      <c r="L56" s="140">
        <v>6432</v>
      </c>
      <c r="M56" s="140">
        <v>6480</v>
      </c>
      <c r="N56" s="140">
        <v>7796.5</v>
      </c>
      <c r="O56" s="140">
        <v>8599</v>
      </c>
      <c r="P56" s="140">
        <v>7509.7200876499992</v>
      </c>
      <c r="Q56" s="140">
        <v>6564</v>
      </c>
      <c r="R56" s="176"/>
      <c r="S56" s="176"/>
      <c r="T56" s="176"/>
      <c r="U56" s="176"/>
      <c r="V56" s="176"/>
      <c r="W56" s="176"/>
      <c r="X56" s="176"/>
      <c r="Y56" s="176"/>
      <c r="Z56" s="176"/>
      <c r="AA56" s="176"/>
      <c r="AB56" s="176"/>
      <c r="AC56" s="176"/>
      <c r="AE56" s="176"/>
    </row>
    <row r="57" spans="1:31" s="145" customFormat="1" hidden="1" x14ac:dyDescent="0.25">
      <c r="A57" s="42" t="s">
        <v>109</v>
      </c>
      <c r="B57" s="120">
        <v>1689</v>
      </c>
      <c r="C57" s="120">
        <v>1579</v>
      </c>
      <c r="D57" s="120">
        <v>1789</v>
      </c>
      <c r="E57" s="120">
        <v>1905</v>
      </c>
      <c r="F57" s="120">
        <v>1849</v>
      </c>
      <c r="G57" s="120">
        <v>2300</v>
      </c>
      <c r="H57" s="120">
        <v>2127</v>
      </c>
      <c r="I57" s="120">
        <v>2197</v>
      </c>
      <c r="J57" s="120">
        <v>2146</v>
      </c>
      <c r="K57" s="120">
        <v>2269</v>
      </c>
      <c r="L57" s="120">
        <v>2003</v>
      </c>
      <c r="M57" s="120">
        <v>2078.1999999999998</v>
      </c>
      <c r="N57" s="120">
        <v>2835.4</v>
      </c>
      <c r="O57" s="120">
        <v>3336</v>
      </c>
      <c r="P57" s="120">
        <v>2409.9891653199998</v>
      </c>
      <c r="Q57" s="120">
        <v>2048</v>
      </c>
      <c r="R57" s="177"/>
      <c r="S57" s="177"/>
      <c r="T57" s="177"/>
      <c r="U57" s="177"/>
      <c r="V57" s="177"/>
      <c r="W57" s="177"/>
      <c r="X57" s="177"/>
      <c r="Y57" s="177"/>
      <c r="Z57" s="177"/>
      <c r="AA57" s="177"/>
      <c r="AB57" s="177"/>
      <c r="AC57" s="177"/>
      <c r="AE57" s="177"/>
    </row>
    <row r="58" spans="1:31" s="145" customFormat="1" hidden="1" x14ac:dyDescent="0.25">
      <c r="A58" s="42" t="s">
        <v>122</v>
      </c>
      <c r="B58" s="120">
        <v>3587</v>
      </c>
      <c r="C58" s="120">
        <v>3108</v>
      </c>
      <c r="D58" s="120">
        <v>3002</v>
      </c>
      <c r="E58" s="120">
        <v>3251</v>
      </c>
      <c r="F58" s="120">
        <v>3562</v>
      </c>
      <c r="G58" s="120">
        <v>3744</v>
      </c>
      <c r="H58" s="120">
        <v>3545</v>
      </c>
      <c r="I58" s="120">
        <v>3783</v>
      </c>
      <c r="J58" s="120">
        <v>4064</v>
      </c>
      <c r="K58" s="120">
        <v>4458</v>
      </c>
      <c r="L58" s="120">
        <v>4054</v>
      </c>
      <c r="M58" s="120">
        <v>4392.8</v>
      </c>
      <c r="N58" s="120">
        <v>4952.3</v>
      </c>
      <c r="O58" s="120">
        <v>5254</v>
      </c>
      <c r="P58" s="120">
        <v>5097.2962859399995</v>
      </c>
      <c r="Q58" s="120">
        <v>4515</v>
      </c>
      <c r="R58" s="177"/>
      <c r="S58" s="177"/>
      <c r="T58" s="177"/>
      <c r="U58" s="177"/>
      <c r="V58" s="177"/>
      <c r="W58" s="177"/>
      <c r="X58" s="177"/>
      <c r="Y58" s="177"/>
      <c r="Z58" s="177"/>
      <c r="AA58" s="177"/>
      <c r="AB58" s="177"/>
      <c r="AC58" s="177"/>
      <c r="AE58" s="177"/>
    </row>
    <row r="59" spans="1:31" s="145" customFormat="1" hidden="1" x14ac:dyDescent="0.25">
      <c r="A59" s="42" t="s">
        <v>123</v>
      </c>
      <c r="B59" s="120">
        <v>298</v>
      </c>
      <c r="C59" s="120">
        <v>186</v>
      </c>
      <c r="D59" s="120">
        <v>162</v>
      </c>
      <c r="E59" s="120">
        <v>54</v>
      </c>
      <c r="F59" s="120">
        <v>115</v>
      </c>
      <c r="G59" s="120">
        <v>207</v>
      </c>
      <c r="H59" s="120">
        <v>196</v>
      </c>
      <c r="I59" s="120">
        <v>6</v>
      </c>
      <c r="J59" s="120">
        <v>42</v>
      </c>
      <c r="K59" s="120">
        <v>197</v>
      </c>
      <c r="L59" s="120">
        <v>376</v>
      </c>
      <c r="M59" s="120">
        <v>9</v>
      </c>
      <c r="N59" s="120">
        <v>8.8000000000000007</v>
      </c>
      <c r="O59" s="120">
        <v>9</v>
      </c>
      <c r="P59" s="120">
        <v>2.4346363900000001</v>
      </c>
      <c r="Q59" s="120">
        <v>1</v>
      </c>
      <c r="R59" s="178"/>
      <c r="S59" s="177"/>
      <c r="T59" s="177"/>
      <c r="U59" s="177"/>
      <c r="V59" s="177"/>
      <c r="W59" s="177"/>
      <c r="X59" s="177"/>
      <c r="Y59" s="177"/>
      <c r="Z59" s="177"/>
      <c r="AA59" s="177"/>
      <c r="AB59" s="177"/>
      <c r="AC59" s="177"/>
      <c r="AE59" s="177"/>
    </row>
    <row r="60" spans="1:31" s="145" customFormat="1" hidden="1" x14ac:dyDescent="0.25">
      <c r="A60" s="47" t="s">
        <v>124</v>
      </c>
      <c r="B60" s="54">
        <v>2266</v>
      </c>
      <c r="C60" s="54">
        <v>2074</v>
      </c>
      <c r="D60" s="54">
        <v>2287</v>
      </c>
      <c r="E60" s="54">
        <v>2340</v>
      </c>
      <c r="F60" s="54">
        <v>2495</v>
      </c>
      <c r="G60" s="54">
        <v>2655</v>
      </c>
      <c r="H60" s="54">
        <v>2933</v>
      </c>
      <c r="I60" s="54">
        <v>3067</v>
      </c>
      <c r="J60" s="54">
        <v>3869</v>
      </c>
      <c r="K60" s="54">
        <v>3965</v>
      </c>
      <c r="L60" s="140">
        <v>3705</v>
      </c>
      <c r="M60" s="140">
        <v>4102.8999999999996</v>
      </c>
      <c r="N60" s="140">
        <v>4452.3</v>
      </c>
      <c r="O60" s="140">
        <v>5173</v>
      </c>
      <c r="P60" s="140">
        <v>5285.3287975900002</v>
      </c>
      <c r="Q60" s="140">
        <v>5111</v>
      </c>
      <c r="R60" s="176"/>
      <c r="S60" s="176"/>
      <c r="T60" s="176"/>
      <c r="U60" s="176"/>
      <c r="V60" s="176"/>
      <c r="W60" s="176"/>
      <c r="X60" s="176"/>
      <c r="Y60" s="176"/>
      <c r="Z60" s="176"/>
      <c r="AA60" s="176"/>
      <c r="AB60" s="176"/>
      <c r="AC60" s="176"/>
      <c r="AE60" s="176"/>
    </row>
    <row r="61" spans="1:31" s="145" customFormat="1" hidden="1" x14ac:dyDescent="0.25">
      <c r="A61" s="42" t="s">
        <v>125</v>
      </c>
      <c r="B61" s="120">
        <v>1543</v>
      </c>
      <c r="C61" s="120">
        <v>1345</v>
      </c>
      <c r="D61" s="120">
        <v>1690</v>
      </c>
      <c r="E61" s="120">
        <v>1763</v>
      </c>
      <c r="F61" s="120">
        <v>1934</v>
      </c>
      <c r="G61" s="120">
        <v>2078</v>
      </c>
      <c r="H61" s="120">
        <v>2250</v>
      </c>
      <c r="I61" s="120">
        <v>2461</v>
      </c>
      <c r="J61" s="120">
        <v>3253</v>
      </c>
      <c r="K61" s="120">
        <v>3226</v>
      </c>
      <c r="L61" s="120">
        <v>2934</v>
      </c>
      <c r="M61" s="120">
        <v>3445.4</v>
      </c>
      <c r="N61" s="120">
        <v>3529.2</v>
      </c>
      <c r="O61" s="120">
        <v>3999</v>
      </c>
      <c r="P61" s="120">
        <v>4197.1290232300007</v>
      </c>
      <c r="Q61" s="120">
        <v>4134</v>
      </c>
      <c r="R61" s="177"/>
      <c r="S61" s="177"/>
      <c r="T61" s="177"/>
      <c r="U61" s="177"/>
      <c r="V61" s="177"/>
      <c r="W61" s="177"/>
      <c r="X61" s="177"/>
      <c r="Y61" s="177"/>
      <c r="Z61" s="177"/>
      <c r="AA61" s="177"/>
      <c r="AB61" s="177"/>
      <c r="AC61" s="177"/>
      <c r="AE61" s="177"/>
    </row>
    <row r="62" spans="1:31" s="145" customFormat="1" hidden="1" x14ac:dyDescent="0.25">
      <c r="A62" s="42" t="s">
        <v>126</v>
      </c>
      <c r="B62" s="120">
        <v>244</v>
      </c>
      <c r="C62" s="120">
        <v>260</v>
      </c>
      <c r="D62" s="120">
        <v>287</v>
      </c>
      <c r="E62" s="120">
        <v>254</v>
      </c>
      <c r="F62" s="120">
        <v>252</v>
      </c>
      <c r="G62" s="120">
        <v>294</v>
      </c>
      <c r="H62" s="120">
        <v>296</v>
      </c>
      <c r="I62" s="120">
        <v>252</v>
      </c>
      <c r="J62" s="120">
        <v>233</v>
      </c>
      <c r="K62" s="120">
        <v>265</v>
      </c>
      <c r="L62" s="120">
        <v>315</v>
      </c>
      <c r="M62" s="120">
        <v>248.2</v>
      </c>
      <c r="N62" s="120">
        <v>261.7</v>
      </c>
      <c r="O62" s="120">
        <v>292</v>
      </c>
      <c r="P62" s="120">
        <v>349.58244854999998</v>
      </c>
      <c r="Q62" s="120">
        <v>313</v>
      </c>
      <c r="R62" s="177"/>
      <c r="S62" s="177"/>
      <c r="T62" s="177"/>
      <c r="U62" s="177"/>
      <c r="V62" s="177"/>
      <c r="W62" s="177"/>
      <c r="X62" s="177"/>
      <c r="Y62" s="177"/>
      <c r="Z62" s="177"/>
      <c r="AA62" s="177"/>
      <c r="AB62" s="177"/>
      <c r="AC62" s="177"/>
      <c r="AE62" s="177"/>
    </row>
    <row r="63" spans="1:31" s="145" customFormat="1" hidden="1" x14ac:dyDescent="0.25">
      <c r="A63" s="42" t="s">
        <v>127</v>
      </c>
      <c r="B63" s="120">
        <v>412</v>
      </c>
      <c r="C63" s="120">
        <v>418</v>
      </c>
      <c r="D63" s="120">
        <v>248</v>
      </c>
      <c r="E63" s="120">
        <v>232</v>
      </c>
      <c r="F63" s="120">
        <v>190</v>
      </c>
      <c r="G63" s="120">
        <v>183</v>
      </c>
      <c r="H63" s="120">
        <v>279</v>
      </c>
      <c r="I63" s="120">
        <v>286</v>
      </c>
      <c r="J63" s="120">
        <v>288</v>
      </c>
      <c r="K63" s="120">
        <v>337</v>
      </c>
      <c r="L63" s="120">
        <v>323</v>
      </c>
      <c r="M63" s="120">
        <v>271.89999999999998</v>
      </c>
      <c r="N63" s="120">
        <v>555.4</v>
      </c>
      <c r="O63" s="120">
        <v>802</v>
      </c>
      <c r="P63" s="120">
        <v>505.72503313999999</v>
      </c>
      <c r="Q63" s="120">
        <v>560</v>
      </c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77"/>
      <c r="AC63" s="177"/>
      <c r="AE63" s="177"/>
    </row>
    <row r="64" spans="1:31" s="145" customFormat="1" hidden="1" x14ac:dyDescent="0.25">
      <c r="A64" s="42" t="s">
        <v>128</v>
      </c>
      <c r="B64" s="120">
        <v>67</v>
      </c>
      <c r="C64" s="120">
        <v>51</v>
      </c>
      <c r="D64" s="120">
        <v>63</v>
      </c>
      <c r="E64" s="120">
        <v>91</v>
      </c>
      <c r="F64" s="120">
        <v>119</v>
      </c>
      <c r="G64" s="120">
        <v>100</v>
      </c>
      <c r="H64" s="120">
        <v>108</v>
      </c>
      <c r="I64" s="120">
        <v>69</v>
      </c>
      <c r="J64" s="120">
        <v>95</v>
      </c>
      <c r="K64" s="120">
        <v>137</v>
      </c>
      <c r="L64" s="120">
        <v>133</v>
      </c>
      <c r="M64" s="120">
        <v>137.4</v>
      </c>
      <c r="N64" s="120">
        <v>106</v>
      </c>
      <c r="O64" s="120">
        <v>81</v>
      </c>
      <c r="P64" s="120">
        <v>232.89229266999999</v>
      </c>
      <c r="Q64" s="120">
        <v>104</v>
      </c>
      <c r="R64" s="177"/>
      <c r="S64" s="177"/>
      <c r="T64" s="177"/>
      <c r="U64" s="177"/>
      <c r="V64" s="177"/>
      <c r="W64" s="177"/>
      <c r="X64" s="177"/>
      <c r="Y64" s="177"/>
      <c r="Z64" s="177"/>
      <c r="AA64" s="177"/>
      <c r="AB64" s="177"/>
      <c r="AC64" s="177"/>
      <c r="AE64" s="177"/>
    </row>
    <row r="65" spans="1:31" s="145" customFormat="1" hidden="1" x14ac:dyDescent="0.25">
      <c r="A65" s="47" t="s">
        <v>129</v>
      </c>
      <c r="B65" s="54">
        <v>3307</v>
      </c>
      <c r="C65" s="54">
        <v>2799</v>
      </c>
      <c r="D65" s="54">
        <v>2666</v>
      </c>
      <c r="E65" s="54">
        <v>2870</v>
      </c>
      <c r="F65" s="54">
        <v>3031</v>
      </c>
      <c r="G65" s="54">
        <v>3597</v>
      </c>
      <c r="H65" s="54">
        <v>2935</v>
      </c>
      <c r="I65" s="54">
        <v>2919</v>
      </c>
      <c r="J65" s="54">
        <v>2383</v>
      </c>
      <c r="K65" s="54">
        <v>2959</v>
      </c>
      <c r="L65" s="140">
        <v>2727</v>
      </c>
      <c r="M65" s="140">
        <v>2377.1</v>
      </c>
      <c r="N65" s="140">
        <v>3344.3</v>
      </c>
      <c r="O65" s="140">
        <v>3425</v>
      </c>
      <c r="P65" s="140">
        <v>2224.3912900599989</v>
      </c>
      <c r="Q65" s="140">
        <v>1453</v>
      </c>
      <c r="R65" s="176"/>
      <c r="S65" s="176"/>
      <c r="T65" s="176"/>
      <c r="U65" s="176"/>
      <c r="V65" s="176"/>
      <c r="W65" s="176"/>
      <c r="X65" s="176"/>
      <c r="Y65" s="176"/>
      <c r="Z65" s="176"/>
      <c r="AA65" s="176"/>
      <c r="AB65" s="176"/>
      <c r="AC65" s="176"/>
      <c r="AE65" s="176"/>
    </row>
    <row r="66" spans="1:31" s="145" customFormat="1" hidden="1" x14ac:dyDescent="0.25">
      <c r="A66" s="42" t="s">
        <v>130</v>
      </c>
      <c r="B66" s="37">
        <v>33</v>
      </c>
      <c r="C66" s="37">
        <v>31</v>
      </c>
      <c r="D66" s="37">
        <v>34</v>
      </c>
      <c r="E66" s="37">
        <v>35</v>
      </c>
      <c r="F66" s="37">
        <v>33</v>
      </c>
      <c r="G66" s="37">
        <v>41</v>
      </c>
      <c r="H66" s="37">
        <v>37</v>
      </c>
      <c r="I66" s="37">
        <v>34</v>
      </c>
      <c r="J66" s="37">
        <v>33</v>
      </c>
      <c r="K66" s="37">
        <v>31</v>
      </c>
      <c r="L66" s="37">
        <v>25</v>
      </c>
      <c r="M66" s="37">
        <v>27</v>
      </c>
      <c r="N66" s="37">
        <v>37</v>
      </c>
      <c r="O66" s="37">
        <v>39</v>
      </c>
      <c r="P66" s="138">
        <v>32</v>
      </c>
      <c r="Q66" s="138">
        <v>25</v>
      </c>
      <c r="R66" s="177"/>
      <c r="S66" s="177"/>
      <c r="T66" s="177"/>
      <c r="U66" s="177"/>
      <c r="V66" s="177"/>
      <c r="W66" s="177"/>
      <c r="X66" s="177"/>
      <c r="Y66" s="177"/>
      <c r="Z66" s="177"/>
      <c r="AA66" s="177"/>
      <c r="AB66" s="177"/>
      <c r="AC66" s="177"/>
      <c r="AE66" s="177"/>
    </row>
    <row r="67" spans="1:31" s="145" customFormat="1" hidden="1" x14ac:dyDescent="0.25">
      <c r="A67" s="42" t="s">
        <v>131</v>
      </c>
      <c r="B67" s="37">
        <v>46</v>
      </c>
      <c r="C67" s="37">
        <v>39</v>
      </c>
      <c r="D67" s="37">
        <v>49</v>
      </c>
      <c r="E67" s="37">
        <v>51</v>
      </c>
      <c r="F67" s="37">
        <v>56</v>
      </c>
      <c r="G67" s="37">
        <v>59</v>
      </c>
      <c r="H67" s="37">
        <v>61</v>
      </c>
      <c r="I67" s="37">
        <v>62</v>
      </c>
      <c r="J67" s="37">
        <v>79</v>
      </c>
      <c r="K67" s="37">
        <v>70</v>
      </c>
      <c r="L67" s="37">
        <v>61</v>
      </c>
      <c r="M67" s="37">
        <v>78</v>
      </c>
      <c r="N67" s="37">
        <v>79</v>
      </c>
      <c r="O67" s="37">
        <v>81</v>
      </c>
      <c r="P67" s="138">
        <v>86</v>
      </c>
      <c r="Q67" s="138">
        <v>84</v>
      </c>
      <c r="R67" s="177"/>
      <c r="S67" s="177"/>
      <c r="T67" s="177"/>
      <c r="U67" s="177"/>
      <c r="V67" s="177"/>
      <c r="W67" s="177"/>
      <c r="X67" s="177"/>
      <c r="Y67" s="177"/>
      <c r="Z67" s="177"/>
      <c r="AA67" s="177"/>
      <c r="AB67" s="177"/>
      <c r="AC67" s="177"/>
      <c r="AE67" s="177"/>
    </row>
    <row r="68" spans="1:31" s="145" customFormat="1" hidden="1" x14ac:dyDescent="0.25">
      <c r="A68" s="42" t="s">
        <v>122</v>
      </c>
      <c r="B68" s="37">
        <v>106</v>
      </c>
      <c r="C68" s="37">
        <v>90</v>
      </c>
      <c r="D68" s="37">
        <v>87</v>
      </c>
      <c r="E68" s="37">
        <v>94</v>
      </c>
      <c r="F68" s="37">
        <v>104</v>
      </c>
      <c r="G68" s="37">
        <v>106</v>
      </c>
      <c r="H68" s="37">
        <v>97</v>
      </c>
      <c r="I68" s="37">
        <v>95</v>
      </c>
      <c r="J68" s="37">
        <v>99</v>
      </c>
      <c r="K68" s="37">
        <v>97</v>
      </c>
      <c r="L68" s="37">
        <v>85</v>
      </c>
      <c r="M68" s="37">
        <v>99</v>
      </c>
      <c r="N68" s="37">
        <v>111</v>
      </c>
      <c r="O68" s="37">
        <v>106</v>
      </c>
      <c r="P68" s="138">
        <v>105</v>
      </c>
      <c r="Q68" s="138">
        <v>92</v>
      </c>
      <c r="R68" s="177"/>
      <c r="S68" s="177"/>
      <c r="T68" s="177"/>
      <c r="U68" s="177"/>
      <c r="V68" s="177"/>
      <c r="W68" s="177"/>
      <c r="X68" s="177"/>
      <c r="Y68" s="177"/>
      <c r="Z68" s="177"/>
      <c r="AA68" s="177"/>
      <c r="AB68" s="177"/>
      <c r="AC68" s="177"/>
      <c r="AE68" s="177"/>
    </row>
    <row r="69" spans="1:31" s="145" customFormat="1" hidden="1" x14ac:dyDescent="0.25">
      <c r="A69" s="47" t="s">
        <v>132</v>
      </c>
      <c r="B69" s="54">
        <v>93</v>
      </c>
      <c r="C69" s="54">
        <v>82</v>
      </c>
      <c r="D69" s="54">
        <v>72</v>
      </c>
      <c r="E69" s="54">
        <v>78</v>
      </c>
      <c r="F69" s="54">
        <v>81</v>
      </c>
      <c r="G69" s="54">
        <v>88</v>
      </c>
      <c r="H69" s="54">
        <v>73</v>
      </c>
      <c r="I69" s="54">
        <v>67</v>
      </c>
      <c r="J69" s="54">
        <v>53</v>
      </c>
      <c r="K69" s="54">
        <v>58</v>
      </c>
      <c r="L69" s="140">
        <v>49</v>
      </c>
      <c r="M69" s="140">
        <v>48</v>
      </c>
      <c r="N69" s="140">
        <v>69</v>
      </c>
      <c r="O69" s="140">
        <v>64</v>
      </c>
      <c r="P69" s="140">
        <v>51</v>
      </c>
      <c r="Q69" s="140">
        <v>33</v>
      </c>
      <c r="R69" s="176"/>
      <c r="S69" s="176"/>
      <c r="T69" s="176"/>
      <c r="U69" s="176"/>
      <c r="V69" s="176"/>
      <c r="W69" s="176"/>
      <c r="X69" s="176"/>
      <c r="Y69" s="176"/>
      <c r="Z69" s="176"/>
      <c r="AA69" s="176"/>
      <c r="AB69" s="176"/>
      <c r="AC69" s="176"/>
      <c r="AE69" s="176"/>
    </row>
    <row r="70" spans="1:31" s="145" customFormat="1" x14ac:dyDescent="0.25">
      <c r="A70" s="52"/>
      <c r="B70" s="43"/>
      <c r="C70" s="43"/>
      <c r="D70" s="43"/>
      <c r="E70" s="43"/>
      <c r="F70" s="43"/>
      <c r="G70" s="43"/>
      <c r="H70" s="43"/>
      <c r="I70" s="43"/>
      <c r="J70" s="15"/>
      <c r="K70" s="15"/>
      <c r="L70" s="15"/>
      <c r="M70" s="15"/>
      <c r="N70" s="15"/>
      <c r="O70" s="15"/>
      <c r="P70" s="15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120"/>
      <c r="AB70" s="120"/>
      <c r="AC70" s="40"/>
      <c r="AE70" s="40"/>
    </row>
    <row r="71" spans="1:31" s="145" customFormat="1" x14ac:dyDescent="0.25">
      <c r="A71" s="34" t="s">
        <v>133</v>
      </c>
      <c r="B71" s="35" t="s">
        <v>212</v>
      </c>
      <c r="C71" s="35" t="s">
        <v>213</v>
      </c>
      <c r="D71" s="35" t="s">
        <v>214</v>
      </c>
      <c r="E71" s="35" t="s">
        <v>215</v>
      </c>
      <c r="F71" s="35" t="s">
        <v>216</v>
      </c>
      <c r="G71" s="35" t="s">
        <v>218</v>
      </c>
      <c r="H71" s="35" t="s">
        <v>219</v>
      </c>
      <c r="I71" s="35" t="s">
        <v>220</v>
      </c>
      <c r="J71" s="35" t="s">
        <v>217</v>
      </c>
      <c r="K71" s="35" t="s">
        <v>221</v>
      </c>
      <c r="L71" s="35" t="s">
        <v>222</v>
      </c>
      <c r="M71" s="35" t="s">
        <v>223</v>
      </c>
      <c r="N71" s="35" t="s">
        <v>224</v>
      </c>
      <c r="O71" s="35" t="s">
        <v>225</v>
      </c>
      <c r="P71" s="35" t="s">
        <v>226</v>
      </c>
      <c r="Q71" s="35" t="s">
        <v>227</v>
      </c>
      <c r="R71" s="35" t="s">
        <v>228</v>
      </c>
      <c r="S71" s="35" t="s">
        <v>229</v>
      </c>
      <c r="T71" s="35" t="s">
        <v>230</v>
      </c>
      <c r="U71" s="35" t="s">
        <v>231</v>
      </c>
      <c r="V71" s="35" t="s">
        <v>232</v>
      </c>
      <c r="W71" s="35" t="s">
        <v>233</v>
      </c>
      <c r="X71" s="35" t="s">
        <v>362</v>
      </c>
      <c r="Y71" s="35" t="s">
        <v>380</v>
      </c>
      <c r="Z71" s="35" t="s">
        <v>387</v>
      </c>
      <c r="AA71" s="35" t="s">
        <v>395</v>
      </c>
      <c r="AB71" s="35" t="s">
        <v>443</v>
      </c>
      <c r="AC71" s="35" t="s">
        <v>453</v>
      </c>
      <c r="AD71" s="35" t="s">
        <v>480</v>
      </c>
      <c r="AE71" s="35" t="str">
        <f>AE39</f>
        <v>2Q23</v>
      </c>
    </row>
    <row r="72" spans="1:31" s="145" customFormat="1" x14ac:dyDescent="0.25">
      <c r="A72" s="47" t="s">
        <v>121</v>
      </c>
      <c r="B72" s="137">
        <v>0</v>
      </c>
      <c r="C72" s="137">
        <v>0</v>
      </c>
      <c r="D72" s="137">
        <v>0</v>
      </c>
      <c r="E72" s="137">
        <v>0</v>
      </c>
      <c r="F72" s="54">
        <v>0</v>
      </c>
      <c r="G72" s="54">
        <v>0</v>
      </c>
      <c r="H72" s="54">
        <v>0</v>
      </c>
      <c r="I72" s="54">
        <v>0</v>
      </c>
      <c r="J72" s="54">
        <v>0</v>
      </c>
      <c r="K72" s="54">
        <v>0</v>
      </c>
      <c r="L72" s="54">
        <v>0</v>
      </c>
      <c r="M72" s="54">
        <v>0</v>
      </c>
      <c r="N72" s="137">
        <v>10293</v>
      </c>
      <c r="O72" s="54">
        <v>0</v>
      </c>
      <c r="P72" s="54">
        <v>0</v>
      </c>
      <c r="Q72" s="137">
        <v>8997</v>
      </c>
      <c r="R72" s="137">
        <v>9451</v>
      </c>
      <c r="S72" s="137">
        <v>9766</v>
      </c>
      <c r="T72" s="137">
        <v>10162</v>
      </c>
      <c r="U72" s="137">
        <v>9821.2087876700007</v>
      </c>
      <c r="V72" s="137">
        <v>11586.113284859999</v>
      </c>
      <c r="W72" s="137">
        <v>13600</v>
      </c>
      <c r="X72" s="137">
        <v>15016</v>
      </c>
      <c r="Y72" s="137">
        <v>15472</v>
      </c>
      <c r="Z72" s="137">
        <v>15921</v>
      </c>
      <c r="AA72" s="54">
        <v>15071</v>
      </c>
      <c r="AB72" s="54">
        <v>15242</v>
      </c>
      <c r="AC72" s="137">
        <v>16689</v>
      </c>
      <c r="AD72" s="137">
        <v>16211</v>
      </c>
      <c r="AE72" s="137">
        <v>14702</v>
      </c>
    </row>
    <row r="73" spans="1:31" s="145" customFormat="1" x14ac:dyDescent="0.25">
      <c r="A73" s="42" t="s">
        <v>134</v>
      </c>
      <c r="B73" s="135">
        <v>0</v>
      </c>
      <c r="C73" s="135">
        <v>0</v>
      </c>
      <c r="D73" s="135">
        <v>0</v>
      </c>
      <c r="E73" s="135">
        <v>0</v>
      </c>
      <c r="F73" s="131">
        <v>0</v>
      </c>
      <c r="G73" s="131">
        <v>0</v>
      </c>
      <c r="H73" s="131">
        <v>0</v>
      </c>
      <c r="I73" s="131">
        <v>0</v>
      </c>
      <c r="J73" s="131">
        <v>0</v>
      </c>
      <c r="K73" s="131">
        <v>0</v>
      </c>
      <c r="L73" s="131">
        <v>0</v>
      </c>
      <c r="M73" s="131">
        <v>0</v>
      </c>
      <c r="N73" s="139">
        <v>2838</v>
      </c>
      <c r="O73" s="131">
        <v>0</v>
      </c>
      <c r="P73" s="131">
        <v>0</v>
      </c>
      <c r="Q73" s="139">
        <v>2048</v>
      </c>
      <c r="R73" s="139">
        <v>2206</v>
      </c>
      <c r="S73" s="139">
        <v>1812</v>
      </c>
      <c r="T73" s="139">
        <v>2668</v>
      </c>
      <c r="U73" s="116">
        <v>2867.0946183600008</v>
      </c>
      <c r="V73" s="116">
        <v>4218.793698980001</v>
      </c>
      <c r="W73" s="116">
        <v>5308</v>
      </c>
      <c r="X73" s="116">
        <v>3242</v>
      </c>
      <c r="Y73" s="116">
        <v>2597</v>
      </c>
      <c r="Z73" s="116">
        <v>4091</v>
      </c>
      <c r="AA73" s="39">
        <v>2744</v>
      </c>
      <c r="AB73" s="39">
        <v>2733</v>
      </c>
      <c r="AC73" s="116">
        <v>3233</v>
      </c>
      <c r="AD73" s="145">
        <v>3548</v>
      </c>
      <c r="AE73" s="116">
        <v>2672</v>
      </c>
    </row>
    <row r="74" spans="1:31" s="145" customFormat="1" x14ac:dyDescent="0.25">
      <c r="A74" s="42" t="s">
        <v>122</v>
      </c>
      <c r="B74" s="135">
        <v>0</v>
      </c>
      <c r="C74" s="135">
        <v>0</v>
      </c>
      <c r="D74" s="135">
        <v>0</v>
      </c>
      <c r="E74" s="135">
        <v>0</v>
      </c>
      <c r="F74" s="131">
        <v>0</v>
      </c>
      <c r="G74" s="131">
        <v>0</v>
      </c>
      <c r="H74" s="131">
        <v>0</v>
      </c>
      <c r="I74" s="131">
        <v>0</v>
      </c>
      <c r="J74" s="131">
        <v>0</v>
      </c>
      <c r="K74" s="131">
        <v>0</v>
      </c>
      <c r="L74" s="131">
        <v>0</v>
      </c>
      <c r="M74" s="131">
        <v>0</v>
      </c>
      <c r="N74" s="139">
        <v>5663</v>
      </c>
      <c r="O74" s="131">
        <v>0</v>
      </c>
      <c r="P74" s="131">
        <v>0</v>
      </c>
      <c r="Q74" s="139">
        <v>5283</v>
      </c>
      <c r="R74" s="139">
        <v>5465</v>
      </c>
      <c r="S74" s="139">
        <v>6065</v>
      </c>
      <c r="T74" s="139">
        <v>5189</v>
      </c>
      <c r="U74" s="116">
        <v>4989.2537544299994</v>
      </c>
      <c r="V74" s="116">
        <v>5736.4644640199986</v>
      </c>
      <c r="W74" s="116">
        <v>7140</v>
      </c>
      <c r="X74" s="116">
        <v>10441</v>
      </c>
      <c r="Y74" s="116">
        <v>11076</v>
      </c>
      <c r="Z74" s="116">
        <v>10235</v>
      </c>
      <c r="AA74" s="39">
        <v>10564</v>
      </c>
      <c r="AB74" s="39">
        <v>10429</v>
      </c>
      <c r="AC74" s="116">
        <v>11302</v>
      </c>
      <c r="AD74" s="145">
        <v>10249</v>
      </c>
      <c r="AE74" s="116">
        <v>9526</v>
      </c>
    </row>
    <row r="75" spans="1:31" s="145" customFormat="1" x14ac:dyDescent="0.25">
      <c r="A75" s="42" t="s">
        <v>135</v>
      </c>
      <c r="B75" s="135">
        <v>0</v>
      </c>
      <c r="C75" s="135">
        <v>0</v>
      </c>
      <c r="D75" s="135">
        <v>0</v>
      </c>
      <c r="E75" s="135">
        <v>0</v>
      </c>
      <c r="F75" s="131">
        <v>0</v>
      </c>
      <c r="G75" s="131">
        <v>0</v>
      </c>
      <c r="H75" s="131">
        <v>0</v>
      </c>
      <c r="I75" s="131">
        <v>0</v>
      </c>
      <c r="J75" s="131">
        <v>0</v>
      </c>
      <c r="K75" s="131">
        <v>0</v>
      </c>
      <c r="L75" s="131">
        <v>0</v>
      </c>
      <c r="M75" s="131">
        <v>0</v>
      </c>
      <c r="N75" s="139">
        <v>764</v>
      </c>
      <c r="O75" s="131">
        <v>0</v>
      </c>
      <c r="P75" s="131">
        <v>0</v>
      </c>
      <c r="Q75" s="139">
        <v>828</v>
      </c>
      <c r="R75" s="139">
        <v>889</v>
      </c>
      <c r="S75" s="139">
        <v>1558</v>
      </c>
      <c r="T75" s="139">
        <v>1953</v>
      </c>
      <c r="U75" s="116">
        <v>791.02212278000002</v>
      </c>
      <c r="V75" s="116">
        <v>1199</v>
      </c>
      <c r="W75" s="116">
        <v>828</v>
      </c>
      <c r="X75" s="116">
        <v>865</v>
      </c>
      <c r="Y75" s="226">
        <v>1408</v>
      </c>
      <c r="Z75" s="226">
        <v>1172</v>
      </c>
      <c r="AA75" s="235">
        <v>1278</v>
      </c>
      <c r="AB75" s="235">
        <v>1365</v>
      </c>
      <c r="AC75" s="226">
        <v>1482</v>
      </c>
      <c r="AD75" s="145">
        <v>1721</v>
      </c>
      <c r="AE75" s="226">
        <v>1827</v>
      </c>
    </row>
    <row r="76" spans="1:31" s="145" customFormat="1" x14ac:dyDescent="0.25">
      <c r="A76" s="42" t="s">
        <v>136</v>
      </c>
      <c r="B76" s="135">
        <v>0</v>
      </c>
      <c r="C76" s="135">
        <v>0</v>
      </c>
      <c r="D76" s="135">
        <v>0</v>
      </c>
      <c r="E76" s="135">
        <v>0</v>
      </c>
      <c r="F76" s="131">
        <v>0</v>
      </c>
      <c r="G76" s="131">
        <v>0</v>
      </c>
      <c r="H76" s="131">
        <v>0</v>
      </c>
      <c r="I76" s="131">
        <v>0</v>
      </c>
      <c r="J76" s="131">
        <v>0</v>
      </c>
      <c r="K76" s="131">
        <v>0</v>
      </c>
      <c r="L76" s="131">
        <v>0</v>
      </c>
      <c r="M76" s="131">
        <v>0</v>
      </c>
      <c r="N76" s="139">
        <v>194</v>
      </c>
      <c r="O76" s="131">
        <v>0</v>
      </c>
      <c r="P76" s="131">
        <v>0</v>
      </c>
      <c r="Q76" s="139">
        <v>204</v>
      </c>
      <c r="R76" s="139">
        <v>209</v>
      </c>
      <c r="S76" s="139">
        <v>163</v>
      </c>
      <c r="T76" s="139">
        <v>165</v>
      </c>
      <c r="U76" s="116">
        <v>211.02789111999996</v>
      </c>
      <c r="V76" s="116">
        <v>266.82237536000002</v>
      </c>
      <c r="W76" s="116">
        <v>183</v>
      </c>
      <c r="X76" s="207">
        <v>297</v>
      </c>
      <c r="Y76" s="15">
        <v>225</v>
      </c>
      <c r="Z76" s="15">
        <v>277</v>
      </c>
      <c r="AA76" s="235">
        <v>288</v>
      </c>
      <c r="AB76" s="235">
        <v>497</v>
      </c>
      <c r="AC76" s="239">
        <v>348</v>
      </c>
      <c r="AD76" s="145">
        <v>400</v>
      </c>
      <c r="AE76" s="239">
        <v>383</v>
      </c>
    </row>
    <row r="77" spans="1:31" s="145" customFormat="1" x14ac:dyDescent="0.25">
      <c r="A77" s="42" t="s">
        <v>137</v>
      </c>
      <c r="B77" s="135">
        <v>0</v>
      </c>
      <c r="C77" s="135">
        <v>0</v>
      </c>
      <c r="D77" s="135">
        <v>0</v>
      </c>
      <c r="E77" s="135">
        <v>0</v>
      </c>
      <c r="F77" s="131">
        <v>0</v>
      </c>
      <c r="G77" s="131">
        <v>0</v>
      </c>
      <c r="H77" s="131">
        <v>0</v>
      </c>
      <c r="I77" s="131">
        <v>0</v>
      </c>
      <c r="J77" s="131">
        <v>0</v>
      </c>
      <c r="K77" s="131">
        <v>0</v>
      </c>
      <c r="L77" s="131">
        <v>0</v>
      </c>
      <c r="M77" s="131">
        <v>0</v>
      </c>
      <c r="N77" s="139">
        <v>45</v>
      </c>
      <c r="O77" s="131">
        <v>0</v>
      </c>
      <c r="P77" s="131">
        <v>0</v>
      </c>
      <c r="Q77" s="139">
        <v>44</v>
      </c>
      <c r="R77" s="139">
        <v>44</v>
      </c>
      <c r="S77" s="139">
        <v>45</v>
      </c>
      <c r="T77" s="139">
        <v>45</v>
      </c>
      <c r="U77" s="116">
        <v>38.087996639999993</v>
      </c>
      <c r="V77" s="116">
        <v>38.087996639999993</v>
      </c>
      <c r="W77" s="116">
        <v>0</v>
      </c>
      <c r="X77" s="116">
        <v>0</v>
      </c>
      <c r="Y77" s="116">
        <v>0</v>
      </c>
      <c r="Z77" s="116">
        <v>0</v>
      </c>
      <c r="AA77" s="39">
        <v>0</v>
      </c>
      <c r="AB77" s="39">
        <v>0</v>
      </c>
      <c r="AC77" s="116">
        <v>0</v>
      </c>
      <c r="AD77" s="145">
        <v>0</v>
      </c>
      <c r="AE77" s="116">
        <v>0</v>
      </c>
    </row>
    <row r="78" spans="1:31" s="145" customFormat="1" x14ac:dyDescent="0.25">
      <c r="A78" s="42" t="s">
        <v>138</v>
      </c>
      <c r="B78" s="135">
        <v>0</v>
      </c>
      <c r="C78" s="135">
        <v>0</v>
      </c>
      <c r="D78" s="135">
        <v>0</v>
      </c>
      <c r="E78" s="135">
        <v>0</v>
      </c>
      <c r="F78" s="131">
        <v>0</v>
      </c>
      <c r="G78" s="131">
        <v>0</v>
      </c>
      <c r="H78" s="131">
        <v>0</v>
      </c>
      <c r="I78" s="131">
        <v>0</v>
      </c>
      <c r="J78" s="131">
        <v>0</v>
      </c>
      <c r="K78" s="131">
        <v>0</v>
      </c>
      <c r="L78" s="131">
        <v>0</v>
      </c>
      <c r="M78" s="131">
        <v>0</v>
      </c>
      <c r="N78" s="139">
        <v>131</v>
      </c>
      <c r="O78" s="131">
        <v>0</v>
      </c>
      <c r="P78" s="131">
        <v>0</v>
      </c>
      <c r="Q78" s="139">
        <v>137</v>
      </c>
      <c r="R78" s="139">
        <v>139</v>
      </c>
      <c r="S78" s="139">
        <v>123</v>
      </c>
      <c r="T78" s="139">
        <v>142</v>
      </c>
      <c r="U78" s="116">
        <v>110.56440081999999</v>
      </c>
      <c r="V78" s="116">
        <v>127.14836221000003</v>
      </c>
      <c r="W78" s="116">
        <v>140</v>
      </c>
      <c r="X78" s="116">
        <v>171</v>
      </c>
      <c r="Y78" s="116">
        <v>166</v>
      </c>
      <c r="Z78" s="116">
        <v>146</v>
      </c>
      <c r="AA78" s="235">
        <v>197</v>
      </c>
      <c r="AB78" s="235">
        <v>218</v>
      </c>
      <c r="AC78" s="226">
        <v>324</v>
      </c>
      <c r="AD78" s="145">
        <v>293</v>
      </c>
      <c r="AE78" s="226">
        <v>305</v>
      </c>
    </row>
    <row r="79" spans="1:31" s="145" customFormat="1" x14ac:dyDescent="0.25">
      <c r="A79" s="47" t="s">
        <v>124</v>
      </c>
      <c r="B79" s="137">
        <v>0</v>
      </c>
      <c r="C79" s="137">
        <v>0</v>
      </c>
      <c r="D79" s="137">
        <v>0</v>
      </c>
      <c r="E79" s="137">
        <v>0</v>
      </c>
      <c r="F79" s="54">
        <v>0</v>
      </c>
      <c r="G79" s="54">
        <v>0</v>
      </c>
      <c r="H79" s="54">
        <v>0</v>
      </c>
      <c r="I79" s="54">
        <v>0</v>
      </c>
      <c r="J79" s="54">
        <v>0</v>
      </c>
      <c r="K79" s="54">
        <v>0</v>
      </c>
      <c r="L79" s="54">
        <v>0</v>
      </c>
      <c r="M79" s="54">
        <v>0</v>
      </c>
      <c r="N79" s="137">
        <v>5696</v>
      </c>
      <c r="O79" s="54">
        <v>0</v>
      </c>
      <c r="P79" s="54">
        <v>0</v>
      </c>
      <c r="Q79" s="137">
        <v>5359</v>
      </c>
      <c r="R79" s="137">
        <v>5625</v>
      </c>
      <c r="S79" s="137">
        <v>6185</v>
      </c>
      <c r="T79" s="137">
        <v>6845</v>
      </c>
      <c r="U79" s="137">
        <v>6808.6667895599985</v>
      </c>
      <c r="V79" s="137">
        <v>10012</v>
      </c>
      <c r="W79" s="137">
        <v>10885</v>
      </c>
      <c r="X79" s="137">
        <v>14229.356313260001</v>
      </c>
      <c r="Y79" s="137">
        <v>13886</v>
      </c>
      <c r="Z79" s="137">
        <v>11533</v>
      </c>
      <c r="AA79" s="54">
        <v>10770</v>
      </c>
      <c r="AB79" s="54">
        <v>13899</v>
      </c>
      <c r="AC79" s="137">
        <v>14209</v>
      </c>
      <c r="AD79" s="137">
        <v>11725</v>
      </c>
      <c r="AE79" s="137">
        <v>11729</v>
      </c>
    </row>
    <row r="80" spans="1:31" s="145" customFormat="1" x14ac:dyDescent="0.25">
      <c r="A80" s="42" t="s">
        <v>139</v>
      </c>
      <c r="B80" s="135">
        <v>0</v>
      </c>
      <c r="C80" s="135">
        <v>0</v>
      </c>
      <c r="D80" s="135">
        <v>0</v>
      </c>
      <c r="E80" s="135">
        <v>0</v>
      </c>
      <c r="F80" s="131">
        <v>0</v>
      </c>
      <c r="G80" s="131">
        <v>0</v>
      </c>
      <c r="H80" s="131">
        <v>0</v>
      </c>
      <c r="I80" s="131">
        <v>0</v>
      </c>
      <c r="J80" s="131">
        <v>0</v>
      </c>
      <c r="K80" s="131">
        <v>0</v>
      </c>
      <c r="L80" s="131">
        <v>0</v>
      </c>
      <c r="M80" s="131">
        <v>0</v>
      </c>
      <c r="N80" s="139">
        <v>3528</v>
      </c>
      <c r="O80" s="131">
        <v>0</v>
      </c>
      <c r="P80" s="131">
        <v>0</v>
      </c>
      <c r="Q80" s="139">
        <v>4134</v>
      </c>
      <c r="R80" s="139">
        <v>4390</v>
      </c>
      <c r="S80" s="139">
        <v>4565</v>
      </c>
      <c r="T80" s="139">
        <v>5166</v>
      </c>
      <c r="U80" s="116">
        <v>5443.4012094399986</v>
      </c>
      <c r="V80" s="116">
        <v>7625.503271739999</v>
      </c>
      <c r="W80" s="116">
        <v>9097</v>
      </c>
      <c r="X80" s="116">
        <v>10193</v>
      </c>
      <c r="Y80" s="116">
        <v>10784</v>
      </c>
      <c r="Z80" s="116">
        <v>9693</v>
      </c>
      <c r="AA80" s="39">
        <v>9751</v>
      </c>
      <c r="AB80" s="39">
        <v>11667</v>
      </c>
      <c r="AC80" s="116">
        <v>11924</v>
      </c>
      <c r="AD80" s="145">
        <v>9502</v>
      </c>
      <c r="AE80" s="116">
        <v>9570</v>
      </c>
    </row>
    <row r="81" spans="1:31" s="145" customFormat="1" x14ac:dyDescent="0.25">
      <c r="A81" s="42" t="s">
        <v>126</v>
      </c>
      <c r="B81" s="135">
        <v>0</v>
      </c>
      <c r="C81" s="135">
        <v>0</v>
      </c>
      <c r="D81" s="135">
        <v>0</v>
      </c>
      <c r="E81" s="135">
        <v>0</v>
      </c>
      <c r="F81" s="131">
        <v>0</v>
      </c>
      <c r="G81" s="131">
        <v>0</v>
      </c>
      <c r="H81" s="131">
        <v>0</v>
      </c>
      <c r="I81" s="131">
        <v>0</v>
      </c>
      <c r="J81" s="131">
        <v>0</v>
      </c>
      <c r="K81" s="131">
        <v>0</v>
      </c>
      <c r="L81" s="131">
        <v>0</v>
      </c>
      <c r="M81" s="131">
        <v>0</v>
      </c>
      <c r="N81" s="139">
        <v>415</v>
      </c>
      <c r="O81" s="131">
        <v>0</v>
      </c>
      <c r="P81" s="131">
        <v>0</v>
      </c>
      <c r="Q81" s="139">
        <v>479</v>
      </c>
      <c r="R81" s="139">
        <v>461</v>
      </c>
      <c r="S81" s="139">
        <v>554</v>
      </c>
      <c r="T81" s="139">
        <v>556</v>
      </c>
      <c r="U81" s="116">
        <v>432.97151991999999</v>
      </c>
      <c r="V81" s="116">
        <v>498.30665706000002</v>
      </c>
      <c r="W81" s="116">
        <v>493</v>
      </c>
      <c r="X81" s="116">
        <v>607</v>
      </c>
      <c r="Y81" s="116">
        <v>553</v>
      </c>
      <c r="Z81" s="116">
        <v>634</v>
      </c>
      <c r="AA81" s="39">
        <v>538</v>
      </c>
      <c r="AB81" s="39">
        <v>680</v>
      </c>
      <c r="AC81" s="116">
        <v>690</v>
      </c>
      <c r="AD81" s="145">
        <v>696</v>
      </c>
      <c r="AE81" s="116">
        <v>657</v>
      </c>
    </row>
    <row r="82" spans="1:31" s="145" customFormat="1" x14ac:dyDescent="0.25">
      <c r="A82" s="42" t="s">
        <v>127</v>
      </c>
      <c r="B82" s="135">
        <v>0</v>
      </c>
      <c r="C82" s="135">
        <v>0</v>
      </c>
      <c r="D82" s="135">
        <v>0</v>
      </c>
      <c r="E82" s="135">
        <v>0</v>
      </c>
      <c r="F82" s="131">
        <v>0</v>
      </c>
      <c r="G82" s="131">
        <v>0</v>
      </c>
      <c r="H82" s="131">
        <v>0</v>
      </c>
      <c r="I82" s="131">
        <v>0</v>
      </c>
      <c r="J82" s="131">
        <v>0</v>
      </c>
      <c r="K82" s="131">
        <v>0</v>
      </c>
      <c r="L82" s="131">
        <v>0</v>
      </c>
      <c r="M82" s="131">
        <v>0</v>
      </c>
      <c r="N82" s="139">
        <v>181</v>
      </c>
      <c r="O82" s="131">
        <v>0</v>
      </c>
      <c r="P82" s="131">
        <v>0</v>
      </c>
      <c r="Q82" s="139">
        <v>222</v>
      </c>
      <c r="R82" s="139">
        <v>271</v>
      </c>
      <c r="S82" s="139">
        <v>385</v>
      </c>
      <c r="T82" s="139">
        <v>378</v>
      </c>
      <c r="U82" s="116">
        <v>170.57145279999995</v>
      </c>
      <c r="V82" s="116">
        <v>140</v>
      </c>
      <c r="W82" s="116">
        <v>634</v>
      </c>
      <c r="X82" s="116">
        <v>649</v>
      </c>
      <c r="Y82" s="116">
        <v>657</v>
      </c>
      <c r="Z82" s="116">
        <v>430</v>
      </c>
      <c r="AA82" s="39">
        <v>1</v>
      </c>
      <c r="AB82" s="39">
        <v>739</v>
      </c>
      <c r="AC82" s="116">
        <v>624</v>
      </c>
      <c r="AD82" s="145">
        <v>677</v>
      </c>
      <c r="AE82" s="116">
        <v>630</v>
      </c>
    </row>
    <row r="83" spans="1:31" s="145" customFormat="1" x14ac:dyDescent="0.25">
      <c r="A83" s="42" t="s">
        <v>140</v>
      </c>
      <c r="B83" s="135">
        <v>0</v>
      </c>
      <c r="C83" s="135">
        <v>0</v>
      </c>
      <c r="D83" s="135">
        <v>0</v>
      </c>
      <c r="E83" s="135">
        <v>0</v>
      </c>
      <c r="F83" s="131">
        <v>0</v>
      </c>
      <c r="G83" s="131">
        <v>0</v>
      </c>
      <c r="H83" s="131">
        <v>0</v>
      </c>
      <c r="I83" s="131">
        <v>0</v>
      </c>
      <c r="J83" s="131">
        <v>0</v>
      </c>
      <c r="K83" s="131">
        <v>0</v>
      </c>
      <c r="L83" s="131">
        <v>0</v>
      </c>
      <c r="M83" s="131">
        <v>0</v>
      </c>
      <c r="N83" s="139">
        <v>106</v>
      </c>
      <c r="O83" s="131">
        <v>0</v>
      </c>
      <c r="P83" s="131">
        <v>0</v>
      </c>
      <c r="Q83" s="139">
        <v>104</v>
      </c>
      <c r="R83" s="139">
        <v>110</v>
      </c>
      <c r="S83" s="139">
        <v>155</v>
      </c>
      <c r="T83" s="139">
        <v>269</v>
      </c>
      <c r="U83" s="116">
        <v>310.67511612999999</v>
      </c>
      <c r="V83" s="116">
        <v>291.20881794000002</v>
      </c>
      <c r="W83" s="116">
        <v>255</v>
      </c>
      <c r="X83" s="116">
        <v>1928</v>
      </c>
      <c r="Y83" s="116">
        <v>1269</v>
      </c>
      <c r="Z83" s="116">
        <v>311</v>
      </c>
      <c r="AA83" s="39">
        <v>200</v>
      </c>
      <c r="AB83" s="39">
        <v>385</v>
      </c>
      <c r="AC83" s="116">
        <v>365</v>
      </c>
      <c r="AD83" s="145">
        <v>339</v>
      </c>
      <c r="AE83" s="116">
        <v>416</v>
      </c>
    </row>
    <row r="84" spans="1:31" s="145" customFormat="1" x14ac:dyDescent="0.25">
      <c r="A84" s="42" t="s">
        <v>141</v>
      </c>
      <c r="B84" s="135">
        <v>0</v>
      </c>
      <c r="C84" s="135">
        <v>0</v>
      </c>
      <c r="D84" s="135">
        <v>0</v>
      </c>
      <c r="E84" s="135">
        <v>0</v>
      </c>
      <c r="F84" s="131">
        <v>0</v>
      </c>
      <c r="G84" s="131">
        <v>0</v>
      </c>
      <c r="H84" s="131">
        <v>0</v>
      </c>
      <c r="I84" s="131">
        <v>0</v>
      </c>
      <c r="J84" s="131">
        <v>0</v>
      </c>
      <c r="K84" s="131">
        <v>0</v>
      </c>
      <c r="L84" s="131">
        <v>0</v>
      </c>
      <c r="M84" s="131">
        <v>0</v>
      </c>
      <c r="N84" s="139">
        <v>298</v>
      </c>
      <c r="O84" s="131">
        <v>0</v>
      </c>
      <c r="P84" s="131">
        <v>0</v>
      </c>
      <c r="Q84" s="139">
        <v>162</v>
      </c>
      <c r="R84" s="139">
        <v>186</v>
      </c>
      <c r="S84" s="139">
        <v>153</v>
      </c>
      <c r="T84" s="139">
        <v>150</v>
      </c>
      <c r="U84" s="116">
        <v>168.82381615000003</v>
      </c>
      <c r="V84" s="116">
        <v>192.67275166000002</v>
      </c>
      <c r="W84" s="116">
        <v>0</v>
      </c>
      <c r="X84" s="116">
        <v>0</v>
      </c>
      <c r="Y84" s="116">
        <v>0</v>
      </c>
      <c r="Z84" s="116">
        <v>0</v>
      </c>
      <c r="AA84" s="39">
        <v>0</v>
      </c>
      <c r="AB84" s="39">
        <v>0</v>
      </c>
      <c r="AC84" s="116">
        <v>0</v>
      </c>
      <c r="AD84" s="145">
        <v>0</v>
      </c>
      <c r="AE84" s="116">
        <v>0</v>
      </c>
    </row>
    <row r="85" spans="1:31" s="145" customFormat="1" x14ac:dyDescent="0.25">
      <c r="A85" s="42" t="s">
        <v>142</v>
      </c>
      <c r="B85" s="135">
        <v>0</v>
      </c>
      <c r="C85" s="135">
        <v>0</v>
      </c>
      <c r="D85" s="135">
        <v>0</v>
      </c>
      <c r="E85" s="135">
        <v>0</v>
      </c>
      <c r="F85" s="131">
        <v>0</v>
      </c>
      <c r="G85" s="131">
        <v>0</v>
      </c>
      <c r="H85" s="131">
        <v>0</v>
      </c>
      <c r="I85" s="131">
        <v>0</v>
      </c>
      <c r="J85" s="131">
        <v>0</v>
      </c>
      <c r="K85" s="131">
        <v>0</v>
      </c>
      <c r="L85" s="131">
        <v>0</v>
      </c>
      <c r="M85" s="131">
        <v>0</v>
      </c>
      <c r="N85" s="139">
        <v>1168</v>
      </c>
      <c r="O85" s="131">
        <v>0</v>
      </c>
      <c r="P85" s="131">
        <v>0</v>
      </c>
      <c r="Q85" s="139">
        <v>258</v>
      </c>
      <c r="R85" s="139">
        <v>208</v>
      </c>
      <c r="S85" s="139">
        <v>373</v>
      </c>
      <c r="T85" s="139">
        <v>326</v>
      </c>
      <c r="U85" s="116">
        <v>282.22367512000005</v>
      </c>
      <c r="V85" s="116">
        <v>1264.3633638599999</v>
      </c>
      <c r="W85" s="116">
        <v>406</v>
      </c>
      <c r="X85" s="116">
        <v>852</v>
      </c>
      <c r="Y85" s="116">
        <v>623</v>
      </c>
      <c r="Z85" s="116">
        <v>465</v>
      </c>
      <c r="AA85" s="39">
        <v>280</v>
      </c>
      <c r="AB85" s="39">
        <v>428</v>
      </c>
      <c r="AC85" s="116">
        <v>606</v>
      </c>
      <c r="AD85" s="145">
        <v>511</v>
      </c>
      <c r="AE85" s="116">
        <v>456</v>
      </c>
    </row>
    <row r="86" spans="1:31" s="145" customFormat="1" x14ac:dyDescent="0.25">
      <c r="A86" s="141" t="s">
        <v>143</v>
      </c>
      <c r="B86" s="137">
        <v>0</v>
      </c>
      <c r="C86" s="137">
        <v>0</v>
      </c>
      <c r="D86" s="137">
        <v>0</v>
      </c>
      <c r="E86" s="137">
        <v>0</v>
      </c>
      <c r="F86" s="54">
        <v>0</v>
      </c>
      <c r="G86" s="54">
        <v>0</v>
      </c>
      <c r="H86" s="54">
        <v>0</v>
      </c>
      <c r="I86" s="54">
        <v>0</v>
      </c>
      <c r="J86" s="54">
        <v>0</v>
      </c>
      <c r="K86" s="54">
        <v>0</v>
      </c>
      <c r="L86" s="54">
        <v>0</v>
      </c>
      <c r="M86" s="54">
        <v>0</v>
      </c>
      <c r="N86" s="137">
        <v>4596</v>
      </c>
      <c r="O86" s="54">
        <v>0</v>
      </c>
      <c r="P86" s="54">
        <v>0</v>
      </c>
      <c r="Q86" s="137">
        <v>3639</v>
      </c>
      <c r="R86" s="137">
        <v>3826</v>
      </c>
      <c r="S86" s="137">
        <v>3581</v>
      </c>
      <c r="T86" s="137">
        <v>3317</v>
      </c>
      <c r="U86" s="137">
        <v>3012.5419981100022</v>
      </c>
      <c r="V86" s="137">
        <v>1574</v>
      </c>
      <c r="W86" s="137">
        <v>2715</v>
      </c>
      <c r="X86" s="137">
        <v>787</v>
      </c>
      <c r="Y86" s="137">
        <v>1586</v>
      </c>
      <c r="Z86" s="137">
        <v>4388</v>
      </c>
      <c r="AA86" s="54">
        <v>4301</v>
      </c>
      <c r="AB86" s="54">
        <v>1343</v>
      </c>
      <c r="AC86" s="137">
        <v>2480</v>
      </c>
      <c r="AD86" s="137">
        <v>4486</v>
      </c>
      <c r="AE86" s="137">
        <v>3010</v>
      </c>
    </row>
    <row r="87" spans="1:31" s="145" customFormat="1" x14ac:dyDescent="0.25">
      <c r="A87" s="42" t="s">
        <v>130</v>
      </c>
      <c r="B87" s="135">
        <v>0</v>
      </c>
      <c r="C87" s="135">
        <v>0</v>
      </c>
      <c r="D87" s="135">
        <v>0</v>
      </c>
      <c r="E87" s="135">
        <v>0</v>
      </c>
      <c r="F87" s="131">
        <v>0</v>
      </c>
      <c r="G87" s="131">
        <v>0</v>
      </c>
      <c r="H87" s="131">
        <v>0</v>
      </c>
      <c r="I87" s="131">
        <v>0</v>
      </c>
      <c r="J87" s="131">
        <v>0</v>
      </c>
      <c r="K87" s="131">
        <v>0</v>
      </c>
      <c r="L87" s="131">
        <v>0</v>
      </c>
      <c r="M87" s="131">
        <v>0</v>
      </c>
      <c r="N87" s="139">
        <v>37</v>
      </c>
      <c r="O87" s="131">
        <v>0</v>
      </c>
      <c r="P87" s="131">
        <v>0</v>
      </c>
      <c r="Q87" s="139">
        <v>25</v>
      </c>
      <c r="R87" s="139">
        <v>32</v>
      </c>
      <c r="S87" s="139">
        <v>23</v>
      </c>
      <c r="T87" s="139">
        <v>24</v>
      </c>
      <c r="U87" s="116">
        <v>23.456804789650345</v>
      </c>
      <c r="V87" s="116">
        <v>28.199874392113429</v>
      </c>
      <c r="W87" s="116">
        <v>27.632864474701112</v>
      </c>
      <c r="X87" s="116">
        <v>24</v>
      </c>
      <c r="Y87" s="116">
        <v>20</v>
      </c>
      <c r="Z87" s="116">
        <v>27</v>
      </c>
      <c r="AA87" s="37">
        <v>20</v>
      </c>
      <c r="AB87" s="37">
        <v>19</v>
      </c>
      <c r="AC87" s="15">
        <v>23</v>
      </c>
      <c r="AD87" s="145">
        <v>25</v>
      </c>
      <c r="AE87" s="15">
        <v>19</v>
      </c>
    </row>
    <row r="88" spans="1:31" s="145" customFormat="1" x14ac:dyDescent="0.25">
      <c r="A88" s="42" t="s">
        <v>131</v>
      </c>
      <c r="B88" s="135">
        <v>0</v>
      </c>
      <c r="C88" s="135">
        <v>0</v>
      </c>
      <c r="D88" s="135">
        <v>0</v>
      </c>
      <c r="E88" s="135">
        <v>0</v>
      </c>
      <c r="F88" s="131">
        <v>0</v>
      </c>
      <c r="G88" s="131">
        <v>0</v>
      </c>
      <c r="H88" s="131">
        <v>0</v>
      </c>
      <c r="I88" s="131">
        <v>0</v>
      </c>
      <c r="J88" s="131">
        <v>0</v>
      </c>
      <c r="K88" s="131">
        <v>0</v>
      </c>
      <c r="L88" s="131">
        <v>0</v>
      </c>
      <c r="M88" s="131">
        <v>0</v>
      </c>
      <c r="N88" s="139">
        <v>76</v>
      </c>
      <c r="O88" s="131">
        <v>0</v>
      </c>
      <c r="P88" s="131">
        <v>0</v>
      </c>
      <c r="Q88" s="139">
        <v>84</v>
      </c>
      <c r="R88" s="139">
        <v>95</v>
      </c>
      <c r="S88" s="139">
        <v>106</v>
      </c>
      <c r="T88" s="139">
        <v>74</v>
      </c>
      <c r="U88" s="116">
        <v>63.955704100794598</v>
      </c>
      <c r="V88" s="116">
        <v>70.339797615914478</v>
      </c>
      <c r="W88" s="116">
        <v>77.18833862789468</v>
      </c>
      <c r="X88" s="116">
        <v>141</v>
      </c>
      <c r="Y88" s="116">
        <v>140</v>
      </c>
      <c r="Z88" s="116">
        <v>116</v>
      </c>
      <c r="AA88" s="39">
        <v>117</v>
      </c>
      <c r="AB88" s="39">
        <v>132</v>
      </c>
      <c r="AC88" s="116">
        <v>143</v>
      </c>
      <c r="AD88" s="145">
        <v>129</v>
      </c>
      <c r="AE88" s="116">
        <v>102</v>
      </c>
    </row>
    <row r="89" spans="1:31" s="145" customFormat="1" x14ac:dyDescent="0.25">
      <c r="A89" s="42" t="s">
        <v>144</v>
      </c>
      <c r="B89" s="135">
        <v>0</v>
      </c>
      <c r="C89" s="135">
        <v>0</v>
      </c>
      <c r="D89" s="135">
        <v>0</v>
      </c>
      <c r="E89" s="135">
        <v>0</v>
      </c>
      <c r="F89" s="131">
        <v>0</v>
      </c>
      <c r="G89" s="131">
        <v>0</v>
      </c>
      <c r="H89" s="131">
        <v>0</v>
      </c>
      <c r="I89" s="131">
        <v>0</v>
      </c>
      <c r="J89" s="131">
        <v>0</v>
      </c>
      <c r="K89" s="131">
        <v>0</v>
      </c>
      <c r="L89" s="131">
        <v>0</v>
      </c>
      <c r="M89" s="131">
        <v>0</v>
      </c>
      <c r="N89" s="139">
        <v>109</v>
      </c>
      <c r="O89" s="131">
        <v>0</v>
      </c>
      <c r="P89" s="131">
        <v>0</v>
      </c>
      <c r="Q89" s="139">
        <v>92</v>
      </c>
      <c r="R89" s="139">
        <v>104</v>
      </c>
      <c r="S89" s="139">
        <v>99</v>
      </c>
      <c r="T89" s="139">
        <v>96</v>
      </c>
      <c r="U89" s="116">
        <v>94.086436390193498</v>
      </c>
      <c r="V89" s="116">
        <v>108.71745737679836</v>
      </c>
      <c r="W89" s="116">
        <v>107.31176170420812</v>
      </c>
      <c r="X89" s="116">
        <v>138</v>
      </c>
      <c r="Y89" s="116">
        <v>134</v>
      </c>
      <c r="Z89" s="116">
        <v>141</v>
      </c>
      <c r="AA89" s="39">
        <v>113</v>
      </c>
      <c r="AB89" s="39">
        <v>102</v>
      </c>
      <c r="AC89" s="116">
        <v>119</v>
      </c>
      <c r="AD89" s="145">
        <v>101</v>
      </c>
      <c r="AE89" s="116">
        <v>82</v>
      </c>
    </row>
    <row r="90" spans="1:31" s="145" customFormat="1" x14ac:dyDescent="0.25">
      <c r="A90" s="47" t="s">
        <v>132</v>
      </c>
      <c r="B90" s="137">
        <v>0</v>
      </c>
      <c r="C90" s="137">
        <v>0</v>
      </c>
      <c r="D90" s="137">
        <v>0</v>
      </c>
      <c r="E90" s="137">
        <v>0</v>
      </c>
      <c r="F90" s="54">
        <v>0</v>
      </c>
      <c r="G90" s="54">
        <v>0</v>
      </c>
      <c r="H90" s="54">
        <v>0</v>
      </c>
      <c r="I90" s="54">
        <v>0</v>
      </c>
      <c r="J90" s="54">
        <v>0</v>
      </c>
      <c r="K90" s="54">
        <v>0</v>
      </c>
      <c r="L90" s="54">
        <v>0</v>
      </c>
      <c r="M90" s="54">
        <v>0</v>
      </c>
      <c r="N90" s="137">
        <v>70</v>
      </c>
      <c r="O90" s="54">
        <v>0</v>
      </c>
      <c r="P90" s="54">
        <v>0</v>
      </c>
      <c r="Q90" s="137">
        <v>33</v>
      </c>
      <c r="R90" s="137">
        <v>41</v>
      </c>
      <c r="S90" s="137">
        <v>30</v>
      </c>
      <c r="T90" s="137">
        <v>2</v>
      </c>
      <c r="U90" s="137">
        <v>-7</v>
      </c>
      <c r="V90" s="137">
        <v>-10.177785368770458</v>
      </c>
      <c r="W90" s="137">
        <v>-2</v>
      </c>
      <c r="X90" s="137">
        <v>27</v>
      </c>
      <c r="Y90" s="137">
        <v>26</v>
      </c>
      <c r="Z90" s="137">
        <v>2</v>
      </c>
      <c r="AA90" s="54">
        <v>24</v>
      </c>
      <c r="AB90" s="54">
        <v>-11</v>
      </c>
      <c r="AC90" s="137">
        <v>-1</v>
      </c>
      <c r="AD90" s="137">
        <v>-3</v>
      </c>
      <c r="AE90" s="137">
        <v>-1</v>
      </c>
    </row>
    <row r="91" spans="1:31" s="145" customFormat="1" ht="15" customHeight="1" x14ac:dyDescent="0.25">
      <c r="A91" s="142" t="s">
        <v>145</v>
      </c>
      <c r="B91" s="133"/>
      <c r="C91" s="133"/>
      <c r="D91" s="133"/>
      <c r="E91" s="131"/>
      <c r="F91" s="131"/>
      <c r="G91" s="131"/>
      <c r="H91" s="131"/>
      <c r="I91" s="131"/>
      <c r="J91" s="131"/>
      <c r="K91" s="131"/>
      <c r="L91" s="132"/>
      <c r="M91" s="132"/>
      <c r="N91" s="132"/>
      <c r="O91" s="132"/>
      <c r="P91" s="132"/>
      <c r="Q91" s="132"/>
      <c r="R91" s="131"/>
      <c r="S91" s="131"/>
      <c r="T91" s="131"/>
      <c r="U91" s="106"/>
      <c r="V91" s="106"/>
      <c r="W91" s="106"/>
      <c r="X91" s="106"/>
      <c r="Y91" s="106"/>
      <c r="Z91" s="106"/>
      <c r="AA91" s="106"/>
      <c r="AB91" s="106"/>
      <c r="AC91" s="106"/>
      <c r="AE91" s="106"/>
    </row>
    <row r="92" spans="1:31" x14ac:dyDescent="0.25">
      <c r="A92" s="143" t="s">
        <v>146</v>
      </c>
      <c r="B92" s="134"/>
      <c r="C92" s="134"/>
      <c r="D92" s="134"/>
      <c r="E92" s="134"/>
      <c r="F92" s="134"/>
      <c r="G92" s="131"/>
      <c r="H92" s="131"/>
      <c r="I92" s="131"/>
      <c r="J92" s="131"/>
      <c r="K92" s="131"/>
      <c r="L92" s="132"/>
      <c r="M92" s="132"/>
      <c r="N92" s="132"/>
      <c r="O92" s="132"/>
      <c r="P92" s="132"/>
      <c r="Q92" s="132"/>
      <c r="R92" s="131"/>
      <c r="S92" s="131"/>
      <c r="T92" s="131"/>
      <c r="U92" s="106"/>
      <c r="V92" s="106"/>
      <c r="W92" s="106"/>
      <c r="X92" s="106"/>
      <c r="Y92" s="106"/>
      <c r="Z92" s="106"/>
      <c r="AA92" s="106"/>
      <c r="AB92" s="106"/>
      <c r="AC92" s="106"/>
      <c r="AE92" s="106"/>
    </row>
    <row r="93" spans="1:31" x14ac:dyDescent="0.25">
      <c r="A93" s="143" t="s">
        <v>147</v>
      </c>
      <c r="B93" s="136"/>
      <c r="C93" s="136"/>
      <c r="D93" s="136"/>
      <c r="E93" s="136"/>
      <c r="F93" s="134"/>
      <c r="G93" s="131"/>
      <c r="H93" s="131"/>
      <c r="I93" s="131"/>
      <c r="J93" s="131"/>
      <c r="K93" s="131"/>
      <c r="L93" s="132"/>
      <c r="M93" s="132"/>
      <c r="N93" s="132"/>
      <c r="O93" s="132"/>
      <c r="P93" s="132"/>
      <c r="Q93" s="132"/>
      <c r="R93" s="131"/>
      <c r="S93" s="131"/>
      <c r="T93" s="131"/>
      <c r="U93" s="106"/>
      <c r="V93" s="106"/>
      <c r="W93" s="106"/>
      <c r="X93" s="106"/>
      <c r="Y93" s="106"/>
      <c r="Z93" s="106"/>
      <c r="AA93" s="106"/>
      <c r="AB93" s="106"/>
      <c r="AC93" s="106"/>
      <c r="AE93" s="106"/>
    </row>
    <row r="94" spans="1:31" x14ac:dyDescent="0.25">
      <c r="A94" s="143"/>
      <c r="B94" s="131"/>
      <c r="C94" s="131"/>
      <c r="D94" s="131"/>
      <c r="E94" s="131"/>
      <c r="F94" s="131"/>
      <c r="G94" s="131"/>
      <c r="H94" s="131"/>
      <c r="I94" s="131"/>
      <c r="J94" s="131"/>
      <c r="K94" s="131"/>
      <c r="L94" s="132"/>
      <c r="M94" s="132"/>
      <c r="N94" s="132"/>
      <c r="O94" s="132"/>
      <c r="P94" s="132"/>
      <c r="Q94" s="132"/>
      <c r="R94" s="131"/>
      <c r="S94" s="131"/>
      <c r="T94" s="131"/>
      <c r="U94" s="106"/>
      <c r="V94" s="106"/>
      <c r="W94" s="106"/>
      <c r="X94" s="106"/>
      <c r="Y94" s="106"/>
      <c r="Z94" s="106"/>
      <c r="AA94" s="106"/>
      <c r="AB94" s="106"/>
      <c r="AC94" s="106"/>
      <c r="AE94" s="106"/>
    </row>
    <row r="95" spans="1:31" x14ac:dyDescent="0.25">
      <c r="A95" s="34" t="s">
        <v>148</v>
      </c>
      <c r="B95" s="35" t="s">
        <v>212</v>
      </c>
      <c r="C95" s="35" t="s">
        <v>213</v>
      </c>
      <c r="D95" s="35" t="s">
        <v>214</v>
      </c>
      <c r="E95" s="35" t="s">
        <v>215</v>
      </c>
      <c r="F95" s="35" t="s">
        <v>216</v>
      </c>
      <c r="G95" s="35" t="s">
        <v>218</v>
      </c>
      <c r="H95" s="35" t="s">
        <v>219</v>
      </c>
      <c r="I95" s="35" t="s">
        <v>220</v>
      </c>
      <c r="J95" s="35" t="s">
        <v>217</v>
      </c>
      <c r="K95" s="35" t="s">
        <v>221</v>
      </c>
      <c r="L95" s="35" t="s">
        <v>222</v>
      </c>
      <c r="M95" s="35" t="s">
        <v>223</v>
      </c>
      <c r="N95" s="35" t="s">
        <v>224</v>
      </c>
      <c r="O95" s="35" t="s">
        <v>225</v>
      </c>
      <c r="P95" s="35" t="s">
        <v>226</v>
      </c>
      <c r="Q95" s="35" t="s">
        <v>227</v>
      </c>
      <c r="R95" s="35" t="s">
        <v>228</v>
      </c>
      <c r="S95" s="35" t="s">
        <v>229</v>
      </c>
      <c r="T95" s="35" t="s">
        <v>230</v>
      </c>
      <c r="U95" s="35" t="s">
        <v>231</v>
      </c>
      <c r="V95" s="35" t="s">
        <v>232</v>
      </c>
      <c r="W95" s="35" t="s">
        <v>233</v>
      </c>
      <c r="X95" s="35" t="s">
        <v>362</v>
      </c>
      <c r="Y95" s="35" t="s">
        <v>380</v>
      </c>
      <c r="Z95" s="35" t="s">
        <v>387</v>
      </c>
      <c r="AA95" s="35" t="s">
        <v>395</v>
      </c>
      <c r="AB95" s="35" t="s">
        <v>443</v>
      </c>
      <c r="AC95" s="35" t="s">
        <v>453</v>
      </c>
      <c r="AD95" s="35" t="s">
        <v>480</v>
      </c>
      <c r="AE95" s="35" t="str">
        <f>AE71</f>
        <v>2Q23</v>
      </c>
    </row>
    <row r="96" spans="1:31" x14ac:dyDescent="0.25">
      <c r="A96" s="38" t="s">
        <v>149</v>
      </c>
      <c r="B96" s="39">
        <v>119</v>
      </c>
      <c r="C96" s="39">
        <v>136</v>
      </c>
      <c r="D96" s="39">
        <v>133</v>
      </c>
      <c r="E96" s="39">
        <v>208</v>
      </c>
      <c r="F96" s="39">
        <v>92</v>
      </c>
      <c r="G96" s="39">
        <v>102</v>
      </c>
      <c r="H96" s="39">
        <v>119</v>
      </c>
      <c r="I96" s="39">
        <v>168</v>
      </c>
      <c r="J96" s="39">
        <v>65</v>
      </c>
      <c r="K96" s="39">
        <v>134</v>
      </c>
      <c r="L96" s="39">
        <v>168</v>
      </c>
      <c r="M96" s="39">
        <v>271.3</v>
      </c>
      <c r="N96" s="39">
        <v>159.9</v>
      </c>
      <c r="O96" s="39">
        <v>212</v>
      </c>
      <c r="P96" s="39">
        <v>405</v>
      </c>
      <c r="Q96" s="39">
        <v>576</v>
      </c>
      <c r="R96" s="39">
        <v>170</v>
      </c>
      <c r="S96" s="39">
        <v>174</v>
      </c>
      <c r="T96" s="39">
        <v>196</v>
      </c>
      <c r="U96" s="39">
        <v>288.30570031679582</v>
      </c>
      <c r="V96" s="39">
        <v>197</v>
      </c>
      <c r="W96" s="39">
        <v>229</v>
      </c>
      <c r="X96" s="39">
        <v>341</v>
      </c>
      <c r="Y96" s="39">
        <v>423</v>
      </c>
      <c r="Z96" s="39">
        <v>323</v>
      </c>
      <c r="AA96" s="39">
        <v>348</v>
      </c>
      <c r="AB96" s="39">
        <v>356</v>
      </c>
      <c r="AC96" s="39">
        <v>396</v>
      </c>
      <c r="AD96" s="15">
        <v>342</v>
      </c>
      <c r="AE96" s="39">
        <v>481</v>
      </c>
    </row>
    <row r="97" spans="1:31" x14ac:dyDescent="0.25">
      <c r="A97" s="38" t="s">
        <v>150</v>
      </c>
      <c r="B97" s="39">
        <v>62</v>
      </c>
      <c r="C97" s="39">
        <v>61</v>
      </c>
      <c r="D97" s="39">
        <v>56</v>
      </c>
      <c r="E97" s="39">
        <v>78</v>
      </c>
      <c r="F97" s="39">
        <v>60</v>
      </c>
      <c r="G97" s="39">
        <v>106</v>
      </c>
      <c r="H97" s="39">
        <v>115</v>
      </c>
      <c r="I97" s="39">
        <v>97</v>
      </c>
      <c r="J97" s="39">
        <v>116</v>
      </c>
      <c r="K97" s="39">
        <v>99</v>
      </c>
      <c r="L97" s="39">
        <v>116</v>
      </c>
      <c r="M97" s="39">
        <v>174.4</v>
      </c>
      <c r="N97" s="39">
        <v>118.3</v>
      </c>
      <c r="O97" s="39">
        <v>190</v>
      </c>
      <c r="P97" s="39">
        <v>165</v>
      </c>
      <c r="Q97" s="39">
        <v>174.4</v>
      </c>
      <c r="R97" s="39">
        <v>132</v>
      </c>
      <c r="S97" s="39">
        <v>171</v>
      </c>
      <c r="T97" s="39">
        <v>219</v>
      </c>
      <c r="U97" s="39">
        <v>189.11482540000009</v>
      </c>
      <c r="V97" s="39">
        <v>175</v>
      </c>
      <c r="W97" s="39">
        <v>494</v>
      </c>
      <c r="X97" s="39">
        <v>358</v>
      </c>
      <c r="Y97" s="39">
        <v>409</v>
      </c>
      <c r="Z97" s="39">
        <v>302</v>
      </c>
      <c r="AA97" s="39">
        <v>409</v>
      </c>
      <c r="AB97" s="39">
        <v>324</v>
      </c>
      <c r="AC97" s="39">
        <v>240</v>
      </c>
      <c r="AD97" s="15">
        <v>252</v>
      </c>
      <c r="AE97" s="39">
        <v>352</v>
      </c>
    </row>
    <row r="98" spans="1:31" x14ac:dyDescent="0.25">
      <c r="A98" s="38" t="s">
        <v>110</v>
      </c>
      <c r="B98" s="39">
        <v>149</v>
      </c>
      <c r="C98" s="39">
        <v>277</v>
      </c>
      <c r="D98" s="39">
        <v>193</v>
      </c>
      <c r="E98" s="39">
        <v>166</v>
      </c>
      <c r="F98" s="39">
        <v>37</v>
      </c>
      <c r="G98" s="39">
        <v>31</v>
      </c>
      <c r="H98" s="39">
        <v>59</v>
      </c>
      <c r="I98" s="39">
        <v>79</v>
      </c>
      <c r="J98" s="39">
        <v>43</v>
      </c>
      <c r="K98" s="39">
        <v>30</v>
      </c>
      <c r="L98" s="39">
        <v>41</v>
      </c>
      <c r="M98" s="39">
        <v>62.9</v>
      </c>
      <c r="N98" s="39">
        <v>35</v>
      </c>
      <c r="O98" s="39">
        <v>44</v>
      </c>
      <c r="P98" s="99">
        <v>40</v>
      </c>
      <c r="Q98" s="99">
        <v>96</v>
      </c>
      <c r="R98" s="99">
        <v>51</v>
      </c>
      <c r="S98" s="99">
        <v>22</v>
      </c>
      <c r="T98" s="99">
        <v>44</v>
      </c>
      <c r="U98" s="99">
        <v>42.074735256624948</v>
      </c>
      <c r="V98" s="99">
        <v>38</v>
      </c>
      <c r="W98" s="99">
        <v>36</v>
      </c>
      <c r="X98" s="99">
        <v>101</v>
      </c>
      <c r="Y98" s="99">
        <v>133</v>
      </c>
      <c r="Z98" s="99">
        <v>76</v>
      </c>
      <c r="AA98" s="230">
        <v>81</v>
      </c>
      <c r="AB98" s="99">
        <v>159</v>
      </c>
      <c r="AC98" s="99">
        <v>400</v>
      </c>
      <c r="AD98" s="15">
        <v>152</v>
      </c>
      <c r="AE98" s="99">
        <v>158</v>
      </c>
    </row>
    <row r="99" spans="1:31" x14ac:dyDescent="0.25">
      <c r="A99" s="47" t="s">
        <v>151</v>
      </c>
      <c r="B99" s="54">
        <v>330</v>
      </c>
      <c r="C99" s="54">
        <v>474</v>
      </c>
      <c r="D99" s="54">
        <v>382</v>
      </c>
      <c r="E99" s="54">
        <v>452</v>
      </c>
      <c r="F99" s="54">
        <v>190</v>
      </c>
      <c r="G99" s="54">
        <v>239</v>
      </c>
      <c r="H99" s="54">
        <v>293</v>
      </c>
      <c r="I99" s="54">
        <v>344</v>
      </c>
      <c r="J99" s="54">
        <v>223</v>
      </c>
      <c r="K99" s="54">
        <v>263</v>
      </c>
      <c r="L99" s="55">
        <v>325</v>
      </c>
      <c r="M99" s="55">
        <v>508.6</v>
      </c>
      <c r="N99" s="55">
        <f>SUM(N96:N98)</f>
        <v>313.2</v>
      </c>
      <c r="O99" s="55">
        <f>SUM(O96:O98)</f>
        <v>446</v>
      </c>
      <c r="P99" s="55">
        <f>SUM(P96:P98)</f>
        <v>610</v>
      </c>
      <c r="Q99" s="55">
        <f>SUM(Q96:Q98)</f>
        <v>846.4</v>
      </c>
      <c r="R99" s="55">
        <v>354</v>
      </c>
      <c r="S99" s="55">
        <v>367</v>
      </c>
      <c r="T99" s="55">
        <v>459</v>
      </c>
      <c r="U99" s="55">
        <v>519.49526097342084</v>
      </c>
      <c r="V99" s="55">
        <v>410</v>
      </c>
      <c r="W99" s="55">
        <v>759</v>
      </c>
      <c r="X99" s="55">
        <v>800</v>
      </c>
      <c r="Y99" s="55">
        <v>965</v>
      </c>
      <c r="Z99" s="55">
        <v>701</v>
      </c>
      <c r="AA99" s="140">
        <v>838</v>
      </c>
      <c r="AB99" s="55">
        <f>SUM(AB96:AB98)</f>
        <v>839</v>
      </c>
      <c r="AC99" s="55">
        <f>SUM(AC96:AC98)</f>
        <v>1036</v>
      </c>
      <c r="AD99" s="55">
        <v>746</v>
      </c>
      <c r="AE99" s="55">
        <f>SUM(AE96:AE98)</f>
        <v>991</v>
      </c>
    </row>
    <row r="100" spans="1:31" x14ac:dyDescent="0.25">
      <c r="A100" s="38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120"/>
      <c r="AB100" s="120"/>
      <c r="AC100" s="40"/>
      <c r="AE100" s="40"/>
    </row>
    <row r="101" spans="1:31" x14ac:dyDescent="0.25">
      <c r="A101" s="34" t="s">
        <v>152</v>
      </c>
      <c r="B101" s="35" t="s">
        <v>212</v>
      </c>
      <c r="C101" s="35" t="s">
        <v>213</v>
      </c>
      <c r="D101" s="35" t="s">
        <v>214</v>
      </c>
      <c r="E101" s="35" t="s">
        <v>215</v>
      </c>
      <c r="F101" s="35" t="s">
        <v>216</v>
      </c>
      <c r="G101" s="35" t="s">
        <v>218</v>
      </c>
      <c r="H101" s="35" t="s">
        <v>219</v>
      </c>
      <c r="I101" s="35" t="s">
        <v>220</v>
      </c>
      <c r="J101" s="35" t="s">
        <v>217</v>
      </c>
      <c r="K101" s="35" t="s">
        <v>221</v>
      </c>
      <c r="L101" s="35" t="s">
        <v>222</v>
      </c>
      <c r="M101" s="35" t="s">
        <v>223</v>
      </c>
      <c r="N101" s="35" t="s">
        <v>224</v>
      </c>
      <c r="O101" s="35" t="s">
        <v>225</v>
      </c>
      <c r="P101" s="35" t="s">
        <v>226</v>
      </c>
      <c r="Q101" s="35" t="s">
        <v>227</v>
      </c>
      <c r="R101" s="35" t="s">
        <v>228</v>
      </c>
      <c r="S101" s="35" t="s">
        <v>229</v>
      </c>
      <c r="T101" s="35" t="s">
        <v>230</v>
      </c>
      <c r="U101" s="35" t="s">
        <v>231</v>
      </c>
      <c r="V101" s="35" t="s">
        <v>232</v>
      </c>
      <c r="W101" s="35" t="s">
        <v>233</v>
      </c>
      <c r="X101" s="35" t="s">
        <v>362</v>
      </c>
      <c r="Y101" s="35" t="s">
        <v>380</v>
      </c>
      <c r="Z101" s="35" t="s">
        <v>387</v>
      </c>
      <c r="AA101" s="35" t="s">
        <v>395</v>
      </c>
      <c r="AB101" s="35" t="s">
        <v>443</v>
      </c>
      <c r="AC101" s="35" t="s">
        <v>453</v>
      </c>
      <c r="AD101" s="35" t="s">
        <v>480</v>
      </c>
      <c r="AE101" s="35" t="str">
        <f>AE95</f>
        <v>2Q23</v>
      </c>
    </row>
    <row r="102" spans="1:31" x14ac:dyDescent="0.25">
      <c r="A102" s="38" t="s">
        <v>153</v>
      </c>
      <c r="B102" s="58">
        <v>33.125999999999998</v>
      </c>
      <c r="C102" s="58">
        <v>31.550999999999998</v>
      </c>
      <c r="D102" s="58">
        <v>31.504000000000001</v>
      </c>
      <c r="E102" s="58">
        <v>31.593</v>
      </c>
      <c r="F102" s="58">
        <v>30.623000000000001</v>
      </c>
      <c r="G102" s="58">
        <v>31.298999999999999</v>
      </c>
      <c r="H102" s="58">
        <v>30.074999999999999</v>
      </c>
      <c r="I102" s="58">
        <v>30.597000000000001</v>
      </c>
      <c r="J102" s="58">
        <v>29.577000000000002</v>
      </c>
      <c r="K102" s="46">
        <v>31.481999999999999</v>
      </c>
      <c r="L102" s="46">
        <v>31.14</v>
      </c>
      <c r="M102" s="46">
        <v>29.890099999999997</v>
      </c>
      <c r="N102" s="46">
        <v>29.373099999999997</v>
      </c>
      <c r="O102" s="46">
        <v>29.818000000000001</v>
      </c>
      <c r="P102" s="46">
        <v>30.55845970375</v>
      </c>
      <c r="Q102" s="46">
        <v>29.216999999999999</v>
      </c>
      <c r="R102" s="46">
        <v>36.932000000000002</v>
      </c>
      <c r="S102" s="46">
        <v>38.29722644804</v>
      </c>
      <c r="T102" s="46">
        <v>37.477188000000005</v>
      </c>
      <c r="U102" s="46">
        <v>36.49179265771</v>
      </c>
      <c r="V102" s="46">
        <v>35.269164473080004</v>
      </c>
      <c r="W102" s="46">
        <v>35.744969347389997</v>
      </c>
      <c r="X102" s="46">
        <v>31</v>
      </c>
      <c r="Y102" s="46">
        <v>34.364757440199995</v>
      </c>
      <c r="Z102" s="46">
        <v>32.67</v>
      </c>
      <c r="AA102" s="231">
        <v>36.692</v>
      </c>
      <c r="AB102" s="231">
        <v>39.36</v>
      </c>
      <c r="AC102" s="46">
        <v>43.057691616379998</v>
      </c>
      <c r="AD102" s="46">
        <v>44.451000000000001</v>
      </c>
      <c r="AE102" s="46">
        <v>43.923999999999999</v>
      </c>
    </row>
    <row r="103" spans="1:31" x14ac:dyDescent="0.25">
      <c r="A103" s="38" t="s">
        <v>154</v>
      </c>
      <c r="B103" s="58">
        <v>6.4720000000000004</v>
      </c>
      <c r="C103" s="58">
        <v>5.6779999999999999</v>
      </c>
      <c r="D103" s="58">
        <v>5.6630000000000003</v>
      </c>
      <c r="E103" s="58">
        <v>5.7619999999999996</v>
      </c>
      <c r="F103" s="58">
        <v>5.1459999999999999</v>
      </c>
      <c r="G103" s="58">
        <v>4.5449999999999999</v>
      </c>
      <c r="H103" s="58">
        <v>4.3579999999999997</v>
      </c>
      <c r="I103" s="58">
        <v>4.3280000000000003</v>
      </c>
      <c r="J103" s="58">
        <v>3.07</v>
      </c>
      <c r="K103" s="46">
        <v>4.3570000000000002</v>
      </c>
      <c r="L103" s="46">
        <v>4.0830000000000002</v>
      </c>
      <c r="M103" s="46">
        <v>3.2736999999999998</v>
      </c>
      <c r="N103" s="46">
        <v>3.6006999999999998</v>
      </c>
      <c r="O103" s="46">
        <v>3.177</v>
      </c>
      <c r="P103" s="46">
        <v>2.9814073487499999</v>
      </c>
      <c r="Q103" s="46">
        <v>1.857</v>
      </c>
      <c r="R103" s="46">
        <v>4.1280000000000001</v>
      </c>
      <c r="S103" s="46">
        <v>5.1772296938899967</v>
      </c>
      <c r="T103" s="46">
        <v>6.8737525709999998</v>
      </c>
      <c r="U103" s="46">
        <v>10.872484</v>
      </c>
      <c r="V103" s="46">
        <v>14.72727990475</v>
      </c>
      <c r="W103" s="46">
        <v>22.52</v>
      </c>
      <c r="X103" s="46">
        <v>17</v>
      </c>
      <c r="Y103" s="46">
        <v>17.593</v>
      </c>
      <c r="Z103" s="46">
        <v>14.03</v>
      </c>
      <c r="AA103" s="231">
        <v>15.657</v>
      </c>
      <c r="AB103" s="231">
        <v>15.06</v>
      </c>
      <c r="AC103" s="46">
        <v>12.586417002919999</v>
      </c>
      <c r="AD103" s="46">
        <v>14.292999999999999</v>
      </c>
      <c r="AE103" s="46">
        <v>12.468999999999999</v>
      </c>
    </row>
    <row r="104" spans="1:31" x14ac:dyDescent="0.25">
      <c r="A104" s="47" t="s">
        <v>155</v>
      </c>
      <c r="B104" s="54">
        <v>26.654</v>
      </c>
      <c r="C104" s="54">
        <v>25.873000000000001</v>
      </c>
      <c r="D104" s="54">
        <v>25.841999999999999</v>
      </c>
      <c r="E104" s="54">
        <v>25.831</v>
      </c>
      <c r="F104" s="54">
        <v>25.477</v>
      </c>
      <c r="G104" s="54">
        <v>26.754000000000001</v>
      </c>
      <c r="H104" s="54">
        <v>25.716999999999999</v>
      </c>
      <c r="I104" s="54">
        <v>26.268000000000001</v>
      </c>
      <c r="J104" s="54">
        <v>26.507999999999999</v>
      </c>
      <c r="K104" s="54">
        <v>27.125</v>
      </c>
      <c r="L104" s="55">
        <v>27.056999999999999</v>
      </c>
      <c r="M104" s="55">
        <v>26.616400000000002</v>
      </c>
      <c r="N104" s="55">
        <v>25.772400000000001</v>
      </c>
      <c r="O104" s="55">
        <v>26.640999999999998</v>
      </c>
      <c r="P104" s="55">
        <v>27.577052354999999</v>
      </c>
      <c r="Q104" s="55">
        <v>27.36</v>
      </c>
      <c r="R104" s="55">
        <v>32.804000000000002</v>
      </c>
      <c r="S104" s="55">
        <v>33.119996754150002</v>
      </c>
      <c r="T104" s="55">
        <v>30.603435429000001</v>
      </c>
      <c r="U104" s="55">
        <v>25.61930865771</v>
      </c>
      <c r="V104" s="55">
        <v>20.541884568330001</v>
      </c>
      <c r="W104" s="55">
        <v>13.23</v>
      </c>
      <c r="X104" s="55">
        <v>14.69</v>
      </c>
      <c r="Y104" s="55">
        <v>16.771757440199995</v>
      </c>
      <c r="Z104" s="55">
        <v>18.64</v>
      </c>
      <c r="AA104" s="140">
        <f>AA102-AA103</f>
        <v>21.035</v>
      </c>
      <c r="AB104" s="140">
        <v>24.299999999999997</v>
      </c>
      <c r="AC104" s="240">
        <v>30.471274613459997</v>
      </c>
      <c r="AD104" s="240">
        <v>30.158000000000001</v>
      </c>
      <c r="AE104" s="240">
        <v>31.454999999999998</v>
      </c>
    </row>
    <row r="105" spans="1:31" x14ac:dyDescent="0.25">
      <c r="A105" s="38" t="s">
        <v>156</v>
      </c>
      <c r="B105" s="58">
        <v>3073</v>
      </c>
      <c r="C105" s="58">
        <v>3127</v>
      </c>
      <c r="D105" s="58">
        <v>3512</v>
      </c>
      <c r="E105" s="58">
        <v>4075</v>
      </c>
      <c r="F105" s="58">
        <v>4675</v>
      </c>
      <c r="G105" s="58">
        <v>4716</v>
      </c>
      <c r="H105" s="58">
        <v>4690</v>
      </c>
      <c r="I105" s="58">
        <v>4645</v>
      </c>
      <c r="J105" s="58">
        <v>4554</v>
      </c>
      <c r="K105" s="46">
        <v>5078</v>
      </c>
      <c r="L105" s="46">
        <v>5492</v>
      </c>
      <c r="M105" s="46">
        <v>5848.7</v>
      </c>
      <c r="N105" s="46">
        <v>6330.9</v>
      </c>
      <c r="O105" s="46">
        <v>7298.9041095890416</v>
      </c>
      <c r="P105" s="46">
        <v>7231</v>
      </c>
      <c r="Q105" s="46">
        <v>7251</v>
      </c>
      <c r="R105" s="46">
        <v>6858</v>
      </c>
      <c r="S105" s="46">
        <v>6406.1889273017414</v>
      </c>
      <c r="T105" s="46">
        <v>8342.6656767299864</v>
      </c>
      <c r="U105" s="46">
        <v>11229</v>
      </c>
      <c r="V105" s="46">
        <v>15975</v>
      </c>
      <c r="W105" s="46">
        <f>W104/W106*1000</f>
        <v>22050</v>
      </c>
      <c r="X105" s="46">
        <f>SUM(U14:X14)</f>
        <v>23014.385888479981</v>
      </c>
      <c r="Y105" s="46">
        <f>SUM(V14:Y14)</f>
        <v>22003.612628689985</v>
      </c>
      <c r="Z105" s="46">
        <f>SUM(W14:Z14)</f>
        <v>20915.43344275999</v>
      </c>
      <c r="AA105" s="231">
        <f>SUM(X14:AA14)</f>
        <v>16003.43344275999</v>
      </c>
      <c r="AB105" s="231">
        <v>14421</v>
      </c>
      <c r="AC105" s="46">
        <v>13817</v>
      </c>
      <c r="AD105" s="46">
        <v>12301</v>
      </c>
      <c r="AE105" s="46">
        <v>11303</v>
      </c>
    </row>
    <row r="106" spans="1:31" x14ac:dyDescent="0.25">
      <c r="A106" s="47" t="s">
        <v>157</v>
      </c>
      <c r="B106" s="56">
        <v>8.67</v>
      </c>
      <c r="C106" s="56">
        <v>8.2799999999999994</v>
      </c>
      <c r="D106" s="56">
        <v>7.36</v>
      </c>
      <c r="E106" s="56">
        <v>6.34</v>
      </c>
      <c r="F106" s="56">
        <v>5.45</v>
      </c>
      <c r="G106" s="56">
        <v>5.67</v>
      </c>
      <c r="H106" s="56">
        <v>5.48</v>
      </c>
      <c r="I106" s="56">
        <v>5.66</v>
      </c>
      <c r="J106" s="56">
        <v>5.82</v>
      </c>
      <c r="K106" s="56">
        <v>5.34</v>
      </c>
      <c r="L106" s="57">
        <v>4.93</v>
      </c>
      <c r="M106" s="57">
        <v>4.55</v>
      </c>
      <c r="N106" s="57">
        <v>4.07</v>
      </c>
      <c r="O106" s="57">
        <v>3.65</v>
      </c>
      <c r="P106" s="57">
        <v>3.8134120293653169</v>
      </c>
      <c r="Q106" s="57">
        <f>Q104/Q105</f>
        <v>3.7732726520479931E-3</v>
      </c>
      <c r="R106" s="57">
        <f>R104/R105</f>
        <v>4.7833187518226891E-3</v>
      </c>
      <c r="S106" s="57">
        <v>5.17</v>
      </c>
      <c r="T106" s="57">
        <v>3.6683041865577195</v>
      </c>
      <c r="U106" s="57">
        <v>2.2815268847127306</v>
      </c>
      <c r="V106" s="57">
        <v>1.2858434650754902</v>
      </c>
      <c r="W106" s="57">
        <v>0.6</v>
      </c>
      <c r="X106" s="57">
        <v>0.64</v>
      </c>
      <c r="Y106" s="57">
        <v>0.75605312283837744</v>
      </c>
      <c r="Z106" s="57">
        <v>0.89</v>
      </c>
      <c r="AA106" s="232">
        <v>1.3140000000000001</v>
      </c>
      <c r="AB106" s="232">
        <v>1.69</v>
      </c>
      <c r="AC106" s="57">
        <v>2.21</v>
      </c>
      <c r="AD106" s="57">
        <v>2.452</v>
      </c>
      <c r="AE106" s="57">
        <v>2.7829999999999999</v>
      </c>
    </row>
    <row r="107" spans="1:31" x14ac:dyDescent="0.25"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</row>
    <row r="108" spans="1:31" x14ac:dyDescent="0.25"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40"/>
    </row>
    <row r="109" spans="1:31" x14ac:dyDescent="0.25"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40"/>
    </row>
    <row r="110" spans="1:31" x14ac:dyDescent="0.25"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40"/>
    </row>
    <row r="111" spans="1:31" x14ac:dyDescent="0.25"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59"/>
      <c r="U111" s="40"/>
    </row>
    <row r="112" spans="1:31" x14ac:dyDescent="0.25">
      <c r="Q112" s="40"/>
      <c r="R112" s="40"/>
    </row>
    <row r="113" spans="17:18" x14ac:dyDescent="0.25">
      <c r="Q113" s="40"/>
      <c r="R113" s="40"/>
    </row>
    <row r="114" spans="17:18" x14ac:dyDescent="0.25">
      <c r="Q114" s="40"/>
      <c r="R114" s="40"/>
    </row>
    <row r="115" spans="17:18" x14ac:dyDescent="0.25">
      <c r="Q115" s="40"/>
      <c r="R115" s="40"/>
    </row>
    <row r="116" spans="17:18" x14ac:dyDescent="0.25">
      <c r="Q116" s="40"/>
      <c r="R116" s="40"/>
    </row>
    <row r="117" spans="17:18" x14ac:dyDescent="0.25">
      <c r="Q117" s="40"/>
      <c r="R117" s="40"/>
    </row>
    <row r="118" spans="17:18" x14ac:dyDescent="0.25">
      <c r="Q118" s="40"/>
      <c r="R118" s="40"/>
    </row>
    <row r="119" spans="17:18" x14ac:dyDescent="0.25">
      <c r="Q119" s="40"/>
      <c r="R119" s="40"/>
    </row>
  </sheetData>
  <phoneticPr fontId="42" type="noConversion"/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ignoredErrors>
    <ignoredError sqref="S43:T43" formulaRange="1"/>
  </ignoredError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499984740745262"/>
  </sheetPr>
  <dimension ref="A1:M39"/>
  <sheetViews>
    <sheetView zoomScaleNormal="100" workbookViewId="0">
      <pane xSplit="1" topLeftCell="H1" activePane="topRight" state="frozen"/>
      <selection activeCell="R51" sqref="R51"/>
      <selection pane="topRight" activeCell="A2" sqref="A2"/>
    </sheetView>
  </sheetViews>
  <sheetFormatPr defaultRowHeight="15" x14ac:dyDescent="0.25"/>
  <cols>
    <col min="1" max="1" width="49" style="15" customWidth="1"/>
    <col min="2" max="10" width="11.7109375" style="15" customWidth="1"/>
    <col min="11" max="13" width="13.85546875" style="15" customWidth="1"/>
    <col min="14" max="247" width="9.140625" style="15"/>
    <col min="248" max="248" width="49" style="15" customWidth="1"/>
    <col min="249" max="258" width="8.28515625" style="15" customWidth="1"/>
    <col min="259" max="503" width="9.140625" style="15"/>
    <col min="504" max="504" width="49" style="15" customWidth="1"/>
    <col min="505" max="514" width="8.28515625" style="15" customWidth="1"/>
    <col min="515" max="759" width="9.140625" style="15"/>
    <col min="760" max="760" width="49" style="15" customWidth="1"/>
    <col min="761" max="770" width="8.28515625" style="15" customWidth="1"/>
    <col min="771" max="1015" width="9.140625" style="15"/>
    <col min="1016" max="1016" width="49" style="15" customWidth="1"/>
    <col min="1017" max="1026" width="8.28515625" style="15" customWidth="1"/>
    <col min="1027" max="1271" width="9.140625" style="15"/>
    <col min="1272" max="1272" width="49" style="15" customWidth="1"/>
    <col min="1273" max="1282" width="8.28515625" style="15" customWidth="1"/>
    <col min="1283" max="1527" width="9.140625" style="15"/>
    <col min="1528" max="1528" width="49" style="15" customWidth="1"/>
    <col min="1529" max="1538" width="8.28515625" style="15" customWidth="1"/>
    <col min="1539" max="1783" width="9.140625" style="15"/>
    <col min="1784" max="1784" width="49" style="15" customWidth="1"/>
    <col min="1785" max="1794" width="8.28515625" style="15" customWidth="1"/>
    <col min="1795" max="2039" width="9.140625" style="15"/>
    <col min="2040" max="2040" width="49" style="15" customWidth="1"/>
    <col min="2041" max="2050" width="8.28515625" style="15" customWidth="1"/>
    <col min="2051" max="2295" width="9.140625" style="15"/>
    <col min="2296" max="2296" width="49" style="15" customWidth="1"/>
    <col min="2297" max="2306" width="8.28515625" style="15" customWidth="1"/>
    <col min="2307" max="2551" width="9.140625" style="15"/>
    <col min="2552" max="2552" width="49" style="15" customWidth="1"/>
    <col min="2553" max="2562" width="8.28515625" style="15" customWidth="1"/>
    <col min="2563" max="2807" width="9.140625" style="15"/>
    <col min="2808" max="2808" width="49" style="15" customWidth="1"/>
    <col min="2809" max="2818" width="8.28515625" style="15" customWidth="1"/>
    <col min="2819" max="3063" width="9.140625" style="15"/>
    <col min="3064" max="3064" width="49" style="15" customWidth="1"/>
    <col min="3065" max="3074" width="8.28515625" style="15" customWidth="1"/>
    <col min="3075" max="3319" width="9.140625" style="15"/>
    <col min="3320" max="3320" width="49" style="15" customWidth="1"/>
    <col min="3321" max="3330" width="8.28515625" style="15" customWidth="1"/>
    <col min="3331" max="3575" width="9.140625" style="15"/>
    <col min="3576" max="3576" width="49" style="15" customWidth="1"/>
    <col min="3577" max="3586" width="8.28515625" style="15" customWidth="1"/>
    <col min="3587" max="3831" width="9.140625" style="15"/>
    <col min="3832" max="3832" width="49" style="15" customWidth="1"/>
    <col min="3833" max="3842" width="8.28515625" style="15" customWidth="1"/>
    <col min="3843" max="4087" width="9.140625" style="15"/>
    <col min="4088" max="4088" width="49" style="15" customWidth="1"/>
    <col min="4089" max="4098" width="8.28515625" style="15" customWidth="1"/>
    <col min="4099" max="4343" width="9.140625" style="15"/>
    <col min="4344" max="4344" width="49" style="15" customWidth="1"/>
    <col min="4345" max="4354" width="8.28515625" style="15" customWidth="1"/>
    <col min="4355" max="4599" width="9.140625" style="15"/>
    <col min="4600" max="4600" width="49" style="15" customWidth="1"/>
    <col min="4601" max="4610" width="8.28515625" style="15" customWidth="1"/>
    <col min="4611" max="4855" width="9.140625" style="15"/>
    <col min="4856" max="4856" width="49" style="15" customWidth="1"/>
    <col min="4857" max="4866" width="8.28515625" style="15" customWidth="1"/>
    <col min="4867" max="5111" width="9.140625" style="15"/>
    <col min="5112" max="5112" width="49" style="15" customWidth="1"/>
    <col min="5113" max="5122" width="8.28515625" style="15" customWidth="1"/>
    <col min="5123" max="5367" width="9.140625" style="15"/>
    <col min="5368" max="5368" width="49" style="15" customWidth="1"/>
    <col min="5369" max="5378" width="8.28515625" style="15" customWidth="1"/>
    <col min="5379" max="5623" width="9.140625" style="15"/>
    <col min="5624" max="5624" width="49" style="15" customWidth="1"/>
    <col min="5625" max="5634" width="8.28515625" style="15" customWidth="1"/>
    <col min="5635" max="5879" width="9.140625" style="15"/>
    <col min="5880" max="5880" width="49" style="15" customWidth="1"/>
    <col min="5881" max="5890" width="8.28515625" style="15" customWidth="1"/>
    <col min="5891" max="6135" width="9.140625" style="15"/>
    <col min="6136" max="6136" width="49" style="15" customWidth="1"/>
    <col min="6137" max="6146" width="8.28515625" style="15" customWidth="1"/>
    <col min="6147" max="6391" width="9.140625" style="15"/>
    <col min="6392" max="6392" width="49" style="15" customWidth="1"/>
    <col min="6393" max="6402" width="8.28515625" style="15" customWidth="1"/>
    <col min="6403" max="6647" width="9.140625" style="15"/>
    <col min="6648" max="6648" width="49" style="15" customWidth="1"/>
    <col min="6649" max="6658" width="8.28515625" style="15" customWidth="1"/>
    <col min="6659" max="6903" width="9.140625" style="15"/>
    <col min="6904" max="6904" width="49" style="15" customWidth="1"/>
    <col min="6905" max="6914" width="8.28515625" style="15" customWidth="1"/>
    <col min="6915" max="7159" width="9.140625" style="15"/>
    <col min="7160" max="7160" width="49" style="15" customWidth="1"/>
    <col min="7161" max="7170" width="8.28515625" style="15" customWidth="1"/>
    <col min="7171" max="7415" width="9.140625" style="15"/>
    <col min="7416" max="7416" width="49" style="15" customWidth="1"/>
    <col min="7417" max="7426" width="8.28515625" style="15" customWidth="1"/>
    <col min="7427" max="7671" width="9.140625" style="15"/>
    <col min="7672" max="7672" width="49" style="15" customWidth="1"/>
    <col min="7673" max="7682" width="8.28515625" style="15" customWidth="1"/>
    <col min="7683" max="7927" width="9.140625" style="15"/>
    <col min="7928" max="7928" width="49" style="15" customWidth="1"/>
    <col min="7929" max="7938" width="8.28515625" style="15" customWidth="1"/>
    <col min="7939" max="8183" width="9.140625" style="15"/>
    <col min="8184" max="8184" width="49" style="15" customWidth="1"/>
    <col min="8185" max="8194" width="8.28515625" style="15" customWidth="1"/>
    <col min="8195" max="8439" width="9.140625" style="15"/>
    <col min="8440" max="8440" width="49" style="15" customWidth="1"/>
    <col min="8441" max="8450" width="8.28515625" style="15" customWidth="1"/>
    <col min="8451" max="8695" width="9.140625" style="15"/>
    <col min="8696" max="8696" width="49" style="15" customWidth="1"/>
    <col min="8697" max="8706" width="8.28515625" style="15" customWidth="1"/>
    <col min="8707" max="8951" width="9.140625" style="15"/>
    <col min="8952" max="8952" width="49" style="15" customWidth="1"/>
    <col min="8953" max="8962" width="8.28515625" style="15" customWidth="1"/>
    <col min="8963" max="9207" width="9.140625" style="15"/>
    <col min="9208" max="9208" width="49" style="15" customWidth="1"/>
    <col min="9209" max="9218" width="8.28515625" style="15" customWidth="1"/>
    <col min="9219" max="9463" width="9.140625" style="15"/>
    <col min="9464" max="9464" width="49" style="15" customWidth="1"/>
    <col min="9465" max="9474" width="8.28515625" style="15" customWidth="1"/>
    <col min="9475" max="9719" width="9.140625" style="15"/>
    <col min="9720" max="9720" width="49" style="15" customWidth="1"/>
    <col min="9721" max="9730" width="8.28515625" style="15" customWidth="1"/>
    <col min="9731" max="9975" width="9.140625" style="15"/>
    <col min="9976" max="9976" width="49" style="15" customWidth="1"/>
    <col min="9977" max="9986" width="8.28515625" style="15" customWidth="1"/>
    <col min="9987" max="10231" width="9.140625" style="15"/>
    <col min="10232" max="10232" width="49" style="15" customWidth="1"/>
    <col min="10233" max="10242" width="8.28515625" style="15" customWidth="1"/>
    <col min="10243" max="10487" width="9.140625" style="15"/>
    <col min="10488" max="10488" width="49" style="15" customWidth="1"/>
    <col min="10489" max="10498" width="8.28515625" style="15" customWidth="1"/>
    <col min="10499" max="10743" width="9.140625" style="15"/>
    <col min="10744" max="10744" width="49" style="15" customWidth="1"/>
    <col min="10745" max="10754" width="8.28515625" style="15" customWidth="1"/>
    <col min="10755" max="10999" width="9.140625" style="15"/>
    <col min="11000" max="11000" width="49" style="15" customWidth="1"/>
    <col min="11001" max="11010" width="8.28515625" style="15" customWidth="1"/>
    <col min="11011" max="11255" width="9.140625" style="15"/>
    <col min="11256" max="11256" width="49" style="15" customWidth="1"/>
    <col min="11257" max="11266" width="8.28515625" style="15" customWidth="1"/>
    <col min="11267" max="11511" width="9.140625" style="15"/>
    <col min="11512" max="11512" width="49" style="15" customWidth="1"/>
    <col min="11513" max="11522" width="8.28515625" style="15" customWidth="1"/>
    <col min="11523" max="11767" width="9.140625" style="15"/>
    <col min="11768" max="11768" width="49" style="15" customWidth="1"/>
    <col min="11769" max="11778" width="8.28515625" style="15" customWidth="1"/>
    <col min="11779" max="12023" width="9.140625" style="15"/>
    <col min="12024" max="12024" width="49" style="15" customWidth="1"/>
    <col min="12025" max="12034" width="8.28515625" style="15" customWidth="1"/>
    <col min="12035" max="12279" width="9.140625" style="15"/>
    <col min="12280" max="12280" width="49" style="15" customWidth="1"/>
    <col min="12281" max="12290" width="8.28515625" style="15" customWidth="1"/>
    <col min="12291" max="12535" width="9.140625" style="15"/>
    <col min="12536" max="12536" width="49" style="15" customWidth="1"/>
    <col min="12537" max="12546" width="8.28515625" style="15" customWidth="1"/>
    <col min="12547" max="12791" width="9.140625" style="15"/>
    <col min="12792" max="12792" width="49" style="15" customWidth="1"/>
    <col min="12793" max="12802" width="8.28515625" style="15" customWidth="1"/>
    <col min="12803" max="13047" width="9.140625" style="15"/>
    <col min="13048" max="13048" width="49" style="15" customWidth="1"/>
    <col min="13049" max="13058" width="8.28515625" style="15" customWidth="1"/>
    <col min="13059" max="13303" width="9.140625" style="15"/>
    <col min="13304" max="13304" width="49" style="15" customWidth="1"/>
    <col min="13305" max="13314" width="8.28515625" style="15" customWidth="1"/>
    <col min="13315" max="13559" width="9.140625" style="15"/>
    <col min="13560" max="13560" width="49" style="15" customWidth="1"/>
    <col min="13561" max="13570" width="8.28515625" style="15" customWidth="1"/>
    <col min="13571" max="13815" width="9.140625" style="15"/>
    <col min="13816" max="13816" width="49" style="15" customWidth="1"/>
    <col min="13817" max="13826" width="8.28515625" style="15" customWidth="1"/>
    <col min="13827" max="14071" width="9.140625" style="15"/>
    <col min="14072" max="14072" width="49" style="15" customWidth="1"/>
    <col min="14073" max="14082" width="8.28515625" style="15" customWidth="1"/>
    <col min="14083" max="14327" width="9.140625" style="15"/>
    <col min="14328" max="14328" width="49" style="15" customWidth="1"/>
    <col min="14329" max="14338" width="8.28515625" style="15" customWidth="1"/>
    <col min="14339" max="14583" width="9.140625" style="15"/>
    <col min="14584" max="14584" width="49" style="15" customWidth="1"/>
    <col min="14585" max="14594" width="8.28515625" style="15" customWidth="1"/>
    <col min="14595" max="14839" width="9.140625" style="15"/>
    <col min="14840" max="14840" width="49" style="15" customWidth="1"/>
    <col min="14841" max="14850" width="8.28515625" style="15" customWidth="1"/>
    <col min="14851" max="15095" width="9.140625" style="15"/>
    <col min="15096" max="15096" width="49" style="15" customWidth="1"/>
    <col min="15097" max="15106" width="8.28515625" style="15" customWidth="1"/>
    <col min="15107" max="15351" width="9.140625" style="15"/>
    <col min="15352" max="15352" width="49" style="15" customWidth="1"/>
    <col min="15353" max="15362" width="8.28515625" style="15" customWidth="1"/>
    <col min="15363" max="15607" width="9.140625" style="15"/>
    <col min="15608" max="15608" width="49" style="15" customWidth="1"/>
    <col min="15609" max="15618" width="8.28515625" style="15" customWidth="1"/>
    <col min="15619" max="15863" width="9.140625" style="15"/>
    <col min="15864" max="15864" width="49" style="15" customWidth="1"/>
    <col min="15865" max="15874" width="8.28515625" style="15" customWidth="1"/>
    <col min="15875" max="16119" width="9.140625" style="15"/>
    <col min="16120" max="16120" width="49" style="15" customWidth="1"/>
    <col min="16121" max="16130" width="8.28515625" style="15" customWidth="1"/>
    <col min="16131" max="16384" width="9.140625" style="15"/>
  </cols>
  <sheetData>
    <row r="1" spans="1:13" ht="15" customHeight="1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</row>
    <row r="2" spans="1:13" x14ac:dyDescent="0.25">
      <c r="A2" s="13" t="s">
        <v>45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x14ac:dyDescent="0.25">
      <c r="B3" s="37"/>
      <c r="C3" s="37"/>
      <c r="D3" s="37"/>
      <c r="E3" s="37"/>
      <c r="F3" s="37"/>
      <c r="G3" s="37"/>
      <c r="H3" s="37"/>
      <c r="I3" s="37"/>
      <c r="J3" s="37"/>
    </row>
    <row r="4" spans="1:13" x14ac:dyDescent="0.25">
      <c r="A4" s="34" t="s">
        <v>158</v>
      </c>
      <c r="B4" s="151">
        <v>2017</v>
      </c>
      <c r="C4" s="151">
        <v>2018</v>
      </c>
      <c r="D4" s="151" t="s">
        <v>56</v>
      </c>
      <c r="E4" s="151" t="s">
        <v>52</v>
      </c>
      <c r="F4" s="151">
        <v>2019</v>
      </c>
      <c r="G4" s="151">
        <v>2020</v>
      </c>
      <c r="H4" s="193">
        <v>2021</v>
      </c>
      <c r="I4" s="193" t="s">
        <v>381</v>
      </c>
      <c r="J4" s="193" t="s">
        <v>450</v>
      </c>
      <c r="K4" s="193" t="s">
        <v>461</v>
      </c>
      <c r="L4" s="193" t="s">
        <v>462</v>
      </c>
      <c r="M4" s="193" t="s">
        <v>463</v>
      </c>
    </row>
    <row r="5" spans="1:13" x14ac:dyDescent="0.25">
      <c r="A5" s="190" t="s">
        <v>159</v>
      </c>
      <c r="B5" s="149" t="s">
        <v>42</v>
      </c>
      <c r="C5" s="149" t="s">
        <v>41</v>
      </c>
      <c r="D5" s="149" t="s">
        <v>43</v>
      </c>
      <c r="E5" s="150" t="s">
        <v>41</v>
      </c>
      <c r="F5" s="149" t="s">
        <v>48</v>
      </c>
      <c r="G5" s="149" t="s">
        <v>376</v>
      </c>
      <c r="H5" s="149" t="s">
        <v>61</v>
      </c>
      <c r="I5" s="149" t="s">
        <v>479</v>
      </c>
      <c r="J5" s="149" t="s">
        <v>479</v>
      </c>
      <c r="K5" s="149" t="s">
        <v>41</v>
      </c>
      <c r="L5" s="149" t="s">
        <v>41</v>
      </c>
      <c r="M5" s="149" t="s">
        <v>41</v>
      </c>
    </row>
    <row r="6" spans="1:13" x14ac:dyDescent="0.25">
      <c r="A6" s="190" t="s">
        <v>160</v>
      </c>
      <c r="B6" s="149" t="s">
        <v>44</v>
      </c>
      <c r="C6" s="149" t="s">
        <v>49</v>
      </c>
      <c r="D6" s="149" t="s">
        <v>50</v>
      </c>
      <c r="E6" s="150" t="s">
        <v>41</v>
      </c>
      <c r="F6" s="149" t="s">
        <v>57</v>
      </c>
      <c r="G6" s="149" t="s">
        <v>59</v>
      </c>
      <c r="H6" s="149" t="s">
        <v>382</v>
      </c>
      <c r="I6" s="149" t="s">
        <v>464</v>
      </c>
      <c r="J6" s="149" t="s">
        <v>41</v>
      </c>
      <c r="K6" s="149" t="s">
        <v>41</v>
      </c>
      <c r="L6" s="149" t="s">
        <v>41</v>
      </c>
      <c r="M6" s="149" t="s">
        <v>41</v>
      </c>
    </row>
    <row r="7" spans="1:13" x14ac:dyDescent="0.25">
      <c r="A7" s="34" t="s">
        <v>474</v>
      </c>
      <c r="B7" s="158">
        <v>2017</v>
      </c>
      <c r="C7" s="158">
        <v>2018</v>
      </c>
      <c r="D7" s="158" t="s">
        <v>56</v>
      </c>
      <c r="E7" s="158" t="s">
        <v>52</v>
      </c>
      <c r="F7" s="158">
        <v>2019</v>
      </c>
      <c r="G7" s="193">
        <v>2020</v>
      </c>
      <c r="H7" s="193">
        <v>2021</v>
      </c>
      <c r="I7" s="193" t="s">
        <v>381</v>
      </c>
      <c r="J7" s="193" t="s">
        <v>450</v>
      </c>
      <c r="K7" s="193" t="s">
        <v>461</v>
      </c>
      <c r="L7" s="193" t="s">
        <v>462</v>
      </c>
      <c r="M7" s="193" t="s">
        <v>463</v>
      </c>
    </row>
    <row r="8" spans="1:13" x14ac:dyDescent="0.25">
      <c r="A8" s="190" t="s">
        <v>159</v>
      </c>
      <c r="B8" s="149" t="s">
        <v>41</v>
      </c>
      <c r="C8" s="149" t="s">
        <v>41</v>
      </c>
      <c r="D8" s="149" t="s">
        <v>41</v>
      </c>
      <c r="E8" s="150" t="s">
        <v>41</v>
      </c>
      <c r="F8" s="149" t="s">
        <v>41</v>
      </c>
      <c r="G8" s="150">
        <v>11200</v>
      </c>
      <c r="H8" s="150" t="s">
        <v>41</v>
      </c>
      <c r="I8" s="150" t="s">
        <v>41</v>
      </c>
      <c r="J8" s="150" t="s">
        <v>41</v>
      </c>
      <c r="K8" s="149" t="s">
        <v>41</v>
      </c>
      <c r="L8" s="149" t="s">
        <v>41</v>
      </c>
      <c r="M8" s="149" t="s">
        <v>41</v>
      </c>
    </row>
    <row r="9" spans="1:13" x14ac:dyDescent="0.25">
      <c r="A9" s="190" t="s">
        <v>160</v>
      </c>
      <c r="B9" s="149" t="s">
        <v>41</v>
      </c>
      <c r="C9" s="149" t="s">
        <v>41</v>
      </c>
      <c r="D9" s="149" t="s">
        <v>41</v>
      </c>
      <c r="E9" s="150" t="s">
        <v>41</v>
      </c>
      <c r="F9" s="149" t="s">
        <v>41</v>
      </c>
      <c r="G9" s="179">
        <v>11473</v>
      </c>
      <c r="H9" s="149" t="s">
        <v>41</v>
      </c>
      <c r="I9" s="149" t="s">
        <v>41</v>
      </c>
      <c r="J9" s="149" t="s">
        <v>41</v>
      </c>
      <c r="K9" s="149" t="s">
        <v>41</v>
      </c>
      <c r="L9" s="149" t="s">
        <v>41</v>
      </c>
      <c r="M9" s="149" t="s">
        <v>41</v>
      </c>
    </row>
    <row r="10" spans="1:13" x14ac:dyDescent="0.25">
      <c r="A10" s="201" t="s">
        <v>356</v>
      </c>
      <c r="B10" s="193">
        <v>2017</v>
      </c>
      <c r="C10" s="193">
        <v>2018</v>
      </c>
      <c r="D10" s="193" t="s">
        <v>56</v>
      </c>
      <c r="E10" s="193" t="s">
        <v>52</v>
      </c>
      <c r="F10" s="193">
        <v>2019</v>
      </c>
      <c r="G10" s="193">
        <v>2020</v>
      </c>
      <c r="H10" s="193">
        <v>2021</v>
      </c>
      <c r="I10" s="193" t="s">
        <v>381</v>
      </c>
      <c r="J10" s="193" t="s">
        <v>450</v>
      </c>
      <c r="K10" s="193" t="s">
        <v>461</v>
      </c>
      <c r="L10" s="193" t="s">
        <v>462</v>
      </c>
      <c r="M10" s="193" t="s">
        <v>463</v>
      </c>
    </row>
    <row r="11" spans="1:13" x14ac:dyDescent="0.25">
      <c r="A11" s="190" t="s">
        <v>159</v>
      </c>
      <c r="B11" s="149" t="s">
        <v>41</v>
      </c>
      <c r="C11" s="149" t="s">
        <v>41</v>
      </c>
      <c r="D11" s="149" t="s">
        <v>41</v>
      </c>
      <c r="E11" s="150" t="s">
        <v>41</v>
      </c>
      <c r="F11" s="149" t="s">
        <v>41</v>
      </c>
      <c r="G11" s="149">
        <v>4756</v>
      </c>
      <c r="H11" s="211">
        <v>5158</v>
      </c>
      <c r="I11" s="211">
        <v>4480</v>
      </c>
      <c r="J11" s="211">
        <v>4670</v>
      </c>
      <c r="K11" s="149" t="s">
        <v>41</v>
      </c>
      <c r="L11" s="149" t="s">
        <v>41</v>
      </c>
      <c r="M11" s="149" t="s">
        <v>41</v>
      </c>
    </row>
    <row r="12" spans="1:13" x14ac:dyDescent="0.25">
      <c r="A12" s="190" t="s">
        <v>160</v>
      </c>
      <c r="B12" s="149" t="s">
        <v>41</v>
      </c>
      <c r="C12" s="149" t="s">
        <v>41</v>
      </c>
      <c r="D12" s="149" t="s">
        <v>41</v>
      </c>
      <c r="E12" s="150" t="s">
        <v>41</v>
      </c>
      <c r="F12" s="149" t="s">
        <v>41</v>
      </c>
      <c r="G12" s="149">
        <v>4651</v>
      </c>
      <c r="H12" s="211">
        <v>4602</v>
      </c>
      <c r="I12" s="211">
        <v>4392</v>
      </c>
      <c r="J12" s="149" t="s">
        <v>41</v>
      </c>
      <c r="K12" s="149" t="s">
        <v>41</v>
      </c>
      <c r="L12" s="149" t="s">
        <v>41</v>
      </c>
      <c r="M12" s="149" t="s">
        <v>41</v>
      </c>
    </row>
    <row r="13" spans="1:13" x14ac:dyDescent="0.25">
      <c r="A13" s="34" t="s">
        <v>475</v>
      </c>
      <c r="B13" s="151">
        <v>2017</v>
      </c>
      <c r="C13" s="151">
        <v>2018</v>
      </c>
      <c r="D13" s="151" t="s">
        <v>56</v>
      </c>
      <c r="E13" s="151" t="s">
        <v>52</v>
      </c>
      <c r="F13" s="151">
        <v>2019</v>
      </c>
      <c r="G13" s="193">
        <v>2020</v>
      </c>
      <c r="H13" s="193">
        <v>2021</v>
      </c>
      <c r="I13" s="193" t="s">
        <v>381</v>
      </c>
      <c r="J13" s="193" t="s">
        <v>450</v>
      </c>
      <c r="K13" s="193" t="s">
        <v>461</v>
      </c>
      <c r="L13" s="193" t="s">
        <v>462</v>
      </c>
      <c r="M13" s="193" t="s">
        <v>463</v>
      </c>
    </row>
    <row r="14" spans="1:13" x14ac:dyDescent="0.25">
      <c r="A14" s="190" t="s">
        <v>159</v>
      </c>
      <c r="B14" s="149" t="s">
        <v>41</v>
      </c>
      <c r="C14" s="149" t="s">
        <v>41</v>
      </c>
      <c r="D14" s="149" t="s">
        <v>41</v>
      </c>
      <c r="E14" s="150" t="s">
        <v>41</v>
      </c>
      <c r="F14" s="149" t="s">
        <v>41</v>
      </c>
      <c r="G14" s="150" t="s">
        <v>41</v>
      </c>
      <c r="H14" s="150">
        <v>15000</v>
      </c>
      <c r="I14" s="150" t="s">
        <v>389</v>
      </c>
      <c r="J14" s="150" t="s">
        <v>41</v>
      </c>
      <c r="K14" s="149" t="s">
        <v>41</v>
      </c>
      <c r="L14" s="149" t="s">
        <v>41</v>
      </c>
      <c r="M14" s="149" t="s">
        <v>41</v>
      </c>
    </row>
    <row r="15" spans="1:13" x14ac:dyDescent="0.25">
      <c r="A15" s="190" t="s">
        <v>160</v>
      </c>
      <c r="B15" s="149" t="s">
        <v>41</v>
      </c>
      <c r="C15" s="149" t="s">
        <v>41</v>
      </c>
      <c r="D15" s="149" t="s">
        <v>41</v>
      </c>
      <c r="E15" s="150" t="s">
        <v>41</v>
      </c>
      <c r="F15" s="149" t="s">
        <v>41</v>
      </c>
      <c r="G15" s="180">
        <v>25619</v>
      </c>
      <c r="H15" s="212">
        <v>16.771757440199995</v>
      </c>
      <c r="I15" s="149" t="s">
        <v>41</v>
      </c>
      <c r="J15" s="149" t="s">
        <v>41</v>
      </c>
      <c r="K15" s="149" t="s">
        <v>41</v>
      </c>
      <c r="L15" s="149" t="s">
        <v>41</v>
      </c>
      <c r="M15" s="149" t="s">
        <v>41</v>
      </c>
    </row>
    <row r="16" spans="1:13" x14ac:dyDescent="0.25">
      <c r="A16" s="201" t="s">
        <v>383</v>
      </c>
      <c r="B16" s="193">
        <v>2017</v>
      </c>
      <c r="C16" s="193">
        <v>2018</v>
      </c>
      <c r="D16" s="193" t="s">
        <v>56</v>
      </c>
      <c r="E16" s="193" t="s">
        <v>52</v>
      </c>
      <c r="F16" s="193">
        <v>2019</v>
      </c>
      <c r="G16" s="193">
        <v>2020</v>
      </c>
      <c r="H16" s="193">
        <v>2021</v>
      </c>
      <c r="I16" s="193" t="s">
        <v>381</v>
      </c>
      <c r="J16" s="193" t="s">
        <v>450</v>
      </c>
      <c r="K16" s="193" t="s">
        <v>461</v>
      </c>
      <c r="L16" s="193" t="s">
        <v>462</v>
      </c>
      <c r="M16" s="193" t="s">
        <v>463</v>
      </c>
    </row>
    <row r="17" spans="1:13" ht="25.5" x14ac:dyDescent="0.25">
      <c r="A17" s="190" t="s">
        <v>159</v>
      </c>
      <c r="B17" s="155" t="s">
        <v>41</v>
      </c>
      <c r="C17" s="155" t="s">
        <v>41</v>
      </c>
      <c r="D17" s="155" t="s">
        <v>41</v>
      </c>
      <c r="E17" s="156" t="s">
        <v>41</v>
      </c>
      <c r="F17" s="155" t="s">
        <v>41</v>
      </c>
      <c r="G17" s="157">
        <v>1600</v>
      </c>
      <c r="H17" s="213">
        <v>19</v>
      </c>
      <c r="I17" s="213" t="s">
        <v>465</v>
      </c>
      <c r="J17" s="213" t="s">
        <v>466</v>
      </c>
      <c r="K17" s="149" t="s">
        <v>41</v>
      </c>
      <c r="L17" s="149" t="s">
        <v>41</v>
      </c>
      <c r="M17" s="149" t="s">
        <v>41</v>
      </c>
    </row>
    <row r="18" spans="1:13" x14ac:dyDescent="0.25">
      <c r="A18" s="190" t="s">
        <v>160</v>
      </c>
      <c r="B18" s="155" t="s">
        <v>41</v>
      </c>
      <c r="C18" s="155" t="s">
        <v>41</v>
      </c>
      <c r="D18" s="155" t="s">
        <v>41</v>
      </c>
      <c r="E18" s="156" t="s">
        <v>41</v>
      </c>
      <c r="F18" s="155" t="s">
        <v>41</v>
      </c>
      <c r="G18" s="181">
        <v>1698</v>
      </c>
      <c r="H18" s="214">
        <v>21.6</v>
      </c>
      <c r="I18" s="214">
        <v>21.5</v>
      </c>
      <c r="J18" s="149" t="s">
        <v>41</v>
      </c>
      <c r="K18" s="149" t="s">
        <v>41</v>
      </c>
      <c r="L18" s="149" t="s">
        <v>41</v>
      </c>
      <c r="M18" s="149" t="s">
        <v>41</v>
      </c>
    </row>
    <row r="19" spans="1:13" x14ac:dyDescent="0.25">
      <c r="A19" s="191" t="s">
        <v>476</v>
      </c>
      <c r="B19" s="193">
        <v>2017</v>
      </c>
      <c r="C19" s="193">
        <v>2018</v>
      </c>
      <c r="D19" s="193" t="s">
        <v>56</v>
      </c>
      <c r="E19" s="193" t="s">
        <v>52</v>
      </c>
      <c r="F19" s="193">
        <v>2019</v>
      </c>
      <c r="G19" s="193">
        <v>2020</v>
      </c>
      <c r="H19" s="193">
        <v>2021</v>
      </c>
      <c r="I19" s="193" t="s">
        <v>381</v>
      </c>
      <c r="J19" s="193" t="s">
        <v>450</v>
      </c>
      <c r="K19" s="193" t="s">
        <v>461</v>
      </c>
      <c r="L19" s="193" t="s">
        <v>462</v>
      </c>
      <c r="M19" s="193" t="s">
        <v>463</v>
      </c>
    </row>
    <row r="20" spans="1:13" ht="25.5" x14ac:dyDescent="0.25">
      <c r="A20" s="190" t="s">
        <v>159</v>
      </c>
      <c r="B20" s="155" t="s">
        <v>41</v>
      </c>
      <c r="C20" s="155" t="s">
        <v>41</v>
      </c>
      <c r="D20" s="155" t="s">
        <v>41</v>
      </c>
      <c r="E20" s="156" t="s">
        <v>41</v>
      </c>
      <c r="F20" s="155" t="s">
        <v>41</v>
      </c>
      <c r="G20" s="157">
        <v>1600</v>
      </c>
      <c r="H20" s="157">
        <v>2800</v>
      </c>
      <c r="I20" s="157">
        <v>3000</v>
      </c>
      <c r="J20" s="157">
        <v>4400</v>
      </c>
      <c r="K20" s="149" t="s">
        <v>41</v>
      </c>
      <c r="L20" s="149" t="s">
        <v>41</v>
      </c>
      <c r="M20" s="157" t="s">
        <v>477</v>
      </c>
    </row>
    <row r="21" spans="1:13" x14ac:dyDescent="0.25">
      <c r="A21" s="190" t="s">
        <v>160</v>
      </c>
      <c r="B21" s="155" t="s">
        <v>41</v>
      </c>
      <c r="C21" s="155" t="s">
        <v>41</v>
      </c>
      <c r="D21" s="155" t="s">
        <v>41</v>
      </c>
      <c r="E21" s="156" t="s">
        <v>41</v>
      </c>
      <c r="F21" s="155" t="s">
        <v>41</v>
      </c>
      <c r="G21" s="181">
        <v>1698</v>
      </c>
      <c r="H21" s="157">
        <v>2934</v>
      </c>
      <c r="I21" s="157">
        <v>3413</v>
      </c>
      <c r="J21" s="149" t="s">
        <v>41</v>
      </c>
      <c r="K21" s="149" t="s">
        <v>41</v>
      </c>
      <c r="L21" s="149" t="s">
        <v>41</v>
      </c>
      <c r="M21" s="149" t="s">
        <v>41</v>
      </c>
    </row>
    <row r="22" spans="1:13" x14ac:dyDescent="0.25">
      <c r="A22" s="191" t="s">
        <v>161</v>
      </c>
      <c r="B22" s="193">
        <v>2017</v>
      </c>
      <c r="C22" s="193">
        <v>2018</v>
      </c>
      <c r="D22" s="193" t="s">
        <v>56</v>
      </c>
      <c r="E22" s="193" t="s">
        <v>52</v>
      </c>
      <c r="F22" s="193">
        <v>2019</v>
      </c>
      <c r="G22" s="193">
        <v>2020</v>
      </c>
      <c r="H22" s="193">
        <v>2021</v>
      </c>
      <c r="I22" s="193" t="s">
        <v>381</v>
      </c>
      <c r="J22" s="193" t="s">
        <v>450</v>
      </c>
      <c r="K22" s="193" t="s">
        <v>461</v>
      </c>
      <c r="L22" s="193" t="s">
        <v>462</v>
      </c>
      <c r="M22" s="193" t="s">
        <v>463</v>
      </c>
    </row>
    <row r="23" spans="1:13" x14ac:dyDescent="0.25">
      <c r="A23" s="191" t="s">
        <v>162</v>
      </c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</row>
    <row r="24" spans="1:13" ht="25.5" x14ac:dyDescent="0.25">
      <c r="A24" s="190" t="s">
        <v>159</v>
      </c>
      <c r="B24" s="149" t="s">
        <v>41</v>
      </c>
      <c r="C24" s="149" t="s">
        <v>41</v>
      </c>
      <c r="D24" s="149" t="s">
        <v>41</v>
      </c>
      <c r="E24" s="150" t="s">
        <v>41</v>
      </c>
      <c r="F24" s="149" t="s">
        <v>41</v>
      </c>
      <c r="G24" s="149" t="s">
        <v>385</v>
      </c>
      <c r="H24" s="149" t="s">
        <v>386</v>
      </c>
      <c r="I24" s="211">
        <v>34000</v>
      </c>
      <c r="J24" s="149" t="s">
        <v>478</v>
      </c>
      <c r="K24" s="149" t="s">
        <v>41</v>
      </c>
      <c r="L24" s="149" t="s">
        <v>41</v>
      </c>
      <c r="M24" s="149" t="s">
        <v>41</v>
      </c>
    </row>
    <row r="25" spans="1:13" x14ac:dyDescent="0.25">
      <c r="A25" s="190" t="s">
        <v>160</v>
      </c>
      <c r="B25" s="149" t="s">
        <v>41</v>
      </c>
      <c r="C25" s="149" t="s">
        <v>41</v>
      </c>
      <c r="D25" s="149" t="s">
        <v>41</v>
      </c>
      <c r="E25" s="150" t="s">
        <v>41</v>
      </c>
      <c r="F25" s="149" t="s">
        <v>41</v>
      </c>
      <c r="G25" s="233">
        <v>30.666</v>
      </c>
      <c r="H25" s="234">
        <v>36.155999999999999</v>
      </c>
      <c r="I25" s="211">
        <v>33682</v>
      </c>
      <c r="J25" s="149" t="s">
        <v>41</v>
      </c>
      <c r="K25" s="149" t="s">
        <v>41</v>
      </c>
      <c r="L25" s="149" t="s">
        <v>41</v>
      </c>
      <c r="M25" s="149" t="s">
        <v>41</v>
      </c>
    </row>
    <row r="26" spans="1:13" x14ac:dyDescent="0.25">
      <c r="A26" s="201" t="s">
        <v>472</v>
      </c>
      <c r="B26" s="193">
        <v>2017</v>
      </c>
      <c r="C26" s="193">
        <v>2018</v>
      </c>
      <c r="D26" s="193" t="s">
        <v>56</v>
      </c>
      <c r="E26" s="193" t="s">
        <v>52</v>
      </c>
      <c r="F26" s="193">
        <v>2019</v>
      </c>
      <c r="G26" s="193">
        <v>2020</v>
      </c>
      <c r="H26" s="193">
        <v>2021</v>
      </c>
      <c r="I26" s="193" t="s">
        <v>381</v>
      </c>
      <c r="J26" s="193" t="s">
        <v>450</v>
      </c>
      <c r="K26" s="193" t="s">
        <v>461</v>
      </c>
      <c r="L26" s="193" t="s">
        <v>462</v>
      </c>
      <c r="M26" s="193" t="s">
        <v>463</v>
      </c>
    </row>
    <row r="27" spans="1:13" x14ac:dyDescent="0.25">
      <c r="A27" s="190" t="s">
        <v>159</v>
      </c>
      <c r="B27" s="149" t="s">
        <v>41</v>
      </c>
      <c r="C27" s="149" t="s">
        <v>41</v>
      </c>
      <c r="D27" s="149" t="s">
        <v>41</v>
      </c>
      <c r="E27" s="149" t="s">
        <v>41</v>
      </c>
      <c r="F27" s="149" t="s">
        <v>41</v>
      </c>
      <c r="G27" s="149" t="s">
        <v>41</v>
      </c>
      <c r="H27" s="149" t="s">
        <v>41</v>
      </c>
      <c r="I27" s="149" t="s">
        <v>41</v>
      </c>
      <c r="J27" s="149" t="s">
        <v>41</v>
      </c>
      <c r="K27" s="149" t="s">
        <v>41</v>
      </c>
      <c r="L27" s="150">
        <v>13800</v>
      </c>
      <c r="M27" s="149" t="s">
        <v>41</v>
      </c>
    </row>
    <row r="28" spans="1:13" x14ac:dyDescent="0.25">
      <c r="A28" s="190" t="s">
        <v>160</v>
      </c>
      <c r="B28" s="149" t="s">
        <v>41</v>
      </c>
      <c r="C28" s="149" t="s">
        <v>41</v>
      </c>
      <c r="D28" s="149" t="s">
        <v>41</v>
      </c>
      <c r="E28" s="149" t="s">
        <v>41</v>
      </c>
      <c r="F28" s="149" t="s">
        <v>41</v>
      </c>
      <c r="G28" s="149" t="s">
        <v>41</v>
      </c>
      <c r="H28" s="149" t="s">
        <v>41</v>
      </c>
      <c r="I28" s="149" t="s">
        <v>41</v>
      </c>
      <c r="J28" s="149" t="s">
        <v>41</v>
      </c>
      <c r="K28" s="149" t="s">
        <v>41</v>
      </c>
      <c r="L28" s="149" t="s">
        <v>41</v>
      </c>
      <c r="M28" s="149" t="s">
        <v>41</v>
      </c>
    </row>
    <row r="29" spans="1:13" x14ac:dyDescent="0.25">
      <c r="A29" s="201" t="s">
        <v>473</v>
      </c>
      <c r="B29" s="193">
        <v>2017</v>
      </c>
      <c r="C29" s="193">
        <v>2018</v>
      </c>
      <c r="D29" s="193" t="s">
        <v>56</v>
      </c>
      <c r="E29" s="193" t="s">
        <v>52</v>
      </c>
      <c r="F29" s="193">
        <v>2019</v>
      </c>
      <c r="G29" s="193">
        <v>2020</v>
      </c>
      <c r="H29" s="193">
        <v>2021</v>
      </c>
      <c r="I29" s="193" t="s">
        <v>381</v>
      </c>
      <c r="J29" s="193" t="s">
        <v>450</v>
      </c>
      <c r="K29" s="193" t="s">
        <v>461</v>
      </c>
      <c r="L29" s="193" t="s">
        <v>462</v>
      </c>
      <c r="M29" s="193" t="s">
        <v>463</v>
      </c>
    </row>
    <row r="30" spans="1:13" x14ac:dyDescent="0.25">
      <c r="A30" s="190" t="s">
        <v>159</v>
      </c>
      <c r="B30" s="149" t="s">
        <v>41</v>
      </c>
      <c r="C30" s="149" t="s">
        <v>41</v>
      </c>
      <c r="D30" s="149" t="s">
        <v>41</v>
      </c>
      <c r="E30" s="149" t="s">
        <v>41</v>
      </c>
      <c r="F30" s="149" t="s">
        <v>41</v>
      </c>
      <c r="G30" s="149" t="s">
        <v>41</v>
      </c>
      <c r="H30" s="149" t="s">
        <v>41</v>
      </c>
      <c r="I30" s="149" t="s">
        <v>41</v>
      </c>
      <c r="J30" s="149" t="s">
        <v>41</v>
      </c>
      <c r="K30" s="150">
        <v>6300</v>
      </c>
      <c r="L30" s="149" t="s">
        <v>41</v>
      </c>
      <c r="M30" s="149" t="s">
        <v>41</v>
      </c>
    </row>
    <row r="31" spans="1:13" x14ac:dyDescent="0.25">
      <c r="A31" s="190" t="s">
        <v>160</v>
      </c>
      <c r="B31" s="149" t="s">
        <v>41</v>
      </c>
      <c r="C31" s="149" t="s">
        <v>41</v>
      </c>
      <c r="D31" s="149" t="s">
        <v>41</v>
      </c>
      <c r="E31" s="149" t="s">
        <v>41</v>
      </c>
      <c r="F31" s="149" t="s">
        <v>41</v>
      </c>
      <c r="G31" s="149" t="s">
        <v>41</v>
      </c>
      <c r="H31" s="149" t="s">
        <v>41</v>
      </c>
      <c r="I31" s="149" t="s">
        <v>41</v>
      </c>
      <c r="J31" s="149" t="s">
        <v>41</v>
      </c>
      <c r="K31" s="149" t="s">
        <v>41</v>
      </c>
      <c r="L31" s="149" t="s">
        <v>41</v>
      </c>
      <c r="M31" s="149" t="s">
        <v>41</v>
      </c>
    </row>
    <row r="32" spans="1:13" x14ac:dyDescent="0.25">
      <c r="A32" s="201" t="s">
        <v>470</v>
      </c>
      <c r="B32" s="193">
        <v>2017</v>
      </c>
      <c r="C32" s="193">
        <v>2018</v>
      </c>
      <c r="D32" s="193" t="s">
        <v>56</v>
      </c>
      <c r="E32" s="193" t="s">
        <v>52</v>
      </c>
      <c r="F32" s="193">
        <v>2019</v>
      </c>
      <c r="G32" s="193">
        <v>2020</v>
      </c>
      <c r="H32" s="193">
        <v>2021</v>
      </c>
      <c r="I32" s="193" t="s">
        <v>381</v>
      </c>
      <c r="J32" s="193" t="s">
        <v>450</v>
      </c>
      <c r="K32" s="193" t="s">
        <v>461</v>
      </c>
      <c r="L32" s="193" t="s">
        <v>462</v>
      </c>
      <c r="M32" s="193" t="s">
        <v>463</v>
      </c>
    </row>
    <row r="33" spans="1:13" x14ac:dyDescent="0.25">
      <c r="A33" s="190" t="s">
        <v>159</v>
      </c>
      <c r="B33" s="149" t="s">
        <v>41</v>
      </c>
      <c r="C33" s="149" t="s">
        <v>41</v>
      </c>
      <c r="D33" s="149" t="s">
        <v>41</v>
      </c>
      <c r="E33" s="149" t="s">
        <v>41</v>
      </c>
      <c r="F33" s="149" t="s">
        <v>41</v>
      </c>
      <c r="G33" s="149" t="s">
        <v>41</v>
      </c>
      <c r="H33" s="149" t="s">
        <v>41</v>
      </c>
      <c r="I33" s="149" t="s">
        <v>41</v>
      </c>
      <c r="J33" s="211" t="s">
        <v>467</v>
      </c>
      <c r="K33" s="149" t="s">
        <v>41</v>
      </c>
      <c r="L33" s="149" t="s">
        <v>41</v>
      </c>
      <c r="M33" s="149" t="s">
        <v>41</v>
      </c>
    </row>
    <row r="34" spans="1:13" x14ac:dyDescent="0.25">
      <c r="A34" s="190" t="s">
        <v>160</v>
      </c>
      <c r="B34" s="149" t="s">
        <v>41</v>
      </c>
      <c r="C34" s="149" t="s">
        <v>41</v>
      </c>
      <c r="D34" s="149" t="s">
        <v>41</v>
      </c>
      <c r="E34" s="149" t="s">
        <v>41</v>
      </c>
      <c r="F34" s="149" t="s">
        <v>41</v>
      </c>
      <c r="G34" s="149" t="s">
        <v>41</v>
      </c>
      <c r="H34" s="149" t="s">
        <v>41</v>
      </c>
      <c r="I34" s="149" t="s">
        <v>41</v>
      </c>
      <c r="J34" s="149" t="s">
        <v>41</v>
      </c>
      <c r="K34" s="149" t="s">
        <v>41</v>
      </c>
      <c r="L34" s="149" t="s">
        <v>41</v>
      </c>
      <c r="M34" s="149" t="s">
        <v>41</v>
      </c>
    </row>
    <row r="35" spans="1:13" x14ac:dyDescent="0.25">
      <c r="A35" s="201" t="s">
        <v>471</v>
      </c>
      <c r="B35" s="193">
        <v>2017</v>
      </c>
      <c r="C35" s="193">
        <v>2018</v>
      </c>
      <c r="D35" s="193" t="s">
        <v>56</v>
      </c>
      <c r="E35" s="193" t="s">
        <v>52</v>
      </c>
      <c r="F35" s="193">
        <v>2019</v>
      </c>
      <c r="G35" s="193">
        <v>2020</v>
      </c>
      <c r="H35" s="193">
        <v>2021</v>
      </c>
      <c r="I35" s="193" t="s">
        <v>381</v>
      </c>
      <c r="J35" s="193" t="s">
        <v>450</v>
      </c>
      <c r="K35" s="193" t="s">
        <v>461</v>
      </c>
      <c r="L35" s="193" t="s">
        <v>462</v>
      </c>
      <c r="M35" s="193" t="s">
        <v>463</v>
      </c>
    </row>
    <row r="36" spans="1:13" x14ac:dyDescent="0.25">
      <c r="A36" s="190" t="s">
        <v>159</v>
      </c>
      <c r="B36" s="149" t="s">
        <v>41</v>
      </c>
      <c r="C36" s="149" t="s">
        <v>41</v>
      </c>
      <c r="D36" s="149" t="s">
        <v>41</v>
      </c>
      <c r="E36" s="149" t="s">
        <v>41</v>
      </c>
      <c r="F36" s="149" t="s">
        <v>41</v>
      </c>
      <c r="G36" s="149" t="s">
        <v>41</v>
      </c>
      <c r="H36" s="149" t="s">
        <v>41</v>
      </c>
      <c r="I36" s="149" t="s">
        <v>41</v>
      </c>
      <c r="J36" s="149" t="s">
        <v>41</v>
      </c>
      <c r="K36" s="149" t="s">
        <v>41</v>
      </c>
      <c r="L36" s="149" t="s">
        <v>41</v>
      </c>
      <c r="M36" s="149" t="s">
        <v>41</v>
      </c>
    </row>
    <row r="37" spans="1:13" x14ac:dyDescent="0.25">
      <c r="A37" s="190" t="s">
        <v>160</v>
      </c>
      <c r="B37" s="149" t="s">
        <v>41</v>
      </c>
      <c r="C37" s="149" t="s">
        <v>41</v>
      </c>
      <c r="D37" s="149" t="s">
        <v>41</v>
      </c>
      <c r="E37" s="149" t="s">
        <v>41</v>
      </c>
      <c r="F37" s="149" t="s">
        <v>41</v>
      </c>
      <c r="G37" s="149" t="s">
        <v>41</v>
      </c>
      <c r="H37" s="149" t="s">
        <v>41</v>
      </c>
      <c r="I37" s="149" t="s">
        <v>41</v>
      </c>
      <c r="J37" s="149" t="s">
        <v>41</v>
      </c>
      <c r="K37" s="149" t="s">
        <v>41</v>
      </c>
      <c r="L37" s="149" t="s">
        <v>41</v>
      </c>
      <c r="M37" s="149" t="s">
        <v>41</v>
      </c>
    </row>
    <row r="38" spans="1:13" x14ac:dyDescent="0.25">
      <c r="A38" s="242" t="s">
        <v>468</v>
      </c>
      <c r="G38" s="37"/>
    </row>
    <row r="39" spans="1:13" x14ac:dyDescent="0.25">
      <c r="A39" s="242" t="s">
        <v>469</v>
      </c>
      <c r="G39" s="37"/>
    </row>
  </sheetData>
  <phoneticPr fontId="42" type="noConversion"/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AE70"/>
  <sheetViews>
    <sheetView topLeftCell="K1" zoomScale="85" zoomScaleNormal="85" workbookViewId="0">
      <selection activeCell="AF4" sqref="AF4"/>
    </sheetView>
  </sheetViews>
  <sheetFormatPr defaultRowHeight="15" x14ac:dyDescent="0.25"/>
  <cols>
    <col min="1" max="1" width="44" style="15" bestFit="1" customWidth="1"/>
    <col min="2" max="18" width="9.140625" style="15"/>
    <col min="19" max="20" width="10.28515625" style="15" bestFit="1" customWidth="1"/>
    <col min="21" max="21" width="8.85546875" style="15"/>
    <col min="22" max="262" width="9.140625" style="15"/>
    <col min="263" max="263" width="44" style="15" bestFit="1" customWidth="1"/>
    <col min="264" max="518" width="9.140625" style="15"/>
    <col min="519" max="519" width="44" style="15" bestFit="1" customWidth="1"/>
    <col min="520" max="774" width="9.140625" style="15"/>
    <col min="775" max="775" width="44" style="15" bestFit="1" customWidth="1"/>
    <col min="776" max="1030" width="9.140625" style="15"/>
    <col min="1031" max="1031" width="44" style="15" bestFit="1" customWidth="1"/>
    <col min="1032" max="1286" width="9.140625" style="15"/>
    <col min="1287" max="1287" width="44" style="15" bestFit="1" customWidth="1"/>
    <col min="1288" max="1542" width="9.140625" style="15"/>
    <col min="1543" max="1543" width="44" style="15" bestFit="1" customWidth="1"/>
    <col min="1544" max="1798" width="9.140625" style="15"/>
    <col min="1799" max="1799" width="44" style="15" bestFit="1" customWidth="1"/>
    <col min="1800" max="2054" width="9.140625" style="15"/>
    <col min="2055" max="2055" width="44" style="15" bestFit="1" customWidth="1"/>
    <col min="2056" max="2310" width="9.140625" style="15"/>
    <col min="2311" max="2311" width="44" style="15" bestFit="1" customWidth="1"/>
    <col min="2312" max="2566" width="9.140625" style="15"/>
    <col min="2567" max="2567" width="44" style="15" bestFit="1" customWidth="1"/>
    <col min="2568" max="2822" width="9.140625" style="15"/>
    <col min="2823" max="2823" width="44" style="15" bestFit="1" customWidth="1"/>
    <col min="2824" max="3078" width="9.140625" style="15"/>
    <col min="3079" max="3079" width="44" style="15" bestFit="1" customWidth="1"/>
    <col min="3080" max="3334" width="9.140625" style="15"/>
    <col min="3335" max="3335" width="44" style="15" bestFit="1" customWidth="1"/>
    <col min="3336" max="3590" width="9.140625" style="15"/>
    <col min="3591" max="3591" width="44" style="15" bestFit="1" customWidth="1"/>
    <col min="3592" max="3846" width="9.140625" style="15"/>
    <col min="3847" max="3847" width="44" style="15" bestFit="1" customWidth="1"/>
    <col min="3848" max="4102" width="9.140625" style="15"/>
    <col min="4103" max="4103" width="44" style="15" bestFit="1" customWidth="1"/>
    <col min="4104" max="4358" width="9.140625" style="15"/>
    <col min="4359" max="4359" width="44" style="15" bestFit="1" customWidth="1"/>
    <col min="4360" max="4614" width="9.140625" style="15"/>
    <col min="4615" max="4615" width="44" style="15" bestFit="1" customWidth="1"/>
    <col min="4616" max="4870" width="9.140625" style="15"/>
    <col min="4871" max="4871" width="44" style="15" bestFit="1" customWidth="1"/>
    <col min="4872" max="5126" width="9.140625" style="15"/>
    <col min="5127" max="5127" width="44" style="15" bestFit="1" customWidth="1"/>
    <col min="5128" max="5382" width="9.140625" style="15"/>
    <col min="5383" max="5383" width="44" style="15" bestFit="1" customWidth="1"/>
    <col min="5384" max="5638" width="9.140625" style="15"/>
    <col min="5639" max="5639" width="44" style="15" bestFit="1" customWidth="1"/>
    <col min="5640" max="5894" width="9.140625" style="15"/>
    <col min="5895" max="5895" width="44" style="15" bestFit="1" customWidth="1"/>
    <col min="5896" max="6150" width="9.140625" style="15"/>
    <col min="6151" max="6151" width="44" style="15" bestFit="1" customWidth="1"/>
    <col min="6152" max="6406" width="9.140625" style="15"/>
    <col min="6407" max="6407" width="44" style="15" bestFit="1" customWidth="1"/>
    <col min="6408" max="6662" width="9.140625" style="15"/>
    <col min="6663" max="6663" width="44" style="15" bestFit="1" customWidth="1"/>
    <col min="6664" max="6918" width="9.140625" style="15"/>
    <col min="6919" max="6919" width="44" style="15" bestFit="1" customWidth="1"/>
    <col min="6920" max="7174" width="9.140625" style="15"/>
    <col min="7175" max="7175" width="44" style="15" bestFit="1" customWidth="1"/>
    <col min="7176" max="7430" width="9.140625" style="15"/>
    <col min="7431" max="7431" width="44" style="15" bestFit="1" customWidth="1"/>
    <col min="7432" max="7686" width="9.140625" style="15"/>
    <col min="7687" max="7687" width="44" style="15" bestFit="1" customWidth="1"/>
    <col min="7688" max="7942" width="9.140625" style="15"/>
    <col min="7943" max="7943" width="44" style="15" bestFit="1" customWidth="1"/>
    <col min="7944" max="8198" width="9.140625" style="15"/>
    <col min="8199" max="8199" width="44" style="15" bestFit="1" customWidth="1"/>
    <col min="8200" max="8454" width="9.140625" style="15"/>
    <col min="8455" max="8455" width="44" style="15" bestFit="1" customWidth="1"/>
    <col min="8456" max="8710" width="9.140625" style="15"/>
    <col min="8711" max="8711" width="44" style="15" bestFit="1" customWidth="1"/>
    <col min="8712" max="8966" width="9.140625" style="15"/>
    <col min="8967" max="8967" width="44" style="15" bestFit="1" customWidth="1"/>
    <col min="8968" max="9222" width="9.140625" style="15"/>
    <col min="9223" max="9223" width="44" style="15" bestFit="1" customWidth="1"/>
    <col min="9224" max="9478" width="9.140625" style="15"/>
    <col min="9479" max="9479" width="44" style="15" bestFit="1" customWidth="1"/>
    <col min="9480" max="9734" width="9.140625" style="15"/>
    <col min="9735" max="9735" width="44" style="15" bestFit="1" customWidth="1"/>
    <col min="9736" max="9990" width="9.140625" style="15"/>
    <col min="9991" max="9991" width="44" style="15" bestFit="1" customWidth="1"/>
    <col min="9992" max="10246" width="9.140625" style="15"/>
    <col min="10247" max="10247" width="44" style="15" bestFit="1" customWidth="1"/>
    <col min="10248" max="10502" width="9.140625" style="15"/>
    <col min="10503" max="10503" width="44" style="15" bestFit="1" customWidth="1"/>
    <col min="10504" max="10758" width="9.140625" style="15"/>
    <col min="10759" max="10759" width="44" style="15" bestFit="1" customWidth="1"/>
    <col min="10760" max="11014" width="9.140625" style="15"/>
    <col min="11015" max="11015" width="44" style="15" bestFit="1" customWidth="1"/>
    <col min="11016" max="11270" width="9.140625" style="15"/>
    <col min="11271" max="11271" width="44" style="15" bestFit="1" customWidth="1"/>
    <col min="11272" max="11526" width="9.140625" style="15"/>
    <col min="11527" max="11527" width="44" style="15" bestFit="1" customWidth="1"/>
    <col min="11528" max="11782" width="9.140625" style="15"/>
    <col min="11783" max="11783" width="44" style="15" bestFit="1" customWidth="1"/>
    <col min="11784" max="12038" width="9.140625" style="15"/>
    <col min="12039" max="12039" width="44" style="15" bestFit="1" customWidth="1"/>
    <col min="12040" max="12294" width="9.140625" style="15"/>
    <col min="12295" max="12295" width="44" style="15" bestFit="1" customWidth="1"/>
    <col min="12296" max="12550" width="9.140625" style="15"/>
    <col min="12551" max="12551" width="44" style="15" bestFit="1" customWidth="1"/>
    <col min="12552" max="12806" width="9.140625" style="15"/>
    <col min="12807" max="12807" width="44" style="15" bestFit="1" customWidth="1"/>
    <col min="12808" max="13062" width="9.140625" style="15"/>
    <col min="13063" max="13063" width="44" style="15" bestFit="1" customWidth="1"/>
    <col min="13064" max="13318" width="9.140625" style="15"/>
    <col min="13319" max="13319" width="44" style="15" bestFit="1" customWidth="1"/>
    <col min="13320" max="13574" width="9.140625" style="15"/>
    <col min="13575" max="13575" width="44" style="15" bestFit="1" customWidth="1"/>
    <col min="13576" max="13830" width="9.140625" style="15"/>
    <col min="13831" max="13831" width="44" style="15" bestFit="1" customWidth="1"/>
    <col min="13832" max="14086" width="9.140625" style="15"/>
    <col min="14087" max="14087" width="44" style="15" bestFit="1" customWidth="1"/>
    <col min="14088" max="14342" width="9.140625" style="15"/>
    <col min="14343" max="14343" width="44" style="15" bestFit="1" customWidth="1"/>
    <col min="14344" max="14598" width="9.140625" style="15"/>
    <col min="14599" max="14599" width="44" style="15" bestFit="1" customWidth="1"/>
    <col min="14600" max="14854" width="9.140625" style="15"/>
    <col min="14855" max="14855" width="44" style="15" bestFit="1" customWidth="1"/>
    <col min="14856" max="15110" width="9.140625" style="15"/>
    <col min="15111" max="15111" width="44" style="15" bestFit="1" customWidth="1"/>
    <col min="15112" max="15366" width="9.140625" style="15"/>
    <col min="15367" max="15367" width="44" style="15" bestFit="1" customWidth="1"/>
    <col min="15368" max="15622" width="9.140625" style="15"/>
    <col min="15623" max="15623" width="44" style="15" bestFit="1" customWidth="1"/>
    <col min="15624" max="15878" width="9.140625" style="15"/>
    <col min="15879" max="15879" width="44" style="15" bestFit="1" customWidth="1"/>
    <col min="15880" max="16134" width="9.140625" style="15"/>
    <col min="16135" max="16135" width="44" style="15" bestFit="1" customWidth="1"/>
    <col min="16136" max="16384" width="9.140625" style="15"/>
  </cols>
  <sheetData>
    <row r="1" spans="1:31" x14ac:dyDescent="0.25">
      <c r="A1" s="36" t="s">
        <v>62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31" s="259" customFormat="1" x14ac:dyDescent="0.25">
      <c r="A2" s="257" t="s">
        <v>163</v>
      </c>
      <c r="B2" s="258" t="s">
        <v>212</v>
      </c>
      <c r="C2" s="258" t="s">
        <v>213</v>
      </c>
      <c r="D2" s="258" t="s">
        <v>214</v>
      </c>
      <c r="E2" s="258" t="s">
        <v>215</v>
      </c>
      <c r="F2" s="258" t="s">
        <v>216</v>
      </c>
      <c r="G2" s="258" t="s">
        <v>218</v>
      </c>
      <c r="H2" s="258" t="s">
        <v>219</v>
      </c>
      <c r="I2" s="258" t="s">
        <v>220</v>
      </c>
      <c r="J2" s="258" t="s">
        <v>217</v>
      </c>
      <c r="K2" s="258" t="s">
        <v>221</v>
      </c>
      <c r="L2" s="258" t="s">
        <v>222</v>
      </c>
      <c r="M2" s="258" t="s">
        <v>223</v>
      </c>
      <c r="N2" s="258" t="s">
        <v>224</v>
      </c>
      <c r="O2" s="258" t="s">
        <v>225</v>
      </c>
      <c r="P2" s="258" t="s">
        <v>226</v>
      </c>
      <c r="Q2" s="258" t="s">
        <v>227</v>
      </c>
      <c r="R2" s="258" t="s">
        <v>228</v>
      </c>
      <c r="S2" s="258" t="s">
        <v>229</v>
      </c>
      <c r="T2" s="258" t="s">
        <v>230</v>
      </c>
      <c r="U2" s="258" t="s">
        <v>231</v>
      </c>
      <c r="V2" s="258" t="s">
        <v>232</v>
      </c>
      <c r="W2" s="258" t="s">
        <v>233</v>
      </c>
      <c r="X2" s="258" t="s">
        <v>362</v>
      </c>
      <c r="Y2" s="258" t="s">
        <v>380</v>
      </c>
      <c r="Z2" s="258" t="s">
        <v>387</v>
      </c>
      <c r="AA2" s="258" t="s">
        <v>395</v>
      </c>
      <c r="AB2" s="258" t="s">
        <v>443</v>
      </c>
      <c r="AC2" s="258" t="s">
        <v>453</v>
      </c>
      <c r="AD2" s="258" t="s">
        <v>480</v>
      </c>
      <c r="AE2" s="258" t="s">
        <v>484</v>
      </c>
    </row>
    <row r="4" spans="1:31" s="259" customFormat="1" x14ac:dyDescent="0.25">
      <c r="A4" s="257" t="s">
        <v>481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/>
      <c r="AA4" s="260"/>
      <c r="AB4" s="260"/>
      <c r="AC4" s="260"/>
      <c r="AD4" s="260"/>
      <c r="AE4" s="260"/>
    </row>
    <row r="5" spans="1:31" x14ac:dyDescent="0.25">
      <c r="AE5" s="259"/>
    </row>
    <row r="6" spans="1:31" s="259" customFormat="1" x14ac:dyDescent="0.25">
      <c r="A6" s="261" t="s">
        <v>165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</row>
    <row r="7" spans="1:31" x14ac:dyDescent="0.25">
      <c r="A7" s="202" t="s">
        <v>166</v>
      </c>
      <c r="B7" s="98">
        <v>836</v>
      </c>
      <c r="C7" s="98">
        <v>510</v>
      </c>
      <c r="D7" s="98">
        <v>857</v>
      </c>
      <c r="E7" s="98">
        <v>1058</v>
      </c>
      <c r="F7" s="98">
        <v>999</v>
      </c>
      <c r="G7" s="98">
        <v>1108</v>
      </c>
      <c r="H7" s="98">
        <v>1069</v>
      </c>
      <c r="I7" s="98">
        <v>1099</v>
      </c>
      <c r="J7" s="98">
        <v>1050</v>
      </c>
      <c r="K7" s="98">
        <v>997</v>
      </c>
      <c r="L7" s="98">
        <v>938</v>
      </c>
      <c r="M7" s="98">
        <v>1020.8</v>
      </c>
      <c r="N7" s="98">
        <v>1040</v>
      </c>
      <c r="O7" s="98">
        <v>928</v>
      </c>
      <c r="P7" s="98">
        <v>595</v>
      </c>
      <c r="Q7" s="98">
        <v>934</v>
      </c>
      <c r="R7" s="98">
        <v>943</v>
      </c>
      <c r="S7" s="98">
        <v>916</v>
      </c>
      <c r="T7" s="98">
        <v>786</v>
      </c>
      <c r="U7" s="174">
        <v>907.78979500000003</v>
      </c>
      <c r="V7" s="174">
        <v>1007.418305</v>
      </c>
      <c r="W7" s="174">
        <v>971.077944</v>
      </c>
      <c r="X7" s="174">
        <v>1105</v>
      </c>
      <c r="Y7" s="174">
        <v>987.7</v>
      </c>
      <c r="Z7" s="174">
        <v>895</v>
      </c>
      <c r="AA7" s="174">
        <v>890.00357500000007</v>
      </c>
      <c r="AB7" s="174">
        <v>1026.677334</v>
      </c>
      <c r="AC7" s="174">
        <v>959</v>
      </c>
      <c r="AD7" s="174">
        <v>748.45628299999998</v>
      </c>
      <c r="AE7" s="270">
        <v>732.12991</v>
      </c>
    </row>
    <row r="8" spans="1:31" x14ac:dyDescent="0.25">
      <c r="A8" s="49" t="s">
        <v>167</v>
      </c>
      <c r="B8" s="60">
        <v>835</v>
      </c>
      <c r="C8" s="60">
        <v>500</v>
      </c>
      <c r="D8" s="60">
        <v>738</v>
      </c>
      <c r="E8" s="60">
        <v>942</v>
      </c>
      <c r="F8" s="60">
        <v>982</v>
      </c>
      <c r="G8" s="60">
        <v>1070</v>
      </c>
      <c r="H8" s="60">
        <v>1065</v>
      </c>
      <c r="I8" s="60">
        <v>1099</v>
      </c>
      <c r="J8" s="60">
        <v>1050</v>
      </c>
      <c r="K8" s="60">
        <v>996</v>
      </c>
      <c r="L8" s="60">
        <v>937</v>
      </c>
      <c r="M8" s="60">
        <v>1012.6</v>
      </c>
      <c r="N8" s="60">
        <v>830.2</v>
      </c>
      <c r="O8" s="60">
        <v>855.75</v>
      </c>
      <c r="P8" s="60">
        <v>357.95799999999997</v>
      </c>
      <c r="Q8" s="60">
        <v>775</v>
      </c>
      <c r="R8" s="60">
        <v>884</v>
      </c>
      <c r="S8" s="60">
        <v>913</v>
      </c>
      <c r="T8" s="60">
        <v>781</v>
      </c>
      <c r="U8" s="82">
        <v>897.85300000000007</v>
      </c>
      <c r="V8" s="82">
        <v>1007.418305</v>
      </c>
      <c r="W8" s="82">
        <v>946.63499999999999</v>
      </c>
      <c r="X8" s="82">
        <v>1105</v>
      </c>
      <c r="Y8" s="82">
        <v>987.7</v>
      </c>
      <c r="Z8" s="82">
        <v>895</v>
      </c>
      <c r="AA8" s="82">
        <v>889.97700000000009</v>
      </c>
      <c r="AB8" s="82">
        <v>960.16600000000005</v>
      </c>
      <c r="AC8" s="82">
        <v>839</v>
      </c>
      <c r="AD8" s="82">
        <v>589.101</v>
      </c>
      <c r="AE8" s="271">
        <v>664.72299999999996</v>
      </c>
    </row>
    <row r="9" spans="1:31" x14ac:dyDescent="0.25">
      <c r="A9" s="49" t="s">
        <v>168</v>
      </c>
      <c r="B9" s="44">
        <v>1</v>
      </c>
      <c r="C9" s="44">
        <v>10</v>
      </c>
      <c r="D9" s="44">
        <v>119</v>
      </c>
      <c r="E9" s="58">
        <v>116</v>
      </c>
      <c r="F9" s="58">
        <v>18</v>
      </c>
      <c r="G9" s="58">
        <v>38</v>
      </c>
      <c r="H9" s="58">
        <v>4</v>
      </c>
      <c r="I9" s="58">
        <v>0</v>
      </c>
      <c r="J9" s="58">
        <v>0</v>
      </c>
      <c r="K9" s="58">
        <v>0</v>
      </c>
      <c r="L9" s="58">
        <v>1</v>
      </c>
      <c r="M9" s="58">
        <v>8.1999999999999993</v>
      </c>
      <c r="N9" s="58">
        <v>210</v>
      </c>
      <c r="O9" s="58">
        <v>71.8</v>
      </c>
      <c r="P9" s="58">
        <v>237</v>
      </c>
      <c r="Q9" s="58">
        <v>159.5</v>
      </c>
      <c r="R9" s="58">
        <v>58</v>
      </c>
      <c r="S9" s="58">
        <v>2</v>
      </c>
      <c r="T9" s="58">
        <v>5</v>
      </c>
      <c r="U9" s="82">
        <v>9.936795</v>
      </c>
      <c r="V9" s="82">
        <v>0</v>
      </c>
      <c r="W9" s="82">
        <v>24.442944000000001</v>
      </c>
      <c r="X9" s="82">
        <v>0</v>
      </c>
      <c r="Y9" s="82">
        <v>0</v>
      </c>
      <c r="Z9" s="82">
        <v>0</v>
      </c>
      <c r="AA9" s="82">
        <v>2.6574999999999998E-2</v>
      </c>
      <c r="AB9" s="82">
        <v>66.511334000000005</v>
      </c>
      <c r="AC9" s="82">
        <v>121</v>
      </c>
      <c r="AD9" s="82">
        <v>159.35528299999999</v>
      </c>
      <c r="AE9" s="271">
        <v>67.406910000000011</v>
      </c>
    </row>
    <row r="10" spans="1:31" x14ac:dyDescent="0.25">
      <c r="A10" s="202" t="s">
        <v>169</v>
      </c>
      <c r="B10" s="98">
        <v>746</v>
      </c>
      <c r="C10" s="98">
        <v>668</v>
      </c>
      <c r="D10" s="98">
        <v>835</v>
      </c>
      <c r="E10" s="98">
        <v>952</v>
      </c>
      <c r="F10" s="98">
        <v>874</v>
      </c>
      <c r="G10" s="98">
        <v>943</v>
      </c>
      <c r="H10" s="98">
        <v>903</v>
      </c>
      <c r="I10" s="98">
        <v>959</v>
      </c>
      <c r="J10" s="98">
        <v>978</v>
      </c>
      <c r="K10" s="98">
        <v>981</v>
      </c>
      <c r="L10" s="98">
        <v>899</v>
      </c>
      <c r="M10" s="98">
        <v>927.1</v>
      </c>
      <c r="N10" s="98">
        <v>926.9</v>
      </c>
      <c r="O10" s="98">
        <v>838.59</v>
      </c>
      <c r="P10" s="98">
        <v>764.733338</v>
      </c>
      <c r="Q10" s="98">
        <v>845</v>
      </c>
      <c r="R10" s="98">
        <v>928</v>
      </c>
      <c r="S10" s="98">
        <v>749</v>
      </c>
      <c r="T10" s="98">
        <v>822</v>
      </c>
      <c r="U10" s="174">
        <v>879.23503400000004</v>
      </c>
      <c r="V10" s="174">
        <v>929.61175300000002</v>
      </c>
      <c r="W10" s="174">
        <v>977.61884899999995</v>
      </c>
      <c r="X10" s="174">
        <v>1023</v>
      </c>
      <c r="Y10" s="174">
        <v>859.080557</v>
      </c>
      <c r="Z10" s="174">
        <v>827</v>
      </c>
      <c r="AA10" s="174">
        <v>766.75740199999996</v>
      </c>
      <c r="AB10" s="174">
        <v>910.51843499999973</v>
      </c>
      <c r="AC10" s="174">
        <v>873</v>
      </c>
      <c r="AD10" s="174">
        <v>702.21471299999996</v>
      </c>
      <c r="AE10" s="270">
        <v>774.70835299999999</v>
      </c>
    </row>
    <row r="11" spans="1:31" x14ac:dyDescent="0.25">
      <c r="A11" s="202" t="s">
        <v>170</v>
      </c>
      <c r="B11" s="98">
        <v>38</v>
      </c>
      <c r="C11" s="98">
        <v>51</v>
      </c>
      <c r="D11" s="98">
        <v>90</v>
      </c>
      <c r="E11" s="98">
        <v>54</v>
      </c>
      <c r="F11" s="98">
        <v>53</v>
      </c>
      <c r="G11" s="98">
        <v>56</v>
      </c>
      <c r="H11" s="98">
        <v>50</v>
      </c>
      <c r="I11" s="98">
        <v>45</v>
      </c>
      <c r="J11" s="98">
        <v>40</v>
      </c>
      <c r="K11" s="98">
        <v>53</v>
      </c>
      <c r="L11" s="98">
        <v>51</v>
      </c>
      <c r="M11" s="98">
        <v>52.6</v>
      </c>
      <c r="N11" s="98">
        <v>51</v>
      </c>
      <c r="O11" s="98">
        <v>55.99</v>
      </c>
      <c r="P11" s="98">
        <v>54.237383000000307</v>
      </c>
      <c r="Q11" s="98">
        <v>61</v>
      </c>
      <c r="R11" s="98">
        <v>51</v>
      </c>
      <c r="S11" s="98">
        <v>54</v>
      </c>
      <c r="T11" s="98">
        <v>56</v>
      </c>
      <c r="U11" s="174">
        <v>55.039520000000337</v>
      </c>
      <c r="V11" s="174">
        <v>52.745668000000109</v>
      </c>
      <c r="W11" s="174">
        <v>63.004860000000633</v>
      </c>
      <c r="X11" s="174">
        <v>60</v>
      </c>
      <c r="Y11" s="174">
        <v>60.477723000000182</v>
      </c>
      <c r="Z11" s="174">
        <v>49</v>
      </c>
      <c r="AA11" s="174">
        <v>50.432258000000076</v>
      </c>
      <c r="AB11" s="174">
        <v>60.039504999999998</v>
      </c>
      <c r="AC11" s="174">
        <v>57</v>
      </c>
      <c r="AD11" s="174">
        <v>48.779730000000001</v>
      </c>
      <c r="AE11" s="270">
        <v>45.678606999999992</v>
      </c>
    </row>
    <row r="12" spans="1:31" x14ac:dyDescent="0.25">
      <c r="A12" s="42"/>
      <c r="B12" s="44"/>
      <c r="C12" s="44"/>
      <c r="D12" s="44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271"/>
    </row>
    <row r="13" spans="1:31" s="259" customFormat="1" x14ac:dyDescent="0.25">
      <c r="A13" s="261" t="s">
        <v>172</v>
      </c>
      <c r="B13" s="262">
        <v>1246</v>
      </c>
      <c r="C13" s="262">
        <v>1253</v>
      </c>
      <c r="D13" s="262">
        <v>1172</v>
      </c>
      <c r="E13" s="263">
        <v>1187</v>
      </c>
      <c r="F13" s="263">
        <v>1194</v>
      </c>
      <c r="G13" s="263">
        <v>1173</v>
      </c>
      <c r="H13" s="263">
        <v>1301</v>
      </c>
      <c r="I13" s="263">
        <v>1254</v>
      </c>
      <c r="J13" s="263">
        <v>1278</v>
      </c>
      <c r="K13" s="263">
        <v>1321</v>
      </c>
      <c r="L13" s="263">
        <v>1290</v>
      </c>
      <c r="M13" s="263">
        <v>1180.5</v>
      </c>
      <c r="N13" s="263">
        <v>1175</v>
      </c>
      <c r="O13" s="263">
        <v>1161</v>
      </c>
      <c r="P13" s="263">
        <v>1072</v>
      </c>
      <c r="Q13" s="263">
        <v>1117</v>
      </c>
      <c r="R13" s="263">
        <v>1140</v>
      </c>
      <c r="S13" s="263">
        <v>1003</v>
      </c>
      <c r="T13" s="263">
        <v>1278</v>
      </c>
      <c r="U13" s="263">
        <v>1229.3016330539999</v>
      </c>
      <c r="V13" s="263">
        <v>1316.9577811911736</v>
      </c>
      <c r="W13" s="263">
        <v>1281.0368830548216</v>
      </c>
      <c r="X13" s="262">
        <v>981.54885805982371</v>
      </c>
      <c r="Y13" s="262">
        <v>1023.6050107920868</v>
      </c>
      <c r="Z13" s="262">
        <v>1157</v>
      </c>
      <c r="AA13" s="262">
        <v>1067</v>
      </c>
      <c r="AB13" s="262">
        <v>1160.2230589783492</v>
      </c>
      <c r="AC13" s="262">
        <v>1008</v>
      </c>
      <c r="AD13" s="262">
        <v>1032.9615413050001</v>
      </c>
      <c r="AE13" s="262">
        <v>1050.7984997119001</v>
      </c>
    </row>
    <row r="14" spans="1:31" x14ac:dyDescent="0.25">
      <c r="A14" s="42" t="s">
        <v>173</v>
      </c>
      <c r="B14" s="41">
        <v>0.52</v>
      </c>
      <c r="C14" s="41">
        <v>0.53</v>
      </c>
      <c r="D14" s="41">
        <v>0.62</v>
      </c>
      <c r="E14" s="41">
        <v>0.62</v>
      </c>
      <c r="F14" s="41">
        <v>0.52</v>
      </c>
      <c r="G14" s="41">
        <v>0.56000000000000005</v>
      </c>
      <c r="H14" s="41">
        <v>0.62</v>
      </c>
      <c r="I14" s="41">
        <v>0.38</v>
      </c>
      <c r="J14" s="41">
        <v>0.61</v>
      </c>
      <c r="K14" s="41">
        <v>0.6</v>
      </c>
      <c r="L14" s="41">
        <v>0.71</v>
      </c>
      <c r="M14" s="41">
        <v>0.7073683134633123</v>
      </c>
      <c r="N14" s="41">
        <v>0.69027719748744576</v>
      </c>
      <c r="O14" s="41">
        <v>0.66</v>
      </c>
      <c r="P14" s="41">
        <v>0.7</v>
      </c>
      <c r="Q14" s="41">
        <v>0.73</v>
      </c>
      <c r="R14" s="41">
        <v>0.68</v>
      </c>
      <c r="S14" s="41">
        <v>0.61299999999999999</v>
      </c>
      <c r="T14" s="41">
        <v>0.72199999999999998</v>
      </c>
      <c r="U14" s="41">
        <v>0.70275285103657026</v>
      </c>
      <c r="V14" s="41">
        <f>(V20+V25)/V13</f>
        <v>0.6918695019834753</v>
      </c>
      <c r="W14" s="41">
        <v>0.69899999999999995</v>
      </c>
      <c r="X14" s="41">
        <v>0.69</v>
      </c>
      <c r="Y14" s="41">
        <v>0.67408814213019896</v>
      </c>
      <c r="Z14" s="41">
        <v>0.65</v>
      </c>
      <c r="AA14" s="41">
        <f>1-AA15-AA16</f>
        <v>0.29999999999999993</v>
      </c>
      <c r="AB14" s="41">
        <v>0.74061091894272968</v>
      </c>
      <c r="AC14" s="41">
        <v>0.73366919454236112</v>
      </c>
      <c r="AD14" s="84">
        <v>0.65</v>
      </c>
      <c r="AE14" s="272">
        <v>0.70344622519975319</v>
      </c>
    </row>
    <row r="15" spans="1:31" x14ac:dyDescent="0.25">
      <c r="A15" s="42" t="s">
        <v>174</v>
      </c>
      <c r="B15" s="41">
        <v>0.42</v>
      </c>
      <c r="C15" s="41">
        <v>0.4</v>
      </c>
      <c r="D15" s="41">
        <v>0.34</v>
      </c>
      <c r="E15" s="41">
        <v>0.34</v>
      </c>
      <c r="F15" s="41">
        <v>0.41</v>
      </c>
      <c r="G15" s="41">
        <v>0.39</v>
      </c>
      <c r="H15" s="41">
        <v>0.33</v>
      </c>
      <c r="I15" s="41">
        <v>0.57999999999999996</v>
      </c>
      <c r="J15" s="41">
        <v>0.34</v>
      </c>
      <c r="K15" s="41">
        <v>0.34</v>
      </c>
      <c r="L15" s="41">
        <v>0.26</v>
      </c>
      <c r="M15" s="41">
        <v>0.25362179089636722</v>
      </c>
      <c r="N15" s="41">
        <v>0.28953570973660114</v>
      </c>
      <c r="O15" s="41">
        <v>0.32</v>
      </c>
      <c r="P15" s="41">
        <v>0.28999999999999998</v>
      </c>
      <c r="Q15" s="41">
        <v>0.26</v>
      </c>
      <c r="R15" s="41">
        <v>0.312</v>
      </c>
      <c r="S15" s="41">
        <v>0.33400000000000002</v>
      </c>
      <c r="T15" s="41">
        <v>0.22</v>
      </c>
      <c r="U15" s="41">
        <v>0.26726218010607411</v>
      </c>
      <c r="V15" s="41">
        <f>(V23+V26+V22)/V13</f>
        <v>0.27890044906143818</v>
      </c>
      <c r="W15" s="41">
        <v>0.28100000000000003</v>
      </c>
      <c r="X15" s="41">
        <v>0.28999999999999998</v>
      </c>
      <c r="Y15" s="41">
        <v>0.29601261893543518</v>
      </c>
      <c r="Z15" s="41">
        <f>1-Z14-Z16</f>
        <v>0.31999999999999995</v>
      </c>
      <c r="AA15" s="41">
        <v>0.68</v>
      </c>
      <c r="AB15" s="41">
        <v>0.24024821083568101</v>
      </c>
      <c r="AC15" s="41">
        <v>0.25895462433634381</v>
      </c>
      <c r="AD15" s="84">
        <v>0.34</v>
      </c>
      <c r="AE15" s="272">
        <v>0.29149273597933295</v>
      </c>
    </row>
    <row r="16" spans="1:31" x14ac:dyDescent="0.25">
      <c r="A16" s="42" t="s">
        <v>175</v>
      </c>
      <c r="B16" s="41">
        <v>0.06</v>
      </c>
      <c r="C16" s="41">
        <v>7.0000000000000007E-2</v>
      </c>
      <c r="D16" s="41">
        <v>0.04</v>
      </c>
      <c r="E16" s="41">
        <v>0.04</v>
      </c>
      <c r="F16" s="41">
        <v>0.08</v>
      </c>
      <c r="G16" s="41">
        <v>0.05</v>
      </c>
      <c r="H16" s="41">
        <v>0.06</v>
      </c>
      <c r="I16" s="41">
        <v>0.04</v>
      </c>
      <c r="J16" s="41">
        <v>0.05</v>
      </c>
      <c r="K16" s="41">
        <v>0.06</v>
      </c>
      <c r="L16" s="41">
        <v>0.04</v>
      </c>
      <c r="M16" s="41">
        <v>3.9009895640320501E-2</v>
      </c>
      <c r="N16" s="41">
        <v>2.0187092775953108E-2</v>
      </c>
      <c r="O16" s="41">
        <v>0.02</v>
      </c>
      <c r="P16" s="41">
        <v>0.01</v>
      </c>
      <c r="Q16" s="41">
        <v>0.01</v>
      </c>
      <c r="R16" s="41">
        <v>7.0000000000000001E-3</v>
      </c>
      <c r="S16" s="41">
        <v>5.2999999999999999E-2</v>
      </c>
      <c r="T16" s="41">
        <v>0.06</v>
      </c>
      <c r="U16" s="41">
        <v>2.9984968857355535E-2</v>
      </c>
      <c r="V16" s="41">
        <f>1-V14-V15</f>
        <v>2.9230048955086518E-2</v>
      </c>
      <c r="W16" s="41">
        <v>0.02</v>
      </c>
      <c r="X16" s="41">
        <v>0.02</v>
      </c>
      <c r="Y16" s="41">
        <v>0.03</v>
      </c>
      <c r="Z16" s="41">
        <v>0.03</v>
      </c>
      <c r="AA16" s="41">
        <v>0.02</v>
      </c>
      <c r="AB16" s="41">
        <v>1.9140870221589359E-2</v>
      </c>
      <c r="AC16" s="41">
        <v>7.6629672619046426E-3</v>
      </c>
      <c r="AD16" s="84">
        <v>7.6629672619046426E-3</v>
      </c>
      <c r="AE16" s="272">
        <v>5.0610388209138893E-3</v>
      </c>
    </row>
    <row r="17" spans="1:31" x14ac:dyDescent="0.25">
      <c r="A17" s="42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82"/>
      <c r="AE17" s="271"/>
    </row>
    <row r="18" spans="1:31" s="259" customFormat="1" x14ac:dyDescent="0.25">
      <c r="A18" s="261" t="s">
        <v>176</v>
      </c>
      <c r="B18" s="260" t="s">
        <v>29</v>
      </c>
      <c r="C18" s="260" t="s">
        <v>29</v>
      </c>
      <c r="D18" s="260" t="s">
        <v>29</v>
      </c>
      <c r="E18" s="260" t="s">
        <v>29</v>
      </c>
      <c r="F18" s="260" t="s">
        <v>29</v>
      </c>
      <c r="G18" s="260" t="s">
        <v>29</v>
      </c>
      <c r="H18" s="260" t="s">
        <v>29</v>
      </c>
      <c r="I18" s="260" t="s">
        <v>29</v>
      </c>
      <c r="J18" s="260" t="s">
        <v>29</v>
      </c>
      <c r="K18" s="260" t="s">
        <v>29</v>
      </c>
      <c r="L18" s="260" t="s">
        <v>29</v>
      </c>
      <c r="M18" s="260" t="s">
        <v>29</v>
      </c>
      <c r="N18" s="260" t="s">
        <v>29</v>
      </c>
      <c r="O18" s="260" t="s">
        <v>29</v>
      </c>
      <c r="P18" s="260" t="s">
        <v>29</v>
      </c>
      <c r="Q18" s="260" t="s">
        <v>29</v>
      </c>
      <c r="R18" s="260" t="s">
        <v>29</v>
      </c>
      <c r="S18" s="260" t="s">
        <v>29</v>
      </c>
      <c r="T18" s="260" t="s">
        <v>29</v>
      </c>
      <c r="U18" s="260" t="s">
        <v>29</v>
      </c>
      <c r="V18" s="260" t="s">
        <v>29</v>
      </c>
      <c r="W18" s="260" t="s">
        <v>29</v>
      </c>
      <c r="X18" s="260" t="s">
        <v>29</v>
      </c>
      <c r="Y18" s="260" t="s">
        <v>29</v>
      </c>
      <c r="Z18" s="260" t="s">
        <v>29</v>
      </c>
      <c r="AA18" s="260" t="s">
        <v>29</v>
      </c>
      <c r="AB18" s="260" t="s">
        <v>29</v>
      </c>
      <c r="AC18" s="260" t="s">
        <v>29</v>
      </c>
      <c r="AD18" s="260" t="s">
        <v>29</v>
      </c>
      <c r="AE18" s="260" t="s">
        <v>29</v>
      </c>
    </row>
    <row r="19" spans="1:31" x14ac:dyDescent="0.25">
      <c r="A19" s="202" t="s">
        <v>171</v>
      </c>
      <c r="B19" s="98">
        <v>993</v>
      </c>
      <c r="C19" s="98">
        <v>992</v>
      </c>
      <c r="D19" s="98">
        <v>965</v>
      </c>
      <c r="E19" s="62">
        <v>959</v>
      </c>
      <c r="F19" s="62">
        <v>915</v>
      </c>
      <c r="G19" s="62">
        <v>908</v>
      </c>
      <c r="H19" s="62">
        <v>1051</v>
      </c>
      <c r="I19" s="62">
        <v>1762</v>
      </c>
      <c r="J19" s="62">
        <v>1017</v>
      </c>
      <c r="K19" s="62">
        <v>1058</v>
      </c>
      <c r="L19" s="62">
        <v>1052</v>
      </c>
      <c r="M19" s="62">
        <v>942.7</v>
      </c>
      <c r="N19" s="62">
        <v>897.4</v>
      </c>
      <c r="O19" s="62">
        <v>906.08</v>
      </c>
      <c r="P19" s="62">
        <v>836</v>
      </c>
      <c r="Q19" s="62">
        <v>867</v>
      </c>
      <c r="R19" s="62">
        <v>863</v>
      </c>
      <c r="S19" s="62">
        <v>753</v>
      </c>
      <c r="T19" s="62">
        <v>1054</v>
      </c>
      <c r="U19" s="174">
        <v>989.92121239099993</v>
      </c>
      <c r="V19" s="174">
        <f>SUM(V20:V23)</f>
        <v>1055.564645389175</v>
      </c>
      <c r="W19" s="174">
        <v>1025</v>
      </c>
      <c r="X19" s="174">
        <v>776.48204085882355</v>
      </c>
      <c r="Y19" s="174">
        <v>784.4821735560862</v>
      </c>
      <c r="Z19" s="174">
        <v>871</v>
      </c>
      <c r="AA19" s="174">
        <v>829</v>
      </c>
      <c r="AB19" s="174">
        <v>948.53671344834913</v>
      </c>
      <c r="AC19" s="174">
        <v>797.84285095973462</v>
      </c>
      <c r="AD19" s="174">
        <v>811.44541921500013</v>
      </c>
      <c r="AE19" s="270">
        <f>AE20+AE21+AE22+AE23</f>
        <v>848.42576757190011</v>
      </c>
    </row>
    <row r="20" spans="1:31" x14ac:dyDescent="0.25">
      <c r="A20" s="49" t="s">
        <v>177</v>
      </c>
      <c r="B20" s="60">
        <v>611</v>
      </c>
      <c r="C20" s="60">
        <v>626</v>
      </c>
      <c r="D20" s="60">
        <v>682</v>
      </c>
      <c r="E20" s="58">
        <v>689</v>
      </c>
      <c r="F20" s="58">
        <v>566</v>
      </c>
      <c r="G20" s="58">
        <v>592</v>
      </c>
      <c r="H20" s="58">
        <v>730</v>
      </c>
      <c r="I20" s="58">
        <v>720</v>
      </c>
      <c r="J20" s="58">
        <v>737</v>
      </c>
      <c r="K20" s="58">
        <v>748</v>
      </c>
      <c r="L20" s="58">
        <v>859</v>
      </c>
      <c r="M20" s="58">
        <v>790.6</v>
      </c>
      <c r="N20" s="58">
        <v>759.9</v>
      </c>
      <c r="O20" s="58">
        <v>719</v>
      </c>
      <c r="P20" s="58">
        <v>698</v>
      </c>
      <c r="Q20" s="58">
        <v>748</v>
      </c>
      <c r="R20" s="58">
        <v>720</v>
      </c>
      <c r="S20" s="58">
        <v>556</v>
      </c>
      <c r="T20" s="58">
        <v>924</v>
      </c>
      <c r="U20" s="82">
        <v>833.10183508899991</v>
      </c>
      <c r="V20" s="82">
        <v>858.99306181999987</v>
      </c>
      <c r="W20" s="82">
        <v>839</v>
      </c>
      <c r="X20" s="82">
        <v>640</v>
      </c>
      <c r="Y20" s="82">
        <v>616.08549783000001</v>
      </c>
      <c r="Z20" s="82">
        <v>691</v>
      </c>
      <c r="AA20" s="82">
        <v>669</v>
      </c>
      <c r="AB20" s="82">
        <v>806.3011383585</v>
      </c>
      <c r="AC20" s="82">
        <v>682.68691662870003</v>
      </c>
      <c r="AD20" s="82">
        <v>620.36242185900005</v>
      </c>
      <c r="AE20" s="271">
        <v>679.96745292790001</v>
      </c>
    </row>
    <row r="21" spans="1:31" x14ac:dyDescent="0.25">
      <c r="A21" s="49" t="s">
        <v>178</v>
      </c>
      <c r="B21" s="44">
        <v>78</v>
      </c>
      <c r="C21" s="44">
        <v>85</v>
      </c>
      <c r="D21" s="44">
        <v>44</v>
      </c>
      <c r="E21" s="58">
        <v>52</v>
      </c>
      <c r="F21" s="58">
        <v>92</v>
      </c>
      <c r="G21" s="58">
        <v>64</v>
      </c>
      <c r="H21" s="58">
        <v>74</v>
      </c>
      <c r="I21" s="58">
        <v>82</v>
      </c>
      <c r="J21" s="58">
        <v>60</v>
      </c>
      <c r="K21" s="58">
        <v>74</v>
      </c>
      <c r="L21" s="58">
        <v>48</v>
      </c>
      <c r="M21" s="58">
        <v>46.1</v>
      </c>
      <c r="N21" s="58">
        <v>23.7</v>
      </c>
      <c r="O21" s="58">
        <v>21.05</v>
      </c>
      <c r="P21" s="58">
        <v>15</v>
      </c>
      <c r="Q21" s="58">
        <v>14.428479000002701</v>
      </c>
      <c r="R21" s="58">
        <v>8</v>
      </c>
      <c r="S21" s="58">
        <v>53</v>
      </c>
      <c r="T21" s="58">
        <v>26</v>
      </c>
      <c r="U21" s="82">
        <v>37.83419599999997</v>
      </c>
      <c r="V21" s="82">
        <v>38.496269000001497</v>
      </c>
      <c r="W21" s="82">
        <f>W19-W20-W22-W23</f>
        <v>26</v>
      </c>
      <c r="X21" s="82">
        <v>20</v>
      </c>
      <c r="Y21" s="82">
        <v>29.794036999999303</v>
      </c>
      <c r="Z21" s="82">
        <v>38</v>
      </c>
      <c r="AA21" s="82">
        <v>18</v>
      </c>
      <c r="AB21" s="82">
        <v>22.207678999999999</v>
      </c>
      <c r="AC21" s="82">
        <v>7.72427099999988</v>
      </c>
      <c r="AD21" s="82">
        <v>7.6149400000000096</v>
      </c>
      <c r="AE21" s="271">
        <v>5.3181319999999994</v>
      </c>
    </row>
    <row r="22" spans="1:31" x14ac:dyDescent="0.25">
      <c r="A22" s="49" t="s">
        <v>35</v>
      </c>
      <c r="B22" s="44">
        <v>204</v>
      </c>
      <c r="C22" s="44">
        <v>178</v>
      </c>
      <c r="D22" s="44">
        <v>159</v>
      </c>
      <c r="E22" s="58">
        <v>149</v>
      </c>
      <c r="F22" s="58">
        <v>157</v>
      </c>
      <c r="G22" s="58">
        <v>157</v>
      </c>
      <c r="H22" s="58">
        <v>155</v>
      </c>
      <c r="I22" s="58">
        <v>596</v>
      </c>
      <c r="J22" s="58">
        <v>118</v>
      </c>
      <c r="K22" s="58">
        <v>142</v>
      </c>
      <c r="L22" s="58">
        <v>65</v>
      </c>
      <c r="M22" s="58">
        <v>30.6</v>
      </c>
      <c r="N22" s="58">
        <v>30.2</v>
      </c>
      <c r="O22" s="58">
        <v>73.06</v>
      </c>
      <c r="P22" s="58">
        <v>53</v>
      </c>
      <c r="Q22" s="58">
        <v>32.500335661797699</v>
      </c>
      <c r="R22" s="58">
        <v>45</v>
      </c>
      <c r="S22" s="58">
        <v>76</v>
      </c>
      <c r="T22" s="58">
        <v>63</v>
      </c>
      <c r="U22" s="82">
        <v>31.643726301999997</v>
      </c>
      <c r="V22" s="82">
        <v>62.436162569173597</v>
      </c>
      <c r="W22" s="82">
        <v>64</v>
      </c>
      <c r="X22" s="82">
        <v>54</v>
      </c>
      <c r="Y22" s="82">
        <v>72.287216726086797</v>
      </c>
      <c r="Z22" s="82">
        <v>53</v>
      </c>
      <c r="AA22" s="82">
        <v>67</v>
      </c>
      <c r="AB22" s="82">
        <v>61.553232089849203</v>
      </c>
      <c r="AC22" s="82">
        <v>38.506277331034603</v>
      </c>
      <c r="AD22" s="82">
        <v>72.252826356</v>
      </c>
      <c r="AE22" s="271">
        <v>78.077323644000103</v>
      </c>
    </row>
    <row r="23" spans="1:31" x14ac:dyDescent="0.25">
      <c r="A23" s="49" t="s">
        <v>36</v>
      </c>
      <c r="B23" s="44">
        <v>100</v>
      </c>
      <c r="C23" s="44">
        <v>103</v>
      </c>
      <c r="D23" s="44">
        <v>80</v>
      </c>
      <c r="E23" s="58">
        <v>69</v>
      </c>
      <c r="F23" s="58">
        <v>100</v>
      </c>
      <c r="G23" s="58">
        <v>95</v>
      </c>
      <c r="H23" s="58">
        <v>92</v>
      </c>
      <c r="I23" s="58">
        <v>364</v>
      </c>
      <c r="J23" s="58">
        <v>102</v>
      </c>
      <c r="K23" s="58">
        <v>95</v>
      </c>
      <c r="L23" s="58">
        <v>79</v>
      </c>
      <c r="M23" s="58">
        <v>75.400000000000006</v>
      </c>
      <c r="N23" s="58">
        <v>83.6</v>
      </c>
      <c r="O23" s="58">
        <v>92.96</v>
      </c>
      <c r="P23" s="58">
        <v>71</v>
      </c>
      <c r="Q23" s="58">
        <v>72.504126999999997</v>
      </c>
      <c r="R23" s="58">
        <v>90</v>
      </c>
      <c r="S23" s="58">
        <v>68</v>
      </c>
      <c r="T23" s="58">
        <v>94</v>
      </c>
      <c r="U23" s="82">
        <v>87.341454999999996</v>
      </c>
      <c r="V23" s="82">
        <v>95.639151999999996</v>
      </c>
      <c r="W23" s="82">
        <v>96</v>
      </c>
      <c r="X23" s="82">
        <v>62</v>
      </c>
      <c r="Y23" s="82">
        <v>66.315422000000012</v>
      </c>
      <c r="Z23" s="82">
        <v>88</v>
      </c>
      <c r="AA23" s="82">
        <v>75</v>
      </c>
      <c r="AB23" s="82">
        <v>58.474663999999997</v>
      </c>
      <c r="AC23" s="82">
        <v>68.925386000000003</v>
      </c>
      <c r="AD23" s="82">
        <v>111.215231</v>
      </c>
      <c r="AE23" s="271">
        <v>85.062859000000003</v>
      </c>
    </row>
    <row r="24" spans="1:31" x14ac:dyDescent="0.25">
      <c r="A24" s="202" t="s">
        <v>179</v>
      </c>
      <c r="B24" s="97">
        <v>254</v>
      </c>
      <c r="C24" s="97">
        <v>262</v>
      </c>
      <c r="D24" s="97">
        <v>208</v>
      </c>
      <c r="E24" s="62">
        <v>228</v>
      </c>
      <c r="F24" s="62">
        <v>279</v>
      </c>
      <c r="G24" s="62">
        <v>265</v>
      </c>
      <c r="H24" s="62">
        <v>249</v>
      </c>
      <c r="I24" s="62">
        <v>248</v>
      </c>
      <c r="J24" s="62">
        <v>261</v>
      </c>
      <c r="K24" s="62">
        <v>262</v>
      </c>
      <c r="L24" s="62">
        <v>238</v>
      </c>
      <c r="M24" s="62">
        <v>237.8</v>
      </c>
      <c r="N24" s="62">
        <v>277.5</v>
      </c>
      <c r="O24" s="62">
        <v>254.5</v>
      </c>
      <c r="P24" s="62">
        <v>236</v>
      </c>
      <c r="Q24" s="62">
        <v>250</v>
      </c>
      <c r="R24" s="62">
        <v>276</v>
      </c>
      <c r="S24" s="62">
        <v>250</v>
      </c>
      <c r="T24" s="62">
        <v>225</v>
      </c>
      <c r="U24" s="174">
        <v>239.38042074799992</v>
      </c>
      <c r="V24" s="174">
        <f>SUM(V25:V26)</f>
        <v>261.39466438599999</v>
      </c>
      <c r="W24" s="174">
        <v>256</v>
      </c>
      <c r="X24" s="174">
        <v>204.36681720099998</v>
      </c>
      <c r="Y24" s="174">
        <v>239.12283723600001</v>
      </c>
      <c r="Z24" s="174">
        <v>286</v>
      </c>
      <c r="AA24" s="174">
        <v>238</v>
      </c>
      <c r="AB24" s="174">
        <v>211.68634552999998</v>
      </c>
      <c r="AC24" s="174">
        <v>210.44622946999999</v>
      </c>
      <c r="AD24" s="174">
        <v>221.51612209000001</v>
      </c>
      <c r="AE24" s="270">
        <f>AE25+AE26</f>
        <v>202.37273213999998</v>
      </c>
    </row>
    <row r="25" spans="1:31" x14ac:dyDescent="0.25">
      <c r="A25" s="49" t="s">
        <v>177</v>
      </c>
      <c r="B25" s="44">
        <v>38</v>
      </c>
      <c r="C25" s="44">
        <v>43</v>
      </c>
      <c r="D25" s="44">
        <v>49</v>
      </c>
      <c r="E25" s="58">
        <v>47</v>
      </c>
      <c r="F25" s="58">
        <v>51</v>
      </c>
      <c r="G25" s="58">
        <v>60</v>
      </c>
      <c r="H25" s="58">
        <v>72</v>
      </c>
      <c r="I25" s="58">
        <v>50</v>
      </c>
      <c r="J25" s="58">
        <v>45</v>
      </c>
      <c r="K25" s="58">
        <v>50</v>
      </c>
      <c r="L25" s="58">
        <v>53</v>
      </c>
      <c r="M25" s="58">
        <v>44.5</v>
      </c>
      <c r="N25" s="58">
        <v>51.1</v>
      </c>
      <c r="O25" s="58">
        <v>51.63</v>
      </c>
      <c r="P25" s="58">
        <v>53</v>
      </c>
      <c r="Q25" s="58">
        <v>71</v>
      </c>
      <c r="R25" s="58">
        <v>55</v>
      </c>
      <c r="S25" s="58">
        <v>59</v>
      </c>
      <c r="T25" s="58">
        <v>54</v>
      </c>
      <c r="U25" s="82">
        <v>57.5264207479999</v>
      </c>
      <c r="V25" s="82">
        <v>52.169862385999998</v>
      </c>
      <c r="W25" s="82">
        <v>56</v>
      </c>
      <c r="X25" s="82">
        <v>39</v>
      </c>
      <c r="Y25" s="82">
        <v>74.398709236000002</v>
      </c>
      <c r="Z25" s="82">
        <v>63</v>
      </c>
      <c r="AA25" s="82">
        <v>55</v>
      </c>
      <c r="AB25" s="82">
        <v>52.972727529999993</v>
      </c>
      <c r="AC25" s="82">
        <v>56.851631470000001</v>
      </c>
      <c r="AD25" s="82">
        <v>48.810880089999998</v>
      </c>
      <c r="AE25" s="271">
        <v>59.212785140000001</v>
      </c>
    </row>
    <row r="26" spans="1:31" x14ac:dyDescent="0.25">
      <c r="A26" s="49" t="s">
        <v>37</v>
      </c>
      <c r="B26" s="44">
        <v>216</v>
      </c>
      <c r="C26" s="44">
        <v>219</v>
      </c>
      <c r="D26" s="44">
        <v>159</v>
      </c>
      <c r="E26" s="58">
        <v>181</v>
      </c>
      <c r="F26" s="58">
        <v>228</v>
      </c>
      <c r="G26" s="58">
        <v>205</v>
      </c>
      <c r="H26" s="58">
        <v>177</v>
      </c>
      <c r="I26" s="58">
        <v>198</v>
      </c>
      <c r="J26" s="58">
        <v>216</v>
      </c>
      <c r="K26" s="58">
        <v>212</v>
      </c>
      <c r="L26" s="58">
        <v>185</v>
      </c>
      <c r="M26" s="58">
        <v>193.4</v>
      </c>
      <c r="N26" s="58">
        <v>226.4</v>
      </c>
      <c r="O26" s="58">
        <v>202.86</v>
      </c>
      <c r="P26" s="58">
        <v>183</v>
      </c>
      <c r="Q26" s="58">
        <v>178</v>
      </c>
      <c r="R26" s="58">
        <v>221</v>
      </c>
      <c r="S26" s="58">
        <v>191</v>
      </c>
      <c r="T26" s="58">
        <v>171</v>
      </c>
      <c r="U26" s="82">
        <v>181.85400000000001</v>
      </c>
      <c r="V26" s="82">
        <v>209.22480199999998</v>
      </c>
      <c r="W26" s="82">
        <f>W24-W25</f>
        <v>200</v>
      </c>
      <c r="X26" s="82">
        <v>166</v>
      </c>
      <c r="Y26" s="82">
        <v>164.72412800000001</v>
      </c>
      <c r="Z26" s="82">
        <v>223</v>
      </c>
      <c r="AA26" s="82">
        <v>183</v>
      </c>
      <c r="AB26" s="82">
        <v>158.713618</v>
      </c>
      <c r="AC26" s="82">
        <v>153.59459799999999</v>
      </c>
      <c r="AD26" s="82">
        <v>172.705242</v>
      </c>
      <c r="AE26" s="271">
        <v>143.15994699999999</v>
      </c>
    </row>
    <row r="27" spans="1:31" x14ac:dyDescent="0.25">
      <c r="A27" s="49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121"/>
      <c r="S27" s="121"/>
      <c r="T27" s="121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271"/>
    </row>
    <row r="28" spans="1:31" s="259" customFormat="1" x14ac:dyDescent="0.25">
      <c r="A28" s="261" t="s">
        <v>180</v>
      </c>
      <c r="B28" s="260" t="s">
        <v>29</v>
      </c>
      <c r="C28" s="260" t="s">
        <v>29</v>
      </c>
      <c r="D28" s="260" t="s">
        <v>29</v>
      </c>
      <c r="E28" s="260" t="s">
        <v>29</v>
      </c>
      <c r="F28" s="260" t="s">
        <v>29</v>
      </c>
      <c r="G28" s="260" t="s">
        <v>29</v>
      </c>
      <c r="H28" s="260" t="s">
        <v>29</v>
      </c>
      <c r="I28" s="260" t="s">
        <v>29</v>
      </c>
      <c r="J28" s="260" t="s">
        <v>29</v>
      </c>
      <c r="K28" s="260" t="s">
        <v>29</v>
      </c>
      <c r="L28" s="260" t="s">
        <v>29</v>
      </c>
      <c r="M28" s="260" t="s">
        <v>29</v>
      </c>
      <c r="N28" s="260" t="s">
        <v>29</v>
      </c>
      <c r="O28" s="260" t="s">
        <v>29</v>
      </c>
      <c r="P28" s="260" t="s">
        <v>29</v>
      </c>
      <c r="Q28" s="260" t="s">
        <v>29</v>
      </c>
      <c r="R28" s="260" t="s">
        <v>29</v>
      </c>
      <c r="S28" s="260" t="s">
        <v>29</v>
      </c>
      <c r="T28" s="260" t="s">
        <v>29</v>
      </c>
      <c r="U28" s="260" t="s">
        <v>29</v>
      </c>
      <c r="V28" s="260" t="s">
        <v>29</v>
      </c>
      <c r="W28" s="260" t="s">
        <v>29</v>
      </c>
      <c r="X28" s="260" t="s">
        <v>29</v>
      </c>
      <c r="Y28" s="260" t="s">
        <v>29</v>
      </c>
      <c r="Z28" s="260" t="s">
        <v>29</v>
      </c>
      <c r="AA28" s="260" t="s">
        <v>29</v>
      </c>
      <c r="AB28" s="260" t="s">
        <v>29</v>
      </c>
      <c r="AC28" s="260" t="s">
        <v>29</v>
      </c>
      <c r="AD28" s="260" t="s">
        <v>29</v>
      </c>
      <c r="AE28" s="260" t="s">
        <v>29</v>
      </c>
    </row>
    <row r="29" spans="1:31" x14ac:dyDescent="0.25">
      <c r="A29" s="42" t="s">
        <v>181</v>
      </c>
      <c r="B29" s="43">
        <v>0.2</v>
      </c>
      <c r="C29" s="43">
        <v>0.15</v>
      </c>
      <c r="D29" s="43">
        <v>0.18</v>
      </c>
      <c r="E29" s="43">
        <v>0.22</v>
      </c>
      <c r="F29" s="43">
        <v>0.31</v>
      </c>
      <c r="G29" s="43">
        <v>0.27</v>
      </c>
      <c r="H29" s="43">
        <v>0.28000000000000003</v>
      </c>
      <c r="I29" s="43">
        <v>0.3</v>
      </c>
      <c r="J29" s="43">
        <v>0.31</v>
      </c>
      <c r="K29" s="43">
        <v>0.33</v>
      </c>
      <c r="L29" s="43">
        <v>0.3</v>
      </c>
      <c r="M29" s="43">
        <v>0.31</v>
      </c>
      <c r="N29" s="43">
        <v>0.28000000000000003</v>
      </c>
      <c r="O29" s="43">
        <v>0.28199999999999997</v>
      </c>
      <c r="P29" s="43">
        <v>0.151</v>
      </c>
      <c r="Q29" s="43">
        <v>0.2</v>
      </c>
      <c r="R29" s="88">
        <v>0.27400000000000002</v>
      </c>
      <c r="S29" s="88">
        <v>0.15</v>
      </c>
      <c r="T29" s="88">
        <v>0.23</v>
      </c>
      <c r="U29" s="84">
        <v>0.24388104847706593</v>
      </c>
      <c r="V29" s="84">
        <v>0.24885643970224214</v>
      </c>
      <c r="W29" s="84">
        <v>0.23640999620238579</v>
      </c>
      <c r="X29" s="41">
        <v>0.21912633188429226</v>
      </c>
      <c r="Y29" s="41">
        <v>0.21863295112931677</v>
      </c>
      <c r="Z29" s="41">
        <v>0.24</v>
      </c>
      <c r="AA29" s="41">
        <v>0.36</v>
      </c>
      <c r="AB29" s="41">
        <v>0.36</v>
      </c>
      <c r="AC29" s="41">
        <v>0.313</v>
      </c>
      <c r="AD29" s="41">
        <v>0.24506543171220238</v>
      </c>
      <c r="AE29" s="272">
        <v>0.28942783315297171</v>
      </c>
    </row>
    <row r="30" spans="1:31" x14ac:dyDescent="0.25">
      <c r="A30" s="42" t="s">
        <v>182</v>
      </c>
      <c r="B30" s="43">
        <v>0.14000000000000001</v>
      </c>
      <c r="C30" s="43">
        <v>0.09</v>
      </c>
      <c r="D30" s="43">
        <v>0.11</v>
      </c>
      <c r="E30" s="43">
        <v>0.13</v>
      </c>
      <c r="F30" s="43">
        <v>0.15</v>
      </c>
      <c r="G30" s="43">
        <v>0.17</v>
      </c>
      <c r="H30" s="43">
        <v>0.16</v>
      </c>
      <c r="I30" s="43">
        <v>0.15</v>
      </c>
      <c r="J30" s="43">
        <v>0.16</v>
      </c>
      <c r="K30" s="43">
        <v>0.14000000000000001</v>
      </c>
      <c r="L30" s="43">
        <v>0.15</v>
      </c>
      <c r="M30" s="43">
        <v>0.16</v>
      </c>
      <c r="N30" s="43">
        <v>0.12</v>
      </c>
      <c r="O30" s="43">
        <v>0.15</v>
      </c>
      <c r="P30" s="43">
        <v>0.11</v>
      </c>
      <c r="Q30" s="43">
        <v>0.16</v>
      </c>
      <c r="R30" s="43">
        <v>0.20899999999999999</v>
      </c>
      <c r="S30" s="43">
        <v>0.11</v>
      </c>
      <c r="T30" s="43">
        <v>0.26</v>
      </c>
      <c r="U30" s="84">
        <v>0.29879966194699076</v>
      </c>
      <c r="V30" s="84">
        <v>0.35041945356284709</v>
      </c>
      <c r="W30" s="84">
        <v>0.31437234958250887</v>
      </c>
      <c r="X30" s="41">
        <v>0.36449780259793202</v>
      </c>
      <c r="Y30" s="41">
        <v>0.34491577336777035</v>
      </c>
      <c r="Z30" s="41">
        <v>0.31</v>
      </c>
      <c r="AA30" s="41">
        <v>0.22</v>
      </c>
      <c r="AB30" s="41">
        <v>0.18</v>
      </c>
      <c r="AC30" s="41">
        <v>0.154</v>
      </c>
      <c r="AD30" s="41">
        <v>0.16597090958579541</v>
      </c>
      <c r="AE30" s="272">
        <v>0.15845045084131401</v>
      </c>
    </row>
    <row r="31" spans="1:31" x14ac:dyDescent="0.25">
      <c r="A31" s="42" t="s">
        <v>183</v>
      </c>
      <c r="B31" s="43">
        <v>0.11</v>
      </c>
      <c r="C31" s="43">
        <v>0.12</v>
      </c>
      <c r="D31" s="43">
        <v>0.11</v>
      </c>
      <c r="E31" s="43">
        <v>0.09</v>
      </c>
      <c r="F31" s="43">
        <v>0.09</v>
      </c>
      <c r="G31" s="43">
        <v>0.08</v>
      </c>
      <c r="H31" s="43">
        <v>0.09</v>
      </c>
      <c r="I31" s="43">
        <v>0.1</v>
      </c>
      <c r="J31" s="43">
        <v>0.09</v>
      </c>
      <c r="K31" s="43">
        <v>0.09</v>
      </c>
      <c r="L31" s="43">
        <v>0.09</v>
      </c>
      <c r="M31" s="43">
        <v>0.08</v>
      </c>
      <c r="N31" s="43">
        <v>7.0000000000000007E-2</v>
      </c>
      <c r="O31" s="43">
        <v>7.0000000000000007E-2</v>
      </c>
      <c r="P31" s="43">
        <v>0.08</v>
      </c>
      <c r="Q31" s="43">
        <v>7.0000000000000007E-2</v>
      </c>
      <c r="R31" s="43">
        <v>7.0999999999999994E-2</v>
      </c>
      <c r="S31" s="43">
        <v>0.08</v>
      </c>
      <c r="T31" s="43">
        <v>0.08</v>
      </c>
      <c r="U31" s="84">
        <v>7.7980445857022976E-2</v>
      </c>
      <c r="V31" s="84">
        <v>7.2313932476866544E-2</v>
      </c>
      <c r="W31" s="84">
        <v>6.4782744766339537E-2</v>
      </c>
      <c r="X31" s="41">
        <v>6.0046552421970122E-2</v>
      </c>
      <c r="Y31" s="41">
        <v>7.0884162435236778E-2</v>
      </c>
      <c r="Z31" s="41">
        <v>0.06</v>
      </c>
      <c r="AA31" s="41">
        <v>0.08</v>
      </c>
      <c r="AB31" s="41">
        <v>7.0000000000000007E-2</v>
      </c>
      <c r="AC31" s="41">
        <v>6.6000000000000003E-2</v>
      </c>
      <c r="AD31" s="41">
        <v>6.045420407884497E-2</v>
      </c>
      <c r="AE31" s="272">
        <v>7.189470101010241E-2</v>
      </c>
    </row>
    <row r="32" spans="1:31" x14ac:dyDescent="0.25">
      <c r="A32" s="42" t="s">
        <v>184</v>
      </c>
      <c r="B32" s="43">
        <v>0</v>
      </c>
      <c r="C32" s="43">
        <v>0.01</v>
      </c>
      <c r="D32" s="43">
        <v>0.1</v>
      </c>
      <c r="E32" s="43">
        <v>0.1</v>
      </c>
      <c r="F32" s="43">
        <v>0.01</v>
      </c>
      <c r="G32" s="43">
        <v>0.02</v>
      </c>
      <c r="H32" s="43">
        <v>0</v>
      </c>
      <c r="I32" s="43">
        <v>0</v>
      </c>
      <c r="J32" s="43">
        <v>0.01</v>
      </c>
      <c r="K32" s="43">
        <v>0</v>
      </c>
      <c r="L32" s="43">
        <v>0</v>
      </c>
      <c r="M32" s="43">
        <v>0.01</v>
      </c>
      <c r="N32" s="43">
        <v>0.15</v>
      </c>
      <c r="O32" s="43">
        <v>0.12</v>
      </c>
      <c r="P32" s="43">
        <v>0.27</v>
      </c>
      <c r="Q32" s="43">
        <v>0.16</v>
      </c>
      <c r="R32" s="43">
        <v>4.7E-2</v>
      </c>
      <c r="S32" s="43">
        <v>0.27</v>
      </c>
      <c r="T32" s="43">
        <v>0.01</v>
      </c>
      <c r="U32" s="84">
        <v>8.1331330441432679E-3</v>
      </c>
      <c r="V32" s="84">
        <v>1.070377013560859E-4</v>
      </c>
      <c r="W32" s="84">
        <v>9.7473740342634577E-2</v>
      </c>
      <c r="X32" s="41">
        <v>9.0347546717264915E-2</v>
      </c>
      <c r="Y32" s="41">
        <v>7.1909817578910285E-3</v>
      </c>
      <c r="Z32" s="41">
        <v>0.1</v>
      </c>
      <c r="AA32" s="41">
        <v>0.01</v>
      </c>
      <c r="AB32" s="41">
        <v>0.06</v>
      </c>
      <c r="AC32" s="41">
        <v>0.11</v>
      </c>
      <c r="AD32" s="41">
        <v>0.14085277795703202</v>
      </c>
      <c r="AE32" s="272">
        <v>5.6713575421633369E-2</v>
      </c>
    </row>
    <row r="33" spans="1:31" x14ac:dyDescent="0.25">
      <c r="A33" s="42" t="s">
        <v>185</v>
      </c>
      <c r="B33" s="43">
        <v>0.03</v>
      </c>
      <c r="C33" s="43">
        <v>0.03</v>
      </c>
      <c r="D33" s="43">
        <v>0.02</v>
      </c>
      <c r="E33" s="43">
        <v>0.02</v>
      </c>
      <c r="F33" s="43">
        <v>0.03</v>
      </c>
      <c r="G33" s="43">
        <v>0.03</v>
      </c>
      <c r="H33" s="43">
        <v>0.04</v>
      </c>
      <c r="I33" s="43">
        <v>0.05</v>
      </c>
      <c r="J33" s="43">
        <v>0.04</v>
      </c>
      <c r="K33" s="43">
        <v>0.04</v>
      </c>
      <c r="L33" s="43">
        <v>0.06</v>
      </c>
      <c r="M33" s="43">
        <v>0.05</v>
      </c>
      <c r="N33" s="43">
        <v>0.04</v>
      </c>
      <c r="O33" s="43">
        <v>0.05</v>
      </c>
      <c r="P33" s="43">
        <v>0.02</v>
      </c>
      <c r="Q33" s="43">
        <v>0.02</v>
      </c>
      <c r="R33" s="43">
        <v>2.8000000000000001E-2</v>
      </c>
      <c r="S33" s="43">
        <v>0.02</v>
      </c>
      <c r="T33" s="43">
        <v>0.03</v>
      </c>
      <c r="U33" s="84">
        <v>2.9138929637102965E-2</v>
      </c>
      <c r="V33" s="84">
        <v>3.3639468051996593E-2</v>
      </c>
      <c r="W33" s="84">
        <v>2.3834871009982682E-2</v>
      </c>
      <c r="X33" s="41">
        <v>2.2092330862700016E-2</v>
      </c>
      <c r="Y33" s="41">
        <v>4.1389473291743709E-2</v>
      </c>
      <c r="Z33" s="41">
        <v>0.02</v>
      </c>
      <c r="AA33" s="41">
        <v>0.04</v>
      </c>
      <c r="AB33" s="41">
        <v>0.04</v>
      </c>
      <c r="AC33" s="41">
        <v>3.5999999999999997E-2</v>
      </c>
      <c r="AD33" s="41">
        <v>2.6048181704732318E-2</v>
      </c>
      <c r="AE33" s="272">
        <v>2.4085476740893841E-2</v>
      </c>
    </row>
    <row r="34" spans="1:31" x14ac:dyDescent="0.25">
      <c r="A34" s="42" t="s">
        <v>186</v>
      </c>
      <c r="B34" s="43">
        <v>0.14000000000000001</v>
      </c>
      <c r="C34" s="43">
        <v>0.17</v>
      </c>
      <c r="D34" s="43">
        <v>0.13</v>
      </c>
      <c r="E34" s="43">
        <v>0.12</v>
      </c>
      <c r="F34" s="43">
        <v>0.11</v>
      </c>
      <c r="G34" s="43">
        <v>0.11</v>
      </c>
      <c r="H34" s="43">
        <v>0.12</v>
      </c>
      <c r="I34" s="43">
        <v>0.12</v>
      </c>
      <c r="J34" s="43">
        <v>0.1</v>
      </c>
      <c r="K34" s="43">
        <v>0.11</v>
      </c>
      <c r="L34" s="43">
        <v>0.11</v>
      </c>
      <c r="M34" s="43">
        <v>0.1</v>
      </c>
      <c r="N34" s="43">
        <v>0.08</v>
      </c>
      <c r="O34" s="43">
        <v>0.08</v>
      </c>
      <c r="P34" s="43">
        <v>0.12</v>
      </c>
      <c r="Q34" s="43">
        <v>0.11</v>
      </c>
      <c r="R34" s="43">
        <v>9.6000000000000002E-2</v>
      </c>
      <c r="S34" s="43">
        <v>0.12</v>
      </c>
      <c r="T34" s="43">
        <v>0.1</v>
      </c>
      <c r="U34" s="84">
        <v>0.1258858482115881</v>
      </c>
      <c r="V34" s="84">
        <v>6.27566264476941E-2</v>
      </c>
      <c r="W34" s="84">
        <v>5.6497642303467051E-2</v>
      </c>
      <c r="X34" s="41">
        <v>5.2367164320205738E-2</v>
      </c>
      <c r="Y34" s="41">
        <v>5.1737426344994474E-2</v>
      </c>
      <c r="Z34" s="41">
        <v>0.06</v>
      </c>
      <c r="AA34" s="41">
        <v>0.05</v>
      </c>
      <c r="AB34" s="41">
        <v>0.05</v>
      </c>
      <c r="AC34" s="41">
        <v>5.7000000000000002E-2</v>
      </c>
      <c r="AD34" s="41">
        <v>6.3551951275426857E-2</v>
      </c>
      <c r="AE34" s="272">
        <v>7.3578037067449809E-2</v>
      </c>
    </row>
    <row r="35" spans="1:31" x14ac:dyDescent="0.25">
      <c r="A35" s="42" t="s">
        <v>187</v>
      </c>
      <c r="B35" s="43">
        <v>0.18</v>
      </c>
      <c r="C35" s="43">
        <v>0.22</v>
      </c>
      <c r="D35" s="43">
        <v>0.18</v>
      </c>
      <c r="E35" s="43">
        <v>0.15</v>
      </c>
      <c r="F35" s="43">
        <v>0.1</v>
      </c>
      <c r="G35" s="43">
        <v>0.1</v>
      </c>
      <c r="H35" s="43">
        <v>0.11</v>
      </c>
      <c r="I35" s="43">
        <v>0.11</v>
      </c>
      <c r="J35" s="43">
        <v>0.15</v>
      </c>
      <c r="K35" s="43">
        <v>0.14000000000000001</v>
      </c>
      <c r="L35" s="43">
        <v>0.14000000000000001</v>
      </c>
      <c r="M35" s="43">
        <v>0.14000000000000001</v>
      </c>
      <c r="N35" s="43">
        <v>0.12</v>
      </c>
      <c r="O35" s="43">
        <v>0.124</v>
      </c>
      <c r="P35" s="43">
        <v>0.17</v>
      </c>
      <c r="Q35" s="43">
        <v>0.17</v>
      </c>
      <c r="R35" s="43">
        <v>0.151</v>
      </c>
      <c r="S35" s="43">
        <v>0.17</v>
      </c>
      <c r="T35" s="43">
        <v>0.14000000000000001</v>
      </c>
      <c r="U35" s="84">
        <v>8.6051381557222612E-2</v>
      </c>
      <c r="V35" s="84">
        <v>0.11228690687929872</v>
      </c>
      <c r="W35" s="84">
        <v>0.1075285214216203</v>
      </c>
      <c r="X35" s="41">
        <v>9.9667234256414286E-2</v>
      </c>
      <c r="Y35" s="41">
        <v>0.10669192618064643</v>
      </c>
      <c r="Z35" s="41">
        <v>0.11</v>
      </c>
      <c r="AA35" s="41">
        <v>0.12</v>
      </c>
      <c r="AB35" s="41">
        <v>0.12</v>
      </c>
      <c r="AC35" s="41">
        <v>0.128</v>
      </c>
      <c r="AD35" s="41">
        <v>0.13565715826723035</v>
      </c>
      <c r="AE35" s="272">
        <v>0.14972045954624519</v>
      </c>
    </row>
    <row r="36" spans="1:31" x14ac:dyDescent="0.25">
      <c r="A36" s="42" t="s">
        <v>188</v>
      </c>
      <c r="B36" s="43">
        <v>0.13</v>
      </c>
      <c r="C36" s="43">
        <v>0.14000000000000001</v>
      </c>
      <c r="D36" s="43">
        <v>0.11</v>
      </c>
      <c r="E36" s="43">
        <v>0.1</v>
      </c>
      <c r="F36" s="43">
        <v>0.15</v>
      </c>
      <c r="G36" s="43">
        <v>0.16</v>
      </c>
      <c r="H36" s="43">
        <v>0.15</v>
      </c>
      <c r="I36" s="43">
        <v>0.13</v>
      </c>
      <c r="J36" s="43">
        <v>0.09</v>
      </c>
      <c r="K36" s="43">
        <v>0.11</v>
      </c>
      <c r="L36" s="43">
        <v>0.1</v>
      </c>
      <c r="M36" s="43">
        <v>0.11</v>
      </c>
      <c r="N36" s="43">
        <v>0.1</v>
      </c>
      <c r="O36" s="43">
        <v>0.08</v>
      </c>
      <c r="P36" s="43">
        <v>0.02</v>
      </c>
      <c r="Q36" s="43">
        <v>5.5E-2</v>
      </c>
      <c r="R36" s="43">
        <v>6.5000000000000002E-2</v>
      </c>
      <c r="S36" s="43">
        <v>0.02</v>
      </c>
      <c r="T36" s="43">
        <v>0.08</v>
      </c>
      <c r="U36" s="84">
        <v>6.8021335634415439E-2</v>
      </c>
      <c r="V36" s="84">
        <v>7.2408256124502329E-2</v>
      </c>
      <c r="W36" s="84">
        <v>5.6063475734714867E-2</v>
      </c>
      <c r="X36" s="41">
        <v>5.1964739172514395E-2</v>
      </c>
      <c r="Y36" s="41">
        <v>7.1200626063877878E-2</v>
      </c>
      <c r="Z36" s="41">
        <v>0.06</v>
      </c>
      <c r="AA36" s="41">
        <v>7.0000000000000007E-2</v>
      </c>
      <c r="AB36" s="41">
        <v>7.0000000000000007E-2</v>
      </c>
      <c r="AC36" s="41">
        <v>8.1000000000000003E-2</v>
      </c>
      <c r="AD36" s="41">
        <v>0.10006274373523087</v>
      </c>
      <c r="AE36" s="272">
        <v>0.1074374865197813</v>
      </c>
    </row>
    <row r="37" spans="1:31" x14ac:dyDescent="0.25">
      <c r="A37" s="42" t="s">
        <v>189</v>
      </c>
      <c r="B37" s="43">
        <v>7.0000000000000007E-2</v>
      </c>
      <c r="C37" s="43">
        <v>0.09</v>
      </c>
      <c r="D37" s="43">
        <v>7.0000000000000007E-2</v>
      </c>
      <c r="E37" s="43">
        <v>0.06</v>
      </c>
      <c r="F37" s="43">
        <v>0.06</v>
      </c>
      <c r="G37" s="43">
        <v>0.05</v>
      </c>
      <c r="H37" s="43">
        <v>0.05</v>
      </c>
      <c r="I37" s="43">
        <v>0.05</v>
      </c>
      <c r="J37" s="43">
        <v>0.05</v>
      </c>
      <c r="K37" s="43">
        <v>0.04</v>
      </c>
      <c r="L37" s="43">
        <v>0.05</v>
      </c>
      <c r="M37" s="43">
        <v>0.04</v>
      </c>
      <c r="N37" s="43">
        <v>0.04</v>
      </c>
      <c r="O37" s="43">
        <v>4.2000000000000003E-2</v>
      </c>
      <c r="P37" s="43">
        <v>5.3999999999999999E-2</v>
      </c>
      <c r="Q37" s="43">
        <v>5.5E-2</v>
      </c>
      <c r="R37" s="43">
        <v>5.8999999999999997E-2</v>
      </c>
      <c r="S37" s="43">
        <v>0.05</v>
      </c>
      <c r="T37" s="43">
        <v>7.0000000000000007E-2</v>
      </c>
      <c r="U37" s="84">
        <v>6.2108215634448002E-2</v>
      </c>
      <c r="V37" s="84">
        <v>4.7211879053196279E-2</v>
      </c>
      <c r="W37" s="84">
        <v>4.3036658636346377E-2</v>
      </c>
      <c r="X37" s="41">
        <v>3.9890297766706106E-2</v>
      </c>
      <c r="Y37" s="41">
        <v>4.5967206136778786E-2</v>
      </c>
      <c r="Z37" s="41">
        <v>0.04</v>
      </c>
      <c r="AA37" s="41">
        <v>0.05</v>
      </c>
      <c r="AB37" s="41">
        <v>0.05</v>
      </c>
      <c r="AC37" s="41">
        <v>5.2999999999999999E-2</v>
      </c>
      <c r="AD37" s="41">
        <v>6.2336641683504702E-2</v>
      </c>
      <c r="AE37" s="272">
        <v>6.8691979699608302E-2</v>
      </c>
    </row>
    <row r="38" spans="1:31" x14ac:dyDescent="0.25">
      <c r="A38" s="42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271"/>
    </row>
    <row r="39" spans="1:31" s="259" customFormat="1" x14ac:dyDescent="0.25">
      <c r="A39" s="261" t="s">
        <v>190</v>
      </c>
      <c r="B39" s="260" t="s">
        <v>29</v>
      </c>
      <c r="C39" s="260" t="s">
        <v>29</v>
      </c>
      <c r="D39" s="260" t="s">
        <v>29</v>
      </c>
      <c r="E39" s="260" t="s">
        <v>29</v>
      </c>
      <c r="F39" s="260" t="s">
        <v>29</v>
      </c>
      <c r="G39" s="260" t="s">
        <v>29</v>
      </c>
      <c r="H39" s="260" t="s">
        <v>29</v>
      </c>
      <c r="I39" s="260" t="s">
        <v>29</v>
      </c>
      <c r="J39" s="260" t="s">
        <v>29</v>
      </c>
      <c r="K39" s="260" t="s">
        <v>29</v>
      </c>
      <c r="L39" s="260" t="s">
        <v>29</v>
      </c>
      <c r="M39" s="260" t="s">
        <v>29</v>
      </c>
      <c r="N39" s="260" t="s">
        <v>29</v>
      </c>
      <c r="O39" s="260" t="s">
        <v>29</v>
      </c>
      <c r="P39" s="260" t="s">
        <v>29</v>
      </c>
      <c r="Q39" s="260" t="s">
        <v>29</v>
      </c>
      <c r="R39" s="260" t="s">
        <v>29</v>
      </c>
      <c r="S39" s="260" t="s">
        <v>29</v>
      </c>
      <c r="T39" s="260" t="s">
        <v>29</v>
      </c>
      <c r="U39" s="260" t="s">
        <v>29</v>
      </c>
      <c r="V39" s="260" t="s">
        <v>29</v>
      </c>
      <c r="W39" s="260" t="s">
        <v>29</v>
      </c>
      <c r="X39" s="260" t="s">
        <v>29</v>
      </c>
      <c r="Y39" s="260" t="s">
        <v>29</v>
      </c>
      <c r="Z39" s="260" t="s">
        <v>29</v>
      </c>
      <c r="AA39" s="260" t="s">
        <v>29</v>
      </c>
      <c r="AB39" s="260" t="s">
        <v>29</v>
      </c>
      <c r="AC39" s="260" t="s">
        <v>29</v>
      </c>
      <c r="AD39" s="260" t="s">
        <v>29</v>
      </c>
      <c r="AE39" s="260" t="s">
        <v>29</v>
      </c>
    </row>
    <row r="40" spans="1:31" x14ac:dyDescent="0.25">
      <c r="A40" s="42" t="s">
        <v>191</v>
      </c>
      <c r="B40" s="60">
        <v>1064</v>
      </c>
      <c r="C40" s="60">
        <v>1273</v>
      </c>
      <c r="D40" s="60">
        <v>1114</v>
      </c>
      <c r="E40" s="58">
        <v>1179</v>
      </c>
      <c r="F40" s="58">
        <v>1367</v>
      </c>
      <c r="G40" s="58">
        <v>1414</v>
      </c>
      <c r="H40" s="58">
        <v>1286</v>
      </c>
      <c r="I40" s="58">
        <v>1295</v>
      </c>
      <c r="J40" s="58">
        <v>1474</v>
      </c>
      <c r="K40" s="58">
        <v>1635</v>
      </c>
      <c r="L40" s="58">
        <v>1704</v>
      </c>
      <c r="M40" s="58">
        <v>1806.2832089261801</v>
      </c>
      <c r="N40" s="58">
        <v>2061.5</v>
      </c>
      <c r="O40" s="58">
        <v>2201.4789999999998</v>
      </c>
      <c r="P40" s="58">
        <v>2177</v>
      </c>
      <c r="Q40" s="58">
        <v>1977.7222083469933</v>
      </c>
      <c r="R40" s="58">
        <v>2035.8920152438429</v>
      </c>
      <c r="S40" s="58">
        <v>2082</v>
      </c>
      <c r="T40" s="58">
        <v>2115.58806150789</v>
      </c>
      <c r="U40" s="82">
        <v>2396.8154049441728</v>
      </c>
      <c r="V40" s="82">
        <v>2821.7444546508818</v>
      </c>
      <c r="W40" s="82">
        <v>3517.4</v>
      </c>
      <c r="X40" s="82">
        <v>3703</v>
      </c>
      <c r="Y40" s="82">
        <v>3672.51</v>
      </c>
      <c r="Z40" s="82">
        <v>4195</v>
      </c>
      <c r="AA40" s="82">
        <v>4385.8</v>
      </c>
      <c r="AB40" s="82">
        <v>4133.054817700634</v>
      </c>
      <c r="AC40" s="241">
        <v>3922.8866640685378</v>
      </c>
      <c r="AD40" s="82">
        <v>4146.8053733412098</v>
      </c>
      <c r="AE40" s="271">
        <v>4113</v>
      </c>
    </row>
    <row r="41" spans="1:31" x14ac:dyDescent="0.25">
      <c r="A41" s="42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271"/>
    </row>
    <row r="42" spans="1:31" s="259" customFormat="1" x14ac:dyDescent="0.25">
      <c r="A42" s="261" t="s">
        <v>192</v>
      </c>
      <c r="B42" s="260" t="s">
        <v>29</v>
      </c>
      <c r="C42" s="260" t="s">
        <v>29</v>
      </c>
      <c r="D42" s="260" t="s">
        <v>29</v>
      </c>
      <c r="E42" s="260" t="s">
        <v>29</v>
      </c>
      <c r="F42" s="260" t="s">
        <v>29</v>
      </c>
      <c r="G42" s="260" t="s">
        <v>29</v>
      </c>
      <c r="H42" s="260" t="s">
        <v>29</v>
      </c>
      <c r="I42" s="260" t="s">
        <v>29</v>
      </c>
      <c r="J42" s="260" t="s">
        <v>29</v>
      </c>
      <c r="K42" s="260" t="s">
        <v>29</v>
      </c>
      <c r="L42" s="260" t="s">
        <v>29</v>
      </c>
      <c r="M42" s="260" t="s">
        <v>29</v>
      </c>
      <c r="N42" s="260" t="s">
        <v>29</v>
      </c>
      <c r="O42" s="260" t="s">
        <v>29</v>
      </c>
      <c r="P42" s="260" t="s">
        <v>29</v>
      </c>
      <c r="Q42" s="260" t="s">
        <v>29</v>
      </c>
      <c r="R42" s="260" t="s">
        <v>29</v>
      </c>
      <c r="S42" s="260" t="s">
        <v>29</v>
      </c>
      <c r="T42" s="260" t="s">
        <v>29</v>
      </c>
      <c r="U42" s="260" t="s">
        <v>29</v>
      </c>
      <c r="V42" s="260" t="s">
        <v>29</v>
      </c>
      <c r="W42" s="260" t="s">
        <v>29</v>
      </c>
      <c r="X42" s="260" t="s">
        <v>29</v>
      </c>
      <c r="Y42" s="260" t="s">
        <v>29</v>
      </c>
      <c r="Z42" s="260" t="s">
        <v>29</v>
      </c>
      <c r="AA42" s="260" t="s">
        <v>29</v>
      </c>
      <c r="AB42" s="260" t="s">
        <v>29</v>
      </c>
      <c r="AC42" s="260" t="s">
        <v>29</v>
      </c>
      <c r="AD42" s="260" t="s">
        <v>29</v>
      </c>
      <c r="AE42" s="260" t="s">
        <v>29</v>
      </c>
    </row>
    <row r="43" spans="1:31" x14ac:dyDescent="0.25">
      <c r="A43" s="42" t="s">
        <v>193</v>
      </c>
      <c r="B43" s="43" t="s">
        <v>47</v>
      </c>
      <c r="C43" s="43" t="s">
        <v>47</v>
      </c>
      <c r="D43" s="43" t="s">
        <v>47</v>
      </c>
      <c r="E43" s="43" t="s">
        <v>47</v>
      </c>
      <c r="F43" s="43" t="s">
        <v>47</v>
      </c>
      <c r="G43" s="43" t="s">
        <v>47</v>
      </c>
      <c r="H43" s="43" t="s">
        <v>47</v>
      </c>
      <c r="I43" s="43" t="s">
        <v>47</v>
      </c>
      <c r="J43" s="43">
        <v>0.39</v>
      </c>
      <c r="K43" s="43">
        <v>0.36</v>
      </c>
      <c r="L43" s="43">
        <v>0.37</v>
      </c>
      <c r="M43" s="43">
        <v>0.33</v>
      </c>
      <c r="N43" s="43">
        <v>0.37</v>
      </c>
      <c r="O43" s="43">
        <v>0.36</v>
      </c>
      <c r="P43" s="43">
        <v>0.34</v>
      </c>
      <c r="Q43" s="43">
        <v>0.4</v>
      </c>
      <c r="R43" s="43">
        <v>0.36</v>
      </c>
      <c r="S43" s="43">
        <v>0.38</v>
      </c>
      <c r="T43" s="43">
        <v>0.3725</v>
      </c>
      <c r="U43" s="41">
        <v>0.3234972401130059</v>
      </c>
      <c r="V43" s="41">
        <v>0.33344341582839526</v>
      </c>
      <c r="W43" s="41">
        <v>0.33858851594438438</v>
      </c>
      <c r="X43" s="41">
        <v>0.28623794581201534</v>
      </c>
      <c r="Y43" s="41">
        <v>0.30714494423143041</v>
      </c>
      <c r="Z43" s="41">
        <v>0.4</v>
      </c>
      <c r="AA43" s="41">
        <v>0.3</v>
      </c>
      <c r="AB43" s="41">
        <v>0.34</v>
      </c>
      <c r="AC43" s="41">
        <v>0.36125569796241497</v>
      </c>
      <c r="AD43" s="41">
        <v>0.32686935733727368</v>
      </c>
      <c r="AE43" s="272">
        <v>0.31560275481661548</v>
      </c>
    </row>
    <row r="44" spans="1:31" x14ac:dyDescent="0.25">
      <c r="A44" s="42" t="s">
        <v>194</v>
      </c>
      <c r="B44" s="43" t="s">
        <v>47</v>
      </c>
      <c r="C44" s="43" t="s">
        <v>47</v>
      </c>
      <c r="D44" s="43" t="s">
        <v>47</v>
      </c>
      <c r="E44" s="43" t="s">
        <v>47</v>
      </c>
      <c r="F44" s="43" t="s">
        <v>47</v>
      </c>
      <c r="G44" s="43" t="s">
        <v>47</v>
      </c>
      <c r="H44" s="43" t="s">
        <v>47</v>
      </c>
      <c r="I44" s="43" t="s">
        <v>47</v>
      </c>
      <c r="J44" s="43">
        <v>0.13</v>
      </c>
      <c r="K44" s="43">
        <v>0.16</v>
      </c>
      <c r="L44" s="43">
        <v>0.13</v>
      </c>
      <c r="M44" s="43">
        <v>0.15</v>
      </c>
      <c r="N44" s="43">
        <v>0.16</v>
      </c>
      <c r="O44" s="43">
        <v>0.15</v>
      </c>
      <c r="P44" s="43">
        <v>0.19</v>
      </c>
      <c r="Q44" s="43">
        <v>0.17</v>
      </c>
      <c r="R44" s="43">
        <v>0.16</v>
      </c>
      <c r="S44" s="43">
        <v>0.22</v>
      </c>
      <c r="T44" s="43">
        <v>0.18629999999999999</v>
      </c>
      <c r="U44" s="41">
        <v>0.16218895748512491</v>
      </c>
      <c r="V44" s="41">
        <v>0.15980045369894361</v>
      </c>
      <c r="W44" s="41">
        <v>0.16243037766058008</v>
      </c>
      <c r="X44" s="41">
        <v>0.16185549982005532</v>
      </c>
      <c r="Y44" s="41">
        <v>0.2060858934928082</v>
      </c>
      <c r="Z44" s="41">
        <v>0.21</v>
      </c>
      <c r="AA44" s="41">
        <v>0.17</v>
      </c>
      <c r="AB44" s="41">
        <v>0.21</v>
      </c>
      <c r="AC44" s="41">
        <v>0.2245766547856084</v>
      </c>
      <c r="AD44" s="41">
        <v>0.1864198148830763</v>
      </c>
      <c r="AE44" s="272">
        <v>0.16295474886228817</v>
      </c>
    </row>
    <row r="45" spans="1:31" x14ac:dyDescent="0.25">
      <c r="A45" s="42" t="s">
        <v>195</v>
      </c>
      <c r="B45" s="43" t="s">
        <v>47</v>
      </c>
      <c r="C45" s="43" t="s">
        <v>47</v>
      </c>
      <c r="D45" s="43" t="s">
        <v>47</v>
      </c>
      <c r="E45" s="43" t="s">
        <v>47</v>
      </c>
      <c r="F45" s="43" t="s">
        <v>47</v>
      </c>
      <c r="G45" s="43" t="s">
        <v>47</v>
      </c>
      <c r="H45" s="43" t="s">
        <v>47</v>
      </c>
      <c r="I45" s="43" t="s">
        <v>47</v>
      </c>
      <c r="J45" s="43">
        <v>0.17</v>
      </c>
      <c r="K45" s="43">
        <v>0.16</v>
      </c>
      <c r="L45" s="43">
        <v>0.17</v>
      </c>
      <c r="M45" s="43">
        <v>0.18</v>
      </c>
      <c r="N45" s="43">
        <v>0.16</v>
      </c>
      <c r="O45" s="43">
        <v>0.18</v>
      </c>
      <c r="P45" s="43">
        <v>0.18</v>
      </c>
      <c r="Q45" s="43">
        <v>0.14000000000000001</v>
      </c>
      <c r="R45" s="43">
        <v>0.12</v>
      </c>
      <c r="S45" s="43">
        <v>0.05</v>
      </c>
      <c r="T45" s="43">
        <v>8.8200000000000001E-2</v>
      </c>
      <c r="U45" s="41">
        <v>0.12025821701627347</v>
      </c>
      <c r="V45" s="41">
        <v>0.1138576729461472</v>
      </c>
      <c r="W45" s="41">
        <v>0.11800892530098483</v>
      </c>
      <c r="X45" s="41">
        <v>0.13355924312039927</v>
      </c>
      <c r="Y45" s="41">
        <v>0.11292609350932031</v>
      </c>
      <c r="Z45" s="41">
        <v>0.1</v>
      </c>
      <c r="AA45" s="41">
        <v>0.15</v>
      </c>
      <c r="AB45" s="41">
        <v>0.13</v>
      </c>
      <c r="AC45" s="41">
        <v>0.11855892937240098</v>
      </c>
      <c r="AD45" s="41">
        <v>0.15024998858189473</v>
      </c>
      <c r="AE45" s="272">
        <v>0.16280203923712633</v>
      </c>
    </row>
    <row r="46" spans="1:31" x14ac:dyDescent="0.25">
      <c r="A46" s="42" t="s">
        <v>196</v>
      </c>
      <c r="B46" s="43" t="s">
        <v>47</v>
      </c>
      <c r="C46" s="43" t="s">
        <v>47</v>
      </c>
      <c r="D46" s="43" t="s">
        <v>47</v>
      </c>
      <c r="E46" s="43" t="s">
        <v>47</v>
      </c>
      <c r="F46" s="43" t="s">
        <v>47</v>
      </c>
      <c r="G46" s="43" t="s">
        <v>47</v>
      </c>
      <c r="H46" s="43" t="s">
        <v>47</v>
      </c>
      <c r="I46" s="43" t="s">
        <v>47</v>
      </c>
      <c r="J46" s="43">
        <v>0.1</v>
      </c>
      <c r="K46" s="43">
        <v>0.1</v>
      </c>
      <c r="L46" s="43">
        <v>0.1</v>
      </c>
      <c r="M46" s="43">
        <v>0.11</v>
      </c>
      <c r="N46" s="43">
        <v>0.09</v>
      </c>
      <c r="O46" s="43">
        <v>0.09</v>
      </c>
      <c r="P46" s="43">
        <v>0.09</v>
      </c>
      <c r="Q46" s="43">
        <v>0.08</v>
      </c>
      <c r="R46" s="43">
        <v>0.09</v>
      </c>
      <c r="S46" s="43">
        <v>7.0000000000000007E-2</v>
      </c>
      <c r="T46" s="43">
        <v>9.8000000000000004E-2</v>
      </c>
      <c r="U46" s="41">
        <v>0.11588830804822323</v>
      </c>
      <c r="V46" s="41">
        <v>0.10979603106059105</v>
      </c>
      <c r="W46" s="41">
        <v>0.1089757029939768</v>
      </c>
      <c r="X46" s="41">
        <v>0.13193106746166106</v>
      </c>
      <c r="Y46" s="41">
        <v>0.10178381011444211</v>
      </c>
      <c r="Z46" s="41">
        <v>0.06</v>
      </c>
      <c r="AA46" s="41">
        <v>0.09</v>
      </c>
      <c r="AB46" s="41">
        <v>7.0000000000000007E-2</v>
      </c>
      <c r="AC46" s="41">
        <v>5.3339541845788374E-2</v>
      </c>
      <c r="AD46" s="41">
        <v>9.3927374445155046E-2</v>
      </c>
      <c r="AE46" s="272">
        <v>0.11267819016757138</v>
      </c>
    </row>
    <row r="47" spans="1:31" x14ac:dyDescent="0.25">
      <c r="A47" s="42" t="s">
        <v>197</v>
      </c>
      <c r="B47" s="43" t="s">
        <v>47</v>
      </c>
      <c r="C47" s="43" t="s">
        <v>47</v>
      </c>
      <c r="D47" s="43" t="s">
        <v>47</v>
      </c>
      <c r="E47" s="43" t="s">
        <v>47</v>
      </c>
      <c r="F47" s="43" t="s">
        <v>47</v>
      </c>
      <c r="G47" s="43" t="s">
        <v>47</v>
      </c>
      <c r="H47" s="43" t="s">
        <v>47</v>
      </c>
      <c r="I47" s="43" t="s">
        <v>47</v>
      </c>
      <c r="J47" s="43">
        <v>0.13</v>
      </c>
      <c r="K47" s="43">
        <v>0.14000000000000001</v>
      </c>
      <c r="L47" s="43">
        <v>0.13</v>
      </c>
      <c r="M47" s="43">
        <v>0.13</v>
      </c>
      <c r="N47" s="43">
        <v>0.12</v>
      </c>
      <c r="O47" s="43">
        <v>0.13</v>
      </c>
      <c r="P47" s="43">
        <v>0.1</v>
      </c>
      <c r="Q47" s="43">
        <v>0.1</v>
      </c>
      <c r="R47" s="43">
        <v>0.16</v>
      </c>
      <c r="S47" s="43">
        <v>0.17</v>
      </c>
      <c r="T47" s="43">
        <v>0.15679999999999999</v>
      </c>
      <c r="U47" s="41">
        <v>0.16483536176658101</v>
      </c>
      <c r="V47" s="41">
        <v>0.17816708058860051</v>
      </c>
      <c r="W47" s="41">
        <v>0.16948337031371119</v>
      </c>
      <c r="X47" s="41">
        <v>0.16960556613279121</v>
      </c>
      <c r="Y47" s="41">
        <v>0.15649408641011239</v>
      </c>
      <c r="Z47" s="41">
        <v>0.14000000000000001</v>
      </c>
      <c r="AA47" s="41">
        <v>0.19</v>
      </c>
      <c r="AB47" s="41">
        <v>0.16</v>
      </c>
      <c r="AC47" s="41">
        <v>0.14067488881876211</v>
      </c>
      <c r="AD47" s="41">
        <v>0.14222699051216922</v>
      </c>
      <c r="AE47" s="272">
        <v>0.14967994007923013</v>
      </c>
    </row>
    <row r="48" spans="1:31" x14ac:dyDescent="0.25">
      <c r="A48" s="42" t="s">
        <v>198</v>
      </c>
      <c r="B48" s="43" t="s">
        <v>47</v>
      </c>
      <c r="C48" s="43" t="s">
        <v>47</v>
      </c>
      <c r="D48" s="43" t="s">
        <v>47</v>
      </c>
      <c r="E48" s="43" t="s">
        <v>47</v>
      </c>
      <c r="F48" s="43" t="s">
        <v>47</v>
      </c>
      <c r="G48" s="43" t="s">
        <v>47</v>
      </c>
      <c r="H48" s="43" t="s">
        <v>47</v>
      </c>
      <c r="I48" s="43" t="s">
        <v>47</v>
      </c>
      <c r="J48" s="43">
        <v>0.09</v>
      </c>
      <c r="K48" s="43">
        <v>0.08</v>
      </c>
      <c r="L48" s="43">
        <v>0.09</v>
      </c>
      <c r="M48" s="43">
        <v>0.09</v>
      </c>
      <c r="N48" s="43">
        <v>0.09</v>
      </c>
      <c r="O48" s="43">
        <v>0.1</v>
      </c>
      <c r="P48" s="43">
        <v>0.11</v>
      </c>
      <c r="Q48" s="43">
        <v>0.1</v>
      </c>
      <c r="R48" s="43">
        <v>0.11</v>
      </c>
      <c r="S48" s="43">
        <v>0.11</v>
      </c>
      <c r="T48" s="43">
        <v>9.8000000000000004E-2</v>
      </c>
      <c r="U48" s="41">
        <v>0.11057634860774553</v>
      </c>
      <c r="V48" s="41">
        <v>0.10493534587732252</v>
      </c>
      <c r="W48" s="41">
        <v>9.9747158981773554E-2</v>
      </c>
      <c r="X48" s="41">
        <v>0.11681067765307782</v>
      </c>
      <c r="Y48" s="41">
        <v>0.11556517224188628</v>
      </c>
      <c r="Z48" s="41">
        <v>0.09</v>
      </c>
      <c r="AA48" s="41">
        <v>0.1</v>
      </c>
      <c r="AB48" s="41">
        <v>0.09</v>
      </c>
      <c r="AC48" s="41">
        <v>0.10159428721502502</v>
      </c>
      <c r="AD48" s="41">
        <v>0.10030647424043097</v>
      </c>
      <c r="AE48" s="272">
        <v>9.6282326837168364E-2</v>
      </c>
    </row>
    <row r="49" spans="1:30" x14ac:dyDescent="0.25">
      <c r="A49" s="42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AD49" s="41"/>
    </row>
    <row r="50" spans="1:30" x14ac:dyDescent="0.25">
      <c r="A50" s="61" t="s">
        <v>199</v>
      </c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</row>
    <row r="51" spans="1:30" x14ac:dyDescent="0.25"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</row>
    <row r="52" spans="1:30" x14ac:dyDescent="0.25">
      <c r="A52" s="42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</row>
    <row r="53" spans="1:30" x14ac:dyDescent="0.25">
      <c r="A53" s="42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</row>
    <row r="54" spans="1:30" x14ac:dyDescent="0.25">
      <c r="A54" s="42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</row>
    <row r="55" spans="1:30" x14ac:dyDescent="0.25">
      <c r="A55" s="42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</row>
    <row r="56" spans="1:30" x14ac:dyDescent="0.25">
      <c r="A56" s="42"/>
    </row>
    <row r="61" spans="1:30" x14ac:dyDescent="0.25">
      <c r="L61" s="41"/>
      <c r="M61" s="41"/>
      <c r="N61" s="41"/>
      <c r="O61" s="41"/>
      <c r="P61" s="41"/>
      <c r="Q61" s="41"/>
      <c r="R61" s="41"/>
      <c r="S61" s="41"/>
      <c r="T61" s="41"/>
    </row>
    <row r="62" spans="1:30" x14ac:dyDescent="0.25">
      <c r="L62" s="41"/>
      <c r="M62" s="41"/>
      <c r="N62" s="41"/>
      <c r="O62" s="41"/>
      <c r="P62" s="41"/>
      <c r="Q62" s="41"/>
      <c r="R62" s="41"/>
      <c r="S62" s="41"/>
      <c r="T62" s="41"/>
    </row>
    <row r="63" spans="1:30" x14ac:dyDescent="0.25">
      <c r="L63" s="41"/>
      <c r="M63" s="41"/>
      <c r="N63" s="41"/>
      <c r="O63" s="41"/>
      <c r="P63" s="41"/>
      <c r="Q63" s="41"/>
      <c r="R63" s="41"/>
      <c r="S63" s="41"/>
      <c r="T63" s="41"/>
    </row>
    <row r="64" spans="1:30" x14ac:dyDescent="0.25">
      <c r="L64" s="41"/>
      <c r="M64" s="41"/>
      <c r="N64" s="41"/>
      <c r="O64" s="41"/>
      <c r="P64" s="41"/>
      <c r="Q64" s="41"/>
      <c r="R64" s="41"/>
      <c r="S64" s="41"/>
      <c r="T64" s="41"/>
    </row>
    <row r="65" spans="12:20" x14ac:dyDescent="0.25">
      <c r="L65" s="41"/>
      <c r="M65" s="41"/>
      <c r="N65" s="41"/>
      <c r="O65" s="41"/>
      <c r="P65" s="41"/>
      <c r="Q65" s="41"/>
      <c r="R65" s="41"/>
      <c r="S65" s="41"/>
      <c r="T65" s="41"/>
    </row>
    <row r="66" spans="12:20" x14ac:dyDescent="0.25">
      <c r="L66" s="41"/>
      <c r="M66" s="41"/>
      <c r="N66" s="41"/>
      <c r="O66" s="41"/>
      <c r="P66" s="41"/>
      <c r="Q66" s="41"/>
      <c r="R66" s="41"/>
      <c r="S66" s="41"/>
      <c r="T66" s="41"/>
    </row>
    <row r="67" spans="12:20" x14ac:dyDescent="0.25">
      <c r="L67" s="41"/>
      <c r="M67" s="41"/>
      <c r="N67" s="41"/>
      <c r="O67" s="41"/>
      <c r="P67" s="41"/>
      <c r="Q67" s="41"/>
      <c r="R67" s="41"/>
      <c r="S67" s="41"/>
      <c r="T67" s="41"/>
    </row>
    <row r="68" spans="12:20" x14ac:dyDescent="0.25">
      <c r="L68" s="41"/>
      <c r="M68" s="41"/>
      <c r="N68" s="41"/>
      <c r="O68" s="41"/>
      <c r="P68" s="41"/>
      <c r="Q68" s="41"/>
      <c r="R68" s="41"/>
      <c r="S68" s="41"/>
      <c r="T68" s="41"/>
    </row>
    <row r="69" spans="12:20" x14ac:dyDescent="0.25">
      <c r="L69" s="41"/>
      <c r="M69" s="41"/>
      <c r="N69" s="41"/>
      <c r="O69" s="41"/>
      <c r="P69" s="41"/>
      <c r="Q69" s="41"/>
      <c r="R69" s="41"/>
      <c r="S69" s="41"/>
      <c r="T69" s="41"/>
    </row>
    <row r="70" spans="12:20" x14ac:dyDescent="0.25">
      <c r="L70" s="41"/>
      <c r="M70" s="41"/>
      <c r="N70" s="41"/>
      <c r="O70" s="41"/>
      <c r="P70" s="41"/>
      <c r="Q70" s="41"/>
      <c r="R70" s="41"/>
      <c r="S70" s="41"/>
      <c r="T70" s="41"/>
    </row>
  </sheetData>
  <phoneticPr fontId="42" type="noConversion"/>
  <pageMargins left="0.511811024" right="0.511811024" top="0.78740157499999996" bottom="0.78740157499999996" header="0.31496062000000002" footer="0.31496062000000002"/>
  <pageSetup paperSize="9" orientation="portrait" horizontalDpi="300" r:id="rId1"/>
  <customProperties>
    <customPr name="EpmWorksheetKeyString_GU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-0.499984740745262"/>
  </sheetPr>
  <dimension ref="A1:AI40"/>
  <sheetViews>
    <sheetView zoomScale="85" zoomScaleNormal="85" workbookViewId="0">
      <pane xSplit="1" topLeftCell="V1" activePane="topRight" state="frozen"/>
      <selection activeCell="R51" sqref="R51"/>
      <selection pane="topRight" activeCell="AF28" sqref="AF28"/>
    </sheetView>
  </sheetViews>
  <sheetFormatPr defaultRowHeight="15" x14ac:dyDescent="0.25"/>
  <cols>
    <col min="1" max="1" width="55.5703125" style="15" bestFit="1" customWidth="1"/>
    <col min="2" max="17" width="9.140625" style="15"/>
    <col min="18" max="18" width="9.140625" style="111"/>
    <col min="19" max="21" width="9.140625" style="15"/>
    <col min="22" max="22" width="10.28515625" style="15" bestFit="1" customWidth="1"/>
    <col min="23" max="262" width="9.140625" style="15"/>
    <col min="263" max="263" width="44" style="15" bestFit="1" customWidth="1"/>
    <col min="264" max="518" width="9.140625" style="15"/>
    <col min="519" max="519" width="44" style="15" bestFit="1" customWidth="1"/>
    <col min="520" max="774" width="9.140625" style="15"/>
    <col min="775" max="775" width="44" style="15" bestFit="1" customWidth="1"/>
    <col min="776" max="1030" width="9.140625" style="15"/>
    <col min="1031" max="1031" width="44" style="15" bestFit="1" customWidth="1"/>
    <col min="1032" max="1286" width="9.140625" style="15"/>
    <col min="1287" max="1287" width="44" style="15" bestFit="1" customWidth="1"/>
    <col min="1288" max="1542" width="9.140625" style="15"/>
    <col min="1543" max="1543" width="44" style="15" bestFit="1" customWidth="1"/>
    <col min="1544" max="1798" width="9.140625" style="15"/>
    <col min="1799" max="1799" width="44" style="15" bestFit="1" customWidth="1"/>
    <col min="1800" max="2054" width="9.140625" style="15"/>
    <col min="2055" max="2055" width="44" style="15" bestFit="1" customWidth="1"/>
    <col min="2056" max="2310" width="9.140625" style="15"/>
    <col min="2311" max="2311" width="44" style="15" bestFit="1" customWidth="1"/>
    <col min="2312" max="2566" width="9.140625" style="15"/>
    <col min="2567" max="2567" width="44" style="15" bestFit="1" customWidth="1"/>
    <col min="2568" max="2822" width="9.140625" style="15"/>
    <col min="2823" max="2823" width="44" style="15" bestFit="1" customWidth="1"/>
    <col min="2824" max="3078" width="9.140625" style="15"/>
    <col min="3079" max="3079" width="44" style="15" bestFit="1" customWidth="1"/>
    <col min="3080" max="3334" width="9.140625" style="15"/>
    <col min="3335" max="3335" width="44" style="15" bestFit="1" customWidth="1"/>
    <col min="3336" max="3590" width="9.140625" style="15"/>
    <col min="3591" max="3591" width="44" style="15" bestFit="1" customWidth="1"/>
    <col min="3592" max="3846" width="9.140625" style="15"/>
    <col min="3847" max="3847" width="44" style="15" bestFit="1" customWidth="1"/>
    <col min="3848" max="4102" width="9.140625" style="15"/>
    <col min="4103" max="4103" width="44" style="15" bestFit="1" customWidth="1"/>
    <col min="4104" max="4358" width="9.140625" style="15"/>
    <col min="4359" max="4359" width="44" style="15" bestFit="1" customWidth="1"/>
    <col min="4360" max="4614" width="9.140625" style="15"/>
    <col min="4615" max="4615" width="44" style="15" bestFit="1" customWidth="1"/>
    <col min="4616" max="4870" width="9.140625" style="15"/>
    <col min="4871" max="4871" width="44" style="15" bestFit="1" customWidth="1"/>
    <col min="4872" max="5126" width="9.140625" style="15"/>
    <col min="5127" max="5127" width="44" style="15" bestFit="1" customWidth="1"/>
    <col min="5128" max="5382" width="9.140625" style="15"/>
    <col min="5383" max="5383" width="44" style="15" bestFit="1" customWidth="1"/>
    <col min="5384" max="5638" width="9.140625" style="15"/>
    <col min="5639" max="5639" width="44" style="15" bestFit="1" customWidth="1"/>
    <col min="5640" max="5894" width="9.140625" style="15"/>
    <col min="5895" max="5895" width="44" style="15" bestFit="1" customWidth="1"/>
    <col min="5896" max="6150" width="9.140625" style="15"/>
    <col min="6151" max="6151" width="44" style="15" bestFit="1" customWidth="1"/>
    <col min="6152" max="6406" width="9.140625" style="15"/>
    <col min="6407" max="6407" width="44" style="15" bestFit="1" customWidth="1"/>
    <col min="6408" max="6662" width="9.140625" style="15"/>
    <col min="6663" max="6663" width="44" style="15" bestFit="1" customWidth="1"/>
    <col min="6664" max="6918" width="9.140625" style="15"/>
    <col min="6919" max="6919" width="44" style="15" bestFit="1" customWidth="1"/>
    <col min="6920" max="7174" width="9.140625" style="15"/>
    <col min="7175" max="7175" width="44" style="15" bestFit="1" customWidth="1"/>
    <col min="7176" max="7430" width="9.140625" style="15"/>
    <col min="7431" max="7431" width="44" style="15" bestFit="1" customWidth="1"/>
    <col min="7432" max="7686" width="9.140625" style="15"/>
    <col min="7687" max="7687" width="44" style="15" bestFit="1" customWidth="1"/>
    <col min="7688" max="7942" width="9.140625" style="15"/>
    <col min="7943" max="7943" width="44" style="15" bestFit="1" customWidth="1"/>
    <col min="7944" max="8198" width="9.140625" style="15"/>
    <col min="8199" max="8199" width="44" style="15" bestFit="1" customWidth="1"/>
    <col min="8200" max="8454" width="9.140625" style="15"/>
    <col min="8455" max="8455" width="44" style="15" bestFit="1" customWidth="1"/>
    <col min="8456" max="8710" width="9.140625" style="15"/>
    <col min="8711" max="8711" width="44" style="15" bestFit="1" customWidth="1"/>
    <col min="8712" max="8966" width="9.140625" style="15"/>
    <col min="8967" max="8967" width="44" style="15" bestFit="1" customWidth="1"/>
    <col min="8968" max="9222" width="9.140625" style="15"/>
    <col min="9223" max="9223" width="44" style="15" bestFit="1" customWidth="1"/>
    <col min="9224" max="9478" width="9.140625" style="15"/>
    <col min="9479" max="9479" width="44" style="15" bestFit="1" customWidth="1"/>
    <col min="9480" max="9734" width="9.140625" style="15"/>
    <col min="9735" max="9735" width="44" style="15" bestFit="1" customWidth="1"/>
    <col min="9736" max="9990" width="9.140625" style="15"/>
    <col min="9991" max="9991" width="44" style="15" bestFit="1" customWidth="1"/>
    <col min="9992" max="10246" width="9.140625" style="15"/>
    <col min="10247" max="10247" width="44" style="15" bestFit="1" customWidth="1"/>
    <col min="10248" max="10502" width="9.140625" style="15"/>
    <col min="10503" max="10503" width="44" style="15" bestFit="1" customWidth="1"/>
    <col min="10504" max="10758" width="9.140625" style="15"/>
    <col min="10759" max="10759" width="44" style="15" bestFit="1" customWidth="1"/>
    <col min="10760" max="11014" width="9.140625" style="15"/>
    <col min="11015" max="11015" width="44" style="15" bestFit="1" customWidth="1"/>
    <col min="11016" max="11270" width="9.140625" style="15"/>
    <col min="11271" max="11271" width="44" style="15" bestFit="1" customWidth="1"/>
    <col min="11272" max="11526" width="9.140625" style="15"/>
    <col min="11527" max="11527" width="44" style="15" bestFit="1" customWidth="1"/>
    <col min="11528" max="11782" width="9.140625" style="15"/>
    <col min="11783" max="11783" width="44" style="15" bestFit="1" customWidth="1"/>
    <col min="11784" max="12038" width="9.140625" style="15"/>
    <col min="12039" max="12039" width="44" style="15" bestFit="1" customWidth="1"/>
    <col min="12040" max="12294" width="9.140625" style="15"/>
    <col min="12295" max="12295" width="44" style="15" bestFit="1" customWidth="1"/>
    <col min="12296" max="12550" width="9.140625" style="15"/>
    <col min="12551" max="12551" width="44" style="15" bestFit="1" customWidth="1"/>
    <col min="12552" max="12806" width="9.140625" style="15"/>
    <col min="12807" max="12807" width="44" style="15" bestFit="1" customWidth="1"/>
    <col min="12808" max="13062" width="9.140625" style="15"/>
    <col min="13063" max="13063" width="44" style="15" bestFit="1" customWidth="1"/>
    <col min="13064" max="13318" width="9.140625" style="15"/>
    <col min="13319" max="13319" width="44" style="15" bestFit="1" customWidth="1"/>
    <col min="13320" max="13574" width="9.140625" style="15"/>
    <col min="13575" max="13575" width="44" style="15" bestFit="1" customWidth="1"/>
    <col min="13576" max="13830" width="9.140625" style="15"/>
    <col min="13831" max="13831" width="44" style="15" bestFit="1" customWidth="1"/>
    <col min="13832" max="14086" width="9.140625" style="15"/>
    <col min="14087" max="14087" width="44" style="15" bestFit="1" customWidth="1"/>
    <col min="14088" max="14342" width="9.140625" style="15"/>
    <col min="14343" max="14343" width="44" style="15" bestFit="1" customWidth="1"/>
    <col min="14344" max="14598" width="9.140625" style="15"/>
    <col min="14599" max="14599" width="44" style="15" bestFit="1" customWidth="1"/>
    <col min="14600" max="14854" width="9.140625" style="15"/>
    <col min="14855" max="14855" width="44" style="15" bestFit="1" customWidth="1"/>
    <col min="14856" max="15110" width="9.140625" style="15"/>
    <col min="15111" max="15111" width="44" style="15" bestFit="1" customWidth="1"/>
    <col min="15112" max="15366" width="9.140625" style="15"/>
    <col min="15367" max="15367" width="44" style="15" bestFit="1" customWidth="1"/>
    <col min="15368" max="15622" width="9.140625" style="15"/>
    <col min="15623" max="15623" width="44" style="15" bestFit="1" customWidth="1"/>
    <col min="15624" max="15878" width="9.140625" style="15"/>
    <col min="15879" max="15879" width="44" style="15" bestFit="1" customWidth="1"/>
    <col min="15880" max="16134" width="9.140625" style="15"/>
    <col min="16135" max="16135" width="44" style="15" bestFit="1" customWidth="1"/>
    <col min="16136" max="16384" width="9.140625" style="15"/>
  </cols>
  <sheetData>
    <row r="1" spans="1:35" x14ac:dyDescent="0.25">
      <c r="A1" s="36" t="s">
        <v>200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110"/>
      <c r="S1" s="36"/>
      <c r="T1" s="36"/>
      <c r="U1" s="36"/>
      <c r="V1" s="36"/>
    </row>
    <row r="2" spans="1:35" x14ac:dyDescent="0.25">
      <c r="A2" s="243" t="s">
        <v>150</v>
      </c>
      <c r="B2" s="244" t="s">
        <v>212</v>
      </c>
      <c r="C2" s="244" t="s">
        <v>213</v>
      </c>
      <c r="D2" s="244" t="s">
        <v>214</v>
      </c>
      <c r="E2" s="244" t="s">
        <v>215</v>
      </c>
      <c r="F2" s="244" t="s">
        <v>216</v>
      </c>
      <c r="G2" s="244" t="s">
        <v>218</v>
      </c>
      <c r="H2" s="244" t="s">
        <v>219</v>
      </c>
      <c r="I2" s="244" t="s">
        <v>220</v>
      </c>
      <c r="J2" s="244" t="s">
        <v>217</v>
      </c>
      <c r="K2" s="244" t="s">
        <v>221</v>
      </c>
      <c r="L2" s="244" t="s">
        <v>222</v>
      </c>
      <c r="M2" s="244" t="s">
        <v>223</v>
      </c>
      <c r="N2" s="244" t="s">
        <v>224</v>
      </c>
      <c r="O2" s="244" t="s">
        <v>225</v>
      </c>
      <c r="P2" s="244" t="s">
        <v>226</v>
      </c>
      <c r="Q2" s="244" t="s">
        <v>227</v>
      </c>
      <c r="R2" s="244" t="s">
        <v>228</v>
      </c>
      <c r="S2" s="244" t="s">
        <v>229</v>
      </c>
      <c r="T2" s="244" t="s">
        <v>230</v>
      </c>
      <c r="U2" s="244" t="s">
        <v>231</v>
      </c>
      <c r="V2" s="244" t="s">
        <v>232</v>
      </c>
      <c r="W2" s="244" t="s">
        <v>233</v>
      </c>
      <c r="X2" s="245" t="s">
        <v>362</v>
      </c>
      <c r="Y2" s="245" t="s">
        <v>380</v>
      </c>
      <c r="Z2" s="245" t="s">
        <v>387</v>
      </c>
      <c r="AA2" s="245" t="s">
        <v>395</v>
      </c>
      <c r="AB2" s="245" t="s">
        <v>443</v>
      </c>
      <c r="AC2" s="245" t="s">
        <v>453</v>
      </c>
      <c r="AD2" s="245" t="s">
        <v>480</v>
      </c>
      <c r="AE2" s="245" t="s">
        <v>484</v>
      </c>
    </row>
    <row r="4" spans="1:35" x14ac:dyDescent="0.25">
      <c r="A4" s="246" t="s">
        <v>164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  <c r="AB4" s="247"/>
      <c r="AC4" s="247"/>
      <c r="AD4" s="247"/>
      <c r="AE4" s="247"/>
    </row>
    <row r="6" spans="1:35" x14ac:dyDescent="0.25">
      <c r="A6" s="248" t="s">
        <v>201</v>
      </c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  <c r="AE6" s="247"/>
    </row>
    <row r="7" spans="1:35" x14ac:dyDescent="0.25">
      <c r="A7" s="52" t="s">
        <v>202</v>
      </c>
      <c r="B7" s="62">
        <v>7943</v>
      </c>
      <c r="C7" s="62">
        <v>9913</v>
      </c>
      <c r="D7" s="62">
        <v>9350</v>
      </c>
      <c r="E7" s="63">
        <v>8367</v>
      </c>
      <c r="F7" s="63">
        <v>7995</v>
      </c>
      <c r="G7" s="63">
        <v>8114</v>
      </c>
      <c r="H7" s="63">
        <v>9157</v>
      </c>
      <c r="I7" s="63">
        <v>8206</v>
      </c>
      <c r="J7" s="63">
        <v>7616</v>
      </c>
      <c r="K7" s="63">
        <v>8621</v>
      </c>
      <c r="L7" s="63">
        <v>9122</v>
      </c>
      <c r="M7" s="63">
        <v>9859.6</v>
      </c>
      <c r="N7" s="63">
        <v>9719.19</v>
      </c>
      <c r="O7" s="63">
        <v>10109.838460000001</v>
      </c>
      <c r="P7" s="63">
        <v>9775.481269550226</v>
      </c>
      <c r="Q7" s="63">
        <v>8859</v>
      </c>
      <c r="R7" s="114">
        <v>5942</v>
      </c>
      <c r="S7" s="114">
        <v>7450</v>
      </c>
      <c r="T7" s="114">
        <v>9473</v>
      </c>
      <c r="U7" s="175">
        <v>7800.5625250000003</v>
      </c>
      <c r="V7" s="175">
        <v>8371.6391949999997</v>
      </c>
      <c r="W7" s="175">
        <v>10496.153749999999</v>
      </c>
      <c r="X7" s="175">
        <v>10351</v>
      </c>
      <c r="Y7" s="175">
        <v>6937</v>
      </c>
      <c r="Z7" s="175">
        <v>6440</v>
      </c>
      <c r="AA7" s="175">
        <v>8283</v>
      </c>
      <c r="AB7" s="175">
        <v>9625</v>
      </c>
      <c r="AC7" s="175">
        <v>9334</v>
      </c>
      <c r="AD7" s="175">
        <v>8938.9455399999988</v>
      </c>
      <c r="AE7" s="175">
        <v>11156.591369999998</v>
      </c>
      <c r="AF7" s="59"/>
      <c r="AG7" s="59"/>
      <c r="AH7" s="59"/>
      <c r="AI7" s="59"/>
    </row>
    <row r="8" spans="1:35" x14ac:dyDescent="0.25">
      <c r="A8" s="52" t="s">
        <v>203</v>
      </c>
      <c r="B8" s="62">
        <v>8295</v>
      </c>
      <c r="C8" s="62">
        <v>9267</v>
      </c>
      <c r="D8" s="62">
        <v>10230</v>
      </c>
      <c r="E8" s="63">
        <v>9191</v>
      </c>
      <c r="F8" s="63">
        <v>7244</v>
      </c>
      <c r="G8" s="63">
        <v>7818</v>
      </c>
      <c r="H8" s="63">
        <v>7953</v>
      </c>
      <c r="I8" s="63">
        <v>9561</v>
      </c>
      <c r="J8" s="63">
        <v>7474</v>
      </c>
      <c r="K8" s="63">
        <v>8130</v>
      </c>
      <c r="L8" s="63">
        <v>9288</v>
      </c>
      <c r="M8" s="63">
        <v>9889.14</v>
      </c>
      <c r="N8" s="63">
        <v>8858.8700000000008</v>
      </c>
      <c r="O8" s="63">
        <v>10142.88977</v>
      </c>
      <c r="P8" s="63">
        <v>9209.1617900000001</v>
      </c>
      <c r="Q8" s="63">
        <f>Q9+Q10</f>
        <v>10335</v>
      </c>
      <c r="R8" s="114">
        <v>5609</v>
      </c>
      <c r="S8" s="114">
        <v>7743</v>
      </c>
      <c r="T8" s="114">
        <v>9165</v>
      </c>
      <c r="U8" s="175">
        <v>8638.2719799999995</v>
      </c>
      <c r="V8" s="175">
        <v>8225.0246999999999</v>
      </c>
      <c r="W8" s="175">
        <v>9109.982399999999</v>
      </c>
      <c r="X8" s="175">
        <v>8183</v>
      </c>
      <c r="Y8" s="175">
        <v>7718.6340799999998</v>
      </c>
      <c r="Z8" s="175">
        <v>6931</v>
      </c>
      <c r="AA8" s="175">
        <v>7574</v>
      </c>
      <c r="AB8" s="175">
        <v>9094.8512499999997</v>
      </c>
      <c r="AC8" s="175">
        <v>9729</v>
      </c>
      <c r="AD8" s="175">
        <v>8617.7149700000009</v>
      </c>
      <c r="AE8" s="175">
        <v>11258.01137</v>
      </c>
      <c r="AF8" s="59"/>
      <c r="AG8" s="59"/>
      <c r="AH8" s="59"/>
      <c r="AI8" s="59"/>
    </row>
    <row r="9" spans="1:35" x14ac:dyDescent="0.25">
      <c r="A9" s="38" t="s">
        <v>357</v>
      </c>
      <c r="B9" s="58">
        <v>1047</v>
      </c>
      <c r="C9" s="58">
        <v>695</v>
      </c>
      <c r="D9" s="58">
        <v>1114</v>
      </c>
      <c r="E9" s="46">
        <v>1264</v>
      </c>
      <c r="F9" s="46">
        <v>1347</v>
      </c>
      <c r="G9" s="46">
        <v>1307</v>
      </c>
      <c r="H9" s="46">
        <v>1321</v>
      </c>
      <c r="I9" s="46">
        <v>1236</v>
      </c>
      <c r="J9" s="46">
        <v>1309</v>
      </c>
      <c r="K9" s="46">
        <v>1376</v>
      </c>
      <c r="L9" s="46">
        <v>1138</v>
      </c>
      <c r="M9" s="46">
        <v>1366</v>
      </c>
      <c r="N9" s="46">
        <v>1168.99</v>
      </c>
      <c r="O9" s="46">
        <v>1139.21777</v>
      </c>
      <c r="P9" s="46">
        <v>387.91879</v>
      </c>
      <c r="Q9" s="46">
        <v>953</v>
      </c>
      <c r="R9" s="112">
        <v>1086</v>
      </c>
      <c r="S9" s="112">
        <v>1084</v>
      </c>
      <c r="T9" s="112">
        <v>1050</v>
      </c>
      <c r="U9" s="59">
        <v>998.04898000000003</v>
      </c>
      <c r="V9" s="59">
        <v>1286.0246999999999</v>
      </c>
      <c r="W9" s="59">
        <v>1174.3583999999998</v>
      </c>
      <c r="X9" s="59">
        <v>1269</v>
      </c>
      <c r="Y9" s="59">
        <v>1189.9310799999998</v>
      </c>
      <c r="Z9" s="59">
        <v>1111</v>
      </c>
      <c r="AA9" s="59">
        <v>867</v>
      </c>
      <c r="AB9" s="59">
        <v>1121.8012499999998</v>
      </c>
      <c r="AC9" s="59">
        <v>1038</v>
      </c>
      <c r="AD9" s="59">
        <v>665.90597000000002</v>
      </c>
      <c r="AE9" s="59">
        <v>1003</v>
      </c>
      <c r="AF9" s="59"/>
      <c r="AG9" s="59"/>
      <c r="AH9" s="59"/>
      <c r="AI9" s="59"/>
    </row>
    <row r="10" spans="1:35" x14ac:dyDescent="0.25">
      <c r="A10" s="38" t="s">
        <v>358</v>
      </c>
      <c r="B10" s="58">
        <v>7248</v>
      </c>
      <c r="C10" s="58">
        <v>8572</v>
      </c>
      <c r="D10" s="58">
        <v>9116</v>
      </c>
      <c r="E10" s="46">
        <v>7927</v>
      </c>
      <c r="F10" s="46">
        <v>5897</v>
      </c>
      <c r="G10" s="46">
        <v>6511</v>
      </c>
      <c r="H10" s="46">
        <v>6632</v>
      </c>
      <c r="I10" s="46">
        <v>8325</v>
      </c>
      <c r="J10" s="46">
        <v>6165</v>
      </c>
      <c r="K10" s="46">
        <v>6754</v>
      </c>
      <c r="L10" s="46">
        <v>8150</v>
      </c>
      <c r="M10" s="46">
        <v>8523.14</v>
      </c>
      <c r="N10" s="46">
        <v>7689.89</v>
      </c>
      <c r="O10" s="46">
        <v>9003.6720000000005</v>
      </c>
      <c r="P10" s="46">
        <v>8821.2430000000004</v>
      </c>
      <c r="Q10" s="46">
        <v>9382</v>
      </c>
      <c r="R10" s="112">
        <v>4524</v>
      </c>
      <c r="S10" s="112">
        <v>6659</v>
      </c>
      <c r="T10" s="112">
        <v>8115</v>
      </c>
      <c r="U10" s="59">
        <v>7640.223</v>
      </c>
      <c r="V10" s="59">
        <v>6939</v>
      </c>
      <c r="W10" s="59">
        <v>7935.6239999999998</v>
      </c>
      <c r="X10" s="59">
        <v>6914</v>
      </c>
      <c r="Y10" s="59">
        <v>6528.7030000000004</v>
      </c>
      <c r="Z10" s="59">
        <v>5821</v>
      </c>
      <c r="AA10" s="59">
        <v>6707</v>
      </c>
      <c r="AB10" s="59">
        <v>7973.05</v>
      </c>
      <c r="AC10" s="59">
        <v>8691</v>
      </c>
      <c r="AD10" s="59">
        <v>7951.8090000000002</v>
      </c>
      <c r="AE10" s="59">
        <v>10255</v>
      </c>
      <c r="AF10" s="59"/>
      <c r="AG10" s="59"/>
      <c r="AH10" s="59"/>
      <c r="AI10" s="59"/>
    </row>
    <row r="11" spans="1:35" x14ac:dyDescent="0.25">
      <c r="S11" s="114"/>
      <c r="T11" s="114"/>
      <c r="Y11" s="59"/>
      <c r="Z11" s="59"/>
      <c r="AA11" s="59"/>
      <c r="AB11" s="59"/>
      <c r="AC11" s="59"/>
      <c r="AE11" s="59"/>
    </row>
    <row r="12" spans="1:35" x14ac:dyDescent="0.25">
      <c r="A12" s="248" t="s">
        <v>204</v>
      </c>
      <c r="B12" s="247"/>
      <c r="C12" s="247"/>
      <c r="D12" s="247"/>
      <c r="E12" s="247"/>
      <c r="F12" s="247"/>
      <c r="G12" s="247"/>
      <c r="H12" s="247"/>
      <c r="I12" s="247"/>
      <c r="J12" s="247"/>
      <c r="K12" s="247"/>
      <c r="L12" s="247"/>
      <c r="M12" s="247"/>
      <c r="N12" s="247"/>
      <c r="O12" s="247"/>
      <c r="P12" s="247"/>
      <c r="Q12" s="247"/>
      <c r="R12" s="249"/>
      <c r="S12" s="249"/>
      <c r="T12" s="249"/>
      <c r="U12" s="249"/>
      <c r="V12" s="249"/>
      <c r="W12" s="249"/>
      <c r="X12" s="249"/>
      <c r="Y12" s="249"/>
      <c r="Z12" s="249"/>
      <c r="AA12" s="249"/>
      <c r="AB12" s="249"/>
      <c r="AC12" s="249"/>
      <c r="AD12" s="249"/>
      <c r="AE12" s="249"/>
      <c r="AF12" s="59"/>
      <c r="AG12" s="59"/>
      <c r="AH12" s="59"/>
      <c r="AI12" s="59"/>
    </row>
    <row r="13" spans="1:35" x14ac:dyDescent="0.25">
      <c r="A13" s="38" t="s">
        <v>205</v>
      </c>
      <c r="B13" s="115" t="s">
        <v>29</v>
      </c>
      <c r="C13" s="115" t="s">
        <v>29</v>
      </c>
      <c r="D13" s="115" t="s">
        <v>29</v>
      </c>
      <c r="E13" s="115" t="s">
        <v>29</v>
      </c>
      <c r="F13" s="115" t="s">
        <v>29</v>
      </c>
      <c r="G13" s="115" t="s">
        <v>29</v>
      </c>
      <c r="H13" s="115" t="s">
        <v>29</v>
      </c>
      <c r="I13" s="115" t="s">
        <v>29</v>
      </c>
      <c r="J13" s="205">
        <v>46.960431954887746</v>
      </c>
      <c r="K13" s="205">
        <v>45.301485881233432</v>
      </c>
      <c r="L13" s="205">
        <v>44.80514277103093</v>
      </c>
      <c r="M13" s="205">
        <v>48.627784271830357</v>
      </c>
      <c r="N13" s="205">
        <v>62.074193774197624</v>
      </c>
      <c r="O13" s="205">
        <v>78.157346946134325</v>
      </c>
      <c r="P13" s="205">
        <v>64.089458211492669</v>
      </c>
      <c r="Q13" s="205">
        <v>58.915694977280594</v>
      </c>
      <c r="R13" s="205">
        <v>66.545390003524929</v>
      </c>
      <c r="S13" s="205">
        <v>64.455062567054711</v>
      </c>
      <c r="T13" s="205">
        <v>79.727267237707309</v>
      </c>
      <c r="U13" s="205">
        <v>97.316346218802551</v>
      </c>
      <c r="V13" s="206">
        <v>121.67</v>
      </c>
      <c r="W13" s="45">
        <v>153.10450210597338</v>
      </c>
      <c r="X13" s="45">
        <v>65.52</v>
      </c>
      <c r="Y13" s="45">
        <v>55.84</v>
      </c>
      <c r="Z13" s="45">
        <v>107.61</v>
      </c>
      <c r="AA13" s="45">
        <v>72.03</v>
      </c>
      <c r="AB13" s="45">
        <v>53.23</v>
      </c>
      <c r="AC13" s="45">
        <v>69.16</v>
      </c>
      <c r="AD13" s="87">
        <v>91.9</v>
      </c>
      <c r="AE13" s="87">
        <v>66.06</v>
      </c>
      <c r="AF13" s="59"/>
      <c r="AG13" s="59"/>
      <c r="AH13" s="59"/>
      <c r="AI13" s="59"/>
    </row>
    <row r="14" spans="1:35" x14ac:dyDescent="0.25"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116"/>
      <c r="S14" s="40"/>
      <c r="T14" s="40"/>
      <c r="AD14" s="87"/>
      <c r="AE14" s="87"/>
    </row>
    <row r="15" spans="1:35" x14ac:dyDescent="0.25">
      <c r="A15" s="248" t="s">
        <v>360</v>
      </c>
      <c r="B15" s="247"/>
      <c r="C15" s="247"/>
      <c r="D15" s="247"/>
      <c r="E15" s="247"/>
      <c r="F15" s="247"/>
      <c r="G15" s="247"/>
      <c r="H15" s="247"/>
      <c r="I15" s="247"/>
      <c r="J15" s="247"/>
      <c r="K15" s="247"/>
      <c r="L15" s="247"/>
      <c r="M15" s="247"/>
      <c r="N15" s="247"/>
      <c r="O15" s="247"/>
      <c r="P15" s="247"/>
      <c r="Q15" s="247"/>
      <c r="R15" s="249"/>
      <c r="S15" s="249"/>
      <c r="T15" s="249"/>
      <c r="U15" s="249"/>
      <c r="V15" s="249"/>
      <c r="W15" s="249"/>
      <c r="X15" s="249"/>
      <c r="Y15" s="249"/>
      <c r="Z15" s="249"/>
      <c r="AA15" s="249"/>
      <c r="AB15" s="249"/>
      <c r="AC15" s="249"/>
      <c r="AD15" s="265"/>
      <c r="AE15" s="265"/>
      <c r="AF15" s="59"/>
      <c r="AG15" s="59"/>
      <c r="AH15" s="59"/>
      <c r="AI15" s="59"/>
    </row>
    <row r="16" spans="1:35" x14ac:dyDescent="0.25">
      <c r="A16" s="192" t="s">
        <v>361</v>
      </c>
      <c r="B16" s="115" t="s">
        <v>29</v>
      </c>
      <c r="C16" s="115" t="s">
        <v>29</v>
      </c>
      <c r="D16" s="115" t="s">
        <v>29</v>
      </c>
      <c r="E16" s="115" t="s">
        <v>29</v>
      </c>
      <c r="F16" s="115" t="s">
        <v>29</v>
      </c>
      <c r="G16" s="115" t="s">
        <v>29</v>
      </c>
      <c r="H16" s="115" t="s">
        <v>29</v>
      </c>
      <c r="I16" s="115" t="s">
        <v>29</v>
      </c>
      <c r="J16" s="115" t="s">
        <v>29</v>
      </c>
      <c r="K16" s="115" t="s">
        <v>29</v>
      </c>
      <c r="L16" s="115" t="s">
        <v>29</v>
      </c>
      <c r="M16" s="115" t="s">
        <v>29</v>
      </c>
      <c r="N16" s="115" t="s">
        <v>29</v>
      </c>
      <c r="O16" s="115" t="s">
        <v>29</v>
      </c>
      <c r="P16" s="115" t="s">
        <v>29</v>
      </c>
      <c r="Q16" s="115" t="s">
        <v>29</v>
      </c>
      <c r="R16" s="15">
        <v>21.3</v>
      </c>
      <c r="S16" s="115">
        <v>17</v>
      </c>
      <c r="T16" s="115">
        <v>15.4</v>
      </c>
      <c r="U16" s="87">
        <v>16.5</v>
      </c>
      <c r="V16" s="87">
        <v>19.511067422058652</v>
      </c>
      <c r="W16" s="87">
        <v>19.899999999999999</v>
      </c>
      <c r="X16" s="87">
        <v>18.8</v>
      </c>
      <c r="Y16" s="87">
        <v>21.6</v>
      </c>
      <c r="Z16" s="87">
        <v>23.4</v>
      </c>
      <c r="AA16" s="87">
        <v>24.3</v>
      </c>
      <c r="AB16" s="87">
        <v>19.399999999999999</v>
      </c>
      <c r="AC16" s="87">
        <v>21.273700991524009</v>
      </c>
      <c r="AD16" s="87">
        <v>22.9</v>
      </c>
      <c r="AE16" s="87">
        <v>21.7</v>
      </c>
      <c r="AF16" s="59"/>
      <c r="AG16" s="59"/>
      <c r="AH16" s="59"/>
      <c r="AI16" s="59"/>
    </row>
    <row r="17" spans="2:21" x14ac:dyDescent="0.25"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116"/>
    </row>
    <row r="19" spans="2:21" x14ac:dyDescent="0.25"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116"/>
    </row>
    <row r="20" spans="2:21" x14ac:dyDescent="0.25"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116"/>
    </row>
    <row r="21" spans="2:21" x14ac:dyDescent="0.25"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116"/>
    </row>
    <row r="22" spans="2:21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117"/>
    </row>
    <row r="32" spans="2:21" x14ac:dyDescent="0.25">
      <c r="S32" s="59"/>
      <c r="T32" s="59"/>
      <c r="U32" s="59"/>
    </row>
    <row r="33" spans="19:21" x14ac:dyDescent="0.25">
      <c r="S33" s="59"/>
      <c r="T33" s="59"/>
      <c r="U33" s="59"/>
    </row>
    <row r="34" spans="19:21" x14ac:dyDescent="0.25">
      <c r="S34" s="59"/>
      <c r="T34" s="59"/>
      <c r="U34" s="59"/>
    </row>
    <row r="38" spans="19:21" x14ac:dyDescent="0.25">
      <c r="S38" s="59"/>
      <c r="T38" s="59"/>
    </row>
    <row r="39" spans="19:21" x14ac:dyDescent="0.25">
      <c r="S39" s="59"/>
      <c r="T39" s="59"/>
    </row>
    <row r="40" spans="19:21" x14ac:dyDescent="0.25">
      <c r="S40" s="59"/>
      <c r="T40" s="59"/>
    </row>
  </sheetData>
  <phoneticPr fontId="42" type="noConversion"/>
  <pageMargins left="0.511811024" right="0.511811024" top="0.78740157499999996" bottom="0.78740157499999996" header="0.31496062000000002" footer="0.31496062000000002"/>
  <customProperties>
    <customPr name="EpmWorksheetKeyString_GUID" r:id="rId1"/>
  </customProperti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Cover</vt:lpstr>
      <vt:lpstr>1. Balance Sheet</vt:lpstr>
      <vt:lpstr>2. Income Statement</vt:lpstr>
      <vt:lpstr>3. CFS</vt:lpstr>
      <vt:lpstr>4. Result by Segment</vt:lpstr>
      <vt:lpstr>5. Indicators </vt:lpstr>
      <vt:lpstr>6. Guidance</vt:lpstr>
      <vt:lpstr>7. Steel</vt:lpstr>
      <vt:lpstr>8. Mining</vt:lpstr>
      <vt:lpstr>9. TECON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HENRIQUE TRIQUES OLIVEIRA</dc:creator>
  <cp:lastModifiedBy>DANILO DALAPRIA NASCIMENTO DIAS</cp:lastModifiedBy>
  <cp:lastPrinted>2020-03-06T17:07:14Z</cp:lastPrinted>
  <dcterms:created xsi:type="dcterms:W3CDTF">2018-12-17T17:19:58Z</dcterms:created>
  <dcterms:modified xsi:type="dcterms:W3CDTF">2023-08-02T14:19:35Z</dcterms:modified>
</cp:coreProperties>
</file>