
<file path=[Content_Types].xml><?xml version="1.0" encoding="utf-8"?>
<Types xmlns="http://schemas.openxmlformats.org/package/2006/content-types">
  <Default Extension="bin" ContentType="application/vnd.openxmlformats-officedocument.spreadsheetml.customProperty"/>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rinterSettings/printerSettings1.bin" ContentType="application/vnd.openxmlformats-officedocument.spreadsheetml.printerSettings"/>
  <Override PartName="/xl/drawings/drawing2.xml" ContentType="application/vnd.openxmlformats-officedocument.drawing+xml"/>
  <Override PartName="/xl/printerSettings/printerSettings2.bin" ContentType="application/vnd.openxmlformats-officedocument.spreadsheetml.printerSettings"/>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https://argoscorp.sharepoint.com/sites/RelacinconInversionistas/Documentos compartidos/Relación con Inversionistas/Kit Valoracion/"/>
    </mc:Choice>
  </mc:AlternateContent>
  <xr:revisionPtr revIDLastSave="291" documentId="8_{013BBC22-F364-42AC-B7DE-CA150D616533}" xr6:coauthVersionLast="47" xr6:coauthVersionMax="47" xr10:uidLastSave="{10B424F4-52B9-4636-A1EB-5C89429944D5}"/>
  <bookViews>
    <workbookView xWindow="-110" yWindow="-110" windowWidth="19420" windowHeight="10420" xr2:uid="{BCAC16E4-5E89-4E3D-9DA8-7E221F23B162}"/>
  </bookViews>
  <sheets>
    <sheet name="Balance" sheetId="1" r:id="rId1"/>
    <sheet name="Income statement" sheetId="2" r:id="rId2"/>
    <sheet name="Cash flow" sheetId="3" r:id="rId3"/>
    <sheet name="Adjusted figures by region" sheetId="5" r:id="rId4"/>
    <sheet name="Prices" sheetId="4" r:id="rId5"/>
  </sheets>
  <definedNames>
    <definedName name="_Int_f00XB3gP" localSheetId="0">Balance!$B$54</definedName>
    <definedName name="_Int_uKMhTnvy" localSheetId="0">Balance!$B$57</definedName>
    <definedName name="_Int_X8Aw4wXX" localSheetId="0">Balance!$B$65</definedName>
    <definedName name="_Int_xtIaHJ7G" localSheetId="0">Balance!$B$45</definedName>
  </definedNames>
  <calcPr calcId="191029" iterate="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72" i="5" l="1"/>
  <c r="M72" i="5"/>
  <c r="N64" i="5"/>
  <c r="N63" i="5"/>
  <c r="M63" i="5"/>
  <c r="N62" i="5"/>
  <c r="N66" i="5" s="1"/>
  <c r="M62" i="5"/>
  <c r="M66" i="5" s="1"/>
  <c r="N61" i="5"/>
  <c r="N65" i="5" s="1"/>
  <c r="M61" i="5"/>
  <c r="M65" i="5" s="1"/>
  <c r="N60" i="5"/>
  <c r="M60" i="5"/>
  <c r="M64" i="5" s="1"/>
  <c r="N59" i="5"/>
  <c r="M59" i="5"/>
  <c r="N58" i="5"/>
  <c r="M58" i="5"/>
  <c r="N57" i="5"/>
  <c r="M57" i="5"/>
  <c r="N56" i="5"/>
  <c r="M56" i="5"/>
  <c r="N55" i="5"/>
  <c r="M55" i="5"/>
  <c r="N54" i="5"/>
  <c r="M54" i="5"/>
  <c r="N53" i="5"/>
  <c r="M53" i="5"/>
  <c r="N52" i="5"/>
  <c r="M52" i="5"/>
  <c r="N51" i="5"/>
  <c r="M51" i="5"/>
  <c r="N50" i="5"/>
  <c r="M50" i="5"/>
  <c r="N49" i="5"/>
  <c r="M49" i="5"/>
  <c r="N42" i="5"/>
  <c r="N43" i="5" s="1"/>
  <c r="M42" i="5"/>
  <c r="N41" i="5"/>
  <c r="M41" i="5"/>
  <c r="M43" i="5" s="1"/>
  <c r="N40" i="5"/>
  <c r="M40" i="5"/>
  <c r="N39" i="5"/>
  <c r="M39" i="5"/>
  <c r="N38" i="5"/>
  <c r="M38" i="5"/>
  <c r="N37" i="5"/>
  <c r="M37" i="5"/>
  <c r="N36" i="5"/>
  <c r="M36" i="5"/>
  <c r="M30" i="5"/>
  <c r="N29" i="5"/>
  <c r="N30" i="5" s="1"/>
  <c r="N28" i="5"/>
  <c r="M28" i="5"/>
  <c r="N27" i="5"/>
  <c r="M27" i="5"/>
  <c r="N26" i="5"/>
  <c r="M26" i="5"/>
  <c r="N19" i="5"/>
  <c r="N20" i="5" s="1"/>
  <c r="M19" i="5"/>
  <c r="M20" i="5" s="1"/>
  <c r="N17" i="5"/>
  <c r="N18" i="5" s="1"/>
  <c r="M17" i="5"/>
  <c r="M18" i="5" s="1"/>
  <c r="N16" i="5"/>
  <c r="M16" i="5"/>
  <c r="N15" i="5"/>
  <c r="M15" i="5"/>
  <c r="N14" i="5"/>
  <c r="M14" i="5"/>
  <c r="K66" i="5"/>
  <c r="K65" i="5"/>
  <c r="K60" i="5"/>
  <c r="K56" i="5"/>
  <c r="K64" i="5" s="1"/>
  <c r="K53" i="5"/>
  <c r="K49" i="5"/>
  <c r="K43" i="5"/>
  <c r="K36" i="5"/>
  <c r="K30" i="5"/>
  <c r="K20" i="5"/>
  <c r="K18" i="5"/>
  <c r="G66" i="5"/>
  <c r="G65" i="5"/>
  <c r="G60" i="5"/>
  <c r="G64" i="5" s="1"/>
  <c r="G56" i="5"/>
  <c r="G53" i="5"/>
  <c r="G49" i="5"/>
  <c r="G43" i="5"/>
  <c r="G36" i="5"/>
  <c r="G30" i="5"/>
  <c r="G20" i="5"/>
  <c r="G18" i="5"/>
  <c r="I11" i="3"/>
  <c r="I14" i="3" s="1"/>
  <c r="I16" i="3" s="1"/>
  <c r="I20" i="3" s="1"/>
  <c r="I22" i="3" s="1"/>
  <c r="I25" i="3" s="1"/>
  <c r="I28" i="3" s="1"/>
  <c r="I30" i="3" s="1"/>
  <c r="F29" i="3"/>
  <c r="F14" i="3"/>
  <c r="F16" i="3" s="1"/>
  <c r="F20" i="3" s="1"/>
  <c r="F22" i="3" s="1"/>
  <c r="F25" i="3" s="1"/>
  <c r="F28" i="3" s="1"/>
  <c r="F11" i="3"/>
  <c r="O36" i="2"/>
  <c r="O23" i="2"/>
  <c r="O22" i="2"/>
  <c r="O10" i="2"/>
  <c r="O13" i="2" s="1"/>
  <c r="O19" i="2" s="1"/>
  <c r="O28" i="2" s="1"/>
  <c r="O30" i="2" s="1"/>
  <c r="M28" i="2"/>
  <c r="M30" i="2" s="1"/>
  <c r="L30" i="2"/>
  <c r="L29" i="2"/>
  <c r="M29" i="2"/>
  <c r="L28" i="2"/>
  <c r="M35" i="2"/>
  <c r="L35" i="2"/>
  <c r="M34" i="2"/>
  <c r="M36" i="2" s="1"/>
  <c r="L34" i="2"/>
  <c r="L36" i="2" s="1"/>
  <c r="M27" i="2"/>
  <c r="L27" i="2"/>
  <c r="M26" i="2"/>
  <c r="L26" i="2"/>
  <c r="M25" i="2"/>
  <c r="L25" i="2"/>
  <c r="M22" i="2"/>
  <c r="L22" i="2"/>
  <c r="M20" i="2"/>
  <c r="L20" i="2"/>
  <c r="M18" i="2"/>
  <c r="L18" i="2"/>
  <c r="M17" i="2"/>
  <c r="L17" i="2"/>
  <c r="M16" i="2"/>
  <c r="L16" i="2"/>
  <c r="M15" i="2"/>
  <c r="L15" i="2"/>
  <c r="M14" i="2"/>
  <c r="L14" i="2"/>
  <c r="M12" i="2"/>
  <c r="L12" i="2"/>
  <c r="M11" i="2"/>
  <c r="L11" i="2"/>
  <c r="M10" i="2"/>
  <c r="L10" i="2"/>
  <c r="M8" i="2"/>
  <c r="M13" i="2" s="1"/>
  <c r="M19" i="2" s="1"/>
  <c r="L8" i="2"/>
  <c r="L13" i="2" s="1"/>
  <c r="L19" i="2" s="1"/>
  <c r="J36" i="2"/>
  <c r="J10" i="2"/>
  <c r="J13" i="2" s="1"/>
  <c r="J19" i="2" s="1"/>
  <c r="J28" i="2" s="1"/>
  <c r="J30" i="2" s="1"/>
  <c r="F36" i="2"/>
  <c r="F10" i="2"/>
  <c r="F13" i="2" s="1"/>
  <c r="F19" i="2" s="1"/>
  <c r="F28" i="2" s="1"/>
  <c r="F30" i="2" s="1"/>
  <c r="G57" i="1"/>
  <c r="G54" i="1"/>
  <c r="G45" i="1"/>
  <c r="G31" i="1"/>
  <c r="G28" i="1"/>
  <c r="G15" i="1"/>
  <c r="G62" i="1"/>
  <c r="E62" i="1"/>
  <c r="E54" i="1"/>
  <c r="E57" i="1" s="1"/>
  <c r="E45" i="1"/>
  <c r="E28" i="1"/>
  <c r="E31" i="1" s="1"/>
  <c r="E15" i="1"/>
  <c r="J66" i="5"/>
  <c r="J65" i="5"/>
  <c r="J64" i="5"/>
  <c r="F66" i="5"/>
  <c r="F65" i="5"/>
  <c r="F64" i="5"/>
  <c r="F30" i="3" l="1"/>
  <c r="G65" i="1"/>
  <c r="E65" i="1"/>
  <c r="I66" i="5"/>
  <c r="I65" i="5"/>
  <c r="I64" i="5"/>
  <c r="E66" i="5"/>
  <c r="E65" i="5"/>
  <c r="E64" i="5"/>
  <c r="J30" i="5"/>
  <c r="I30" i="5"/>
  <c r="F30" i="5"/>
  <c r="E30" i="5"/>
  <c r="J43" i="5"/>
  <c r="I43" i="5"/>
  <c r="F43" i="5"/>
  <c r="E43" i="5"/>
  <c r="J20" i="5"/>
  <c r="I20" i="5"/>
  <c r="F20" i="5"/>
  <c r="E20" i="5"/>
  <c r="J18" i="5"/>
  <c r="I18" i="5"/>
  <c r="H18" i="5"/>
  <c r="F18" i="5"/>
  <c r="E18" i="5"/>
  <c r="H66" i="5" l="1"/>
  <c r="H65" i="5"/>
  <c r="H64" i="5"/>
  <c r="D66" i="5"/>
  <c r="D65" i="5"/>
  <c r="D64" i="5"/>
  <c r="H30" i="5"/>
  <c r="D30" i="5"/>
  <c r="H43" i="5"/>
  <c r="D43" i="5"/>
  <c r="H20" i="5"/>
  <c r="D20" i="5"/>
  <c r="D18" i="5"/>
  <c r="H11" i="3" l="1"/>
  <c r="H14" i="3" l="1"/>
  <c r="H16" i="3" s="1"/>
  <c r="H20" i="3" s="1"/>
  <c r="H22" i="3" s="1"/>
  <c r="H25" i="3" s="1"/>
  <c r="H28" i="3" s="1"/>
  <c r="H30" i="3" s="1"/>
  <c r="D11" i="3" l="1"/>
  <c r="D14" i="3" s="1"/>
  <c r="D16" i="3" s="1"/>
  <c r="D20" i="3" s="1"/>
  <c r="D22" i="3" s="1"/>
  <c r="D25" i="3" s="1"/>
  <c r="D28" i="3" s="1"/>
  <c r="C11" i="3"/>
  <c r="C14" i="3" s="1"/>
  <c r="C16" i="3" s="1"/>
  <c r="C20" i="3" s="1"/>
  <c r="C22" i="3" s="1"/>
  <c r="C25" i="3" s="1"/>
  <c r="C28" i="3" s="1"/>
  <c r="C30" i="3" s="1"/>
  <c r="D29" i="3" s="1"/>
  <c r="D30" i="3" l="1"/>
  <c r="E29" i="3" s="1"/>
  <c r="E11" i="3"/>
  <c r="E14" i="3" s="1"/>
  <c r="E16" i="3" s="1"/>
  <c r="E20" i="3" s="1"/>
  <c r="E22" i="3" s="1"/>
  <c r="E25" i="3" s="1"/>
  <c r="E28" i="3" s="1"/>
  <c r="E30" i="3" s="1"/>
  <c r="G36" i="2" l="1"/>
  <c r="C36" i="2"/>
  <c r="C10" i="2"/>
  <c r="C13" i="2" s="1"/>
  <c r="C19" i="2" s="1"/>
  <c r="C28" i="2" s="1"/>
  <c r="C30" i="2" s="1"/>
  <c r="G10" i="2"/>
  <c r="G13" i="2" s="1"/>
  <c r="G19" i="2" s="1"/>
  <c r="G28" i="2" s="1"/>
  <c r="G30" i="2" s="1"/>
  <c r="D36" i="2"/>
  <c r="D10" i="2"/>
  <c r="D13" i="2" s="1"/>
  <c r="D19" i="2" s="1"/>
  <c r="D28" i="2" s="1"/>
  <c r="H36" i="2"/>
  <c r="H10" i="2"/>
  <c r="H13" i="2" s="1"/>
  <c r="H19" i="2" s="1"/>
  <c r="H28" i="2" s="1"/>
  <c r="H30" i="2" s="1"/>
  <c r="E36" i="2"/>
  <c r="E10" i="2"/>
  <c r="E13" i="2" s="1"/>
  <c r="E19" i="2" s="1"/>
  <c r="E28" i="2" s="1"/>
  <c r="E30" i="2" s="1"/>
  <c r="I36" i="2"/>
  <c r="I10" i="2"/>
  <c r="I13" i="2" s="1"/>
  <c r="I19" i="2" s="1"/>
  <c r="I28" i="2" s="1"/>
  <c r="I30" i="2" s="1"/>
  <c r="D30" i="2" l="1"/>
</calcChain>
</file>

<file path=xl/sharedStrings.xml><?xml version="1.0" encoding="utf-8"?>
<sst xmlns="http://schemas.openxmlformats.org/spreadsheetml/2006/main" count="343" uniqueCount="161">
  <si>
    <t>EBITDA</t>
  </si>
  <si>
    <t>%</t>
  </si>
  <si>
    <t>Trading</t>
  </si>
  <si>
    <t>-</t>
  </si>
  <si>
    <r>
      <t>Operaciones continuadas</t>
    </r>
    <r>
      <rPr>
        <sz val="10"/>
        <rFont val="Trebuchet MS"/>
        <family val="2"/>
      </rPr>
      <t> </t>
    </r>
  </si>
  <si>
    <t>(+) D&amp;A</t>
  </si>
  <si>
    <t>COP/USD</t>
  </si>
  <si>
    <t xml:space="preserve">Miles de Millones de pesos </t>
  </si>
  <si>
    <t>Balance Sheet</t>
  </si>
  <si>
    <t>Consolidated figures in millions of pesos</t>
  </si>
  <si>
    <t>Derivative financial instruments</t>
  </si>
  <si>
    <t>Trade receivables and other accounts receivable, net</t>
  </si>
  <si>
    <t>Tax asset</t>
  </si>
  <si>
    <t>Inventories</t>
  </si>
  <si>
    <t>Other non-financial assets</t>
  </si>
  <si>
    <t>Assets held for sale</t>
  </si>
  <si>
    <t>Total current assets</t>
  </si>
  <si>
    <t>Cash and cash equivalents</t>
  </si>
  <si>
    <t>ASSETS</t>
  </si>
  <si>
    <r>
      <t>Other financial assets</t>
    </r>
    <r>
      <rPr>
        <vertAlign val="superscript"/>
        <sz val="10"/>
        <color theme="1"/>
        <rFont val="Trebuchet MS"/>
        <family val="2"/>
      </rPr>
      <t>(1)</t>
    </r>
  </si>
  <si>
    <r>
      <rPr>
        <vertAlign val="superscript"/>
        <sz val="10"/>
        <color theme="1"/>
        <rFont val="Trebuchet MS"/>
        <family val="2"/>
      </rPr>
      <t xml:space="preserve">(1) </t>
    </r>
    <r>
      <rPr>
        <sz val="10"/>
        <color theme="1"/>
        <rFont val="Trebuchet MS"/>
        <family val="2"/>
      </rPr>
      <t>CDTs “with various financial entities with terms of less than 1 year”</t>
    </r>
  </si>
  <si>
    <t>Investments in associates and joint ventures</t>
  </si>
  <si>
    <t>Other financial assets</t>
  </si>
  <si>
    <t>Other intangible assets, net</t>
  </si>
  <si>
    <t>Assets by right of use of leases, net</t>
  </si>
  <si>
    <t>Biological assets</t>
  </si>
  <si>
    <t>Property, plant and equipment, net</t>
  </si>
  <si>
    <t>Investment property</t>
  </si>
  <si>
    <t>Goodwill</t>
  </si>
  <si>
    <t>Deferred tax assets</t>
  </si>
  <si>
    <t>Other non-current assets</t>
  </si>
  <si>
    <t>Total non current assets</t>
  </si>
  <si>
    <t>TOTAL ASSETS</t>
  </si>
  <si>
    <t xml:space="preserve">US$ dollars (millions) </t>
  </si>
  <si>
    <t>LIABILITIES</t>
  </si>
  <si>
    <t>Financial liabilities</t>
  </si>
  <si>
    <t>Leasing liability</t>
  </si>
  <si>
    <t>Trade liabilities and accounts payable</t>
  </si>
  <si>
    <t>Tax liability</t>
  </si>
  <si>
    <t>Employee benefits</t>
  </si>
  <si>
    <t>Provisions</t>
  </si>
  <si>
    <t>Other financial liabilities</t>
  </si>
  <si>
    <t>Outstanding bonds and preferred shares</t>
  </si>
  <si>
    <t>Other non-financial liabilities</t>
  </si>
  <si>
    <t>Total current liabilities</t>
  </si>
  <si>
    <t>Deferred tax liabilities</t>
  </si>
  <si>
    <t>Total non-current liabilities</t>
  </si>
  <si>
    <t>TOTAL LIABILITIES</t>
  </si>
  <si>
    <t>Equity attributable to the owners of the parent company</t>
  </si>
  <si>
    <t>Non-controlling interest</t>
  </si>
  <si>
    <t>EQUITY</t>
  </si>
  <si>
    <t>TOTAL EQUITY AND LIABILITIES</t>
  </si>
  <si>
    <t>Income statement</t>
  </si>
  <si>
    <t>US$ dollar (millions)</t>
  </si>
  <si>
    <t>Cost of sales</t>
  </si>
  <si>
    <t>Depreciation and amortization</t>
  </si>
  <si>
    <t>Income from operations</t>
  </si>
  <si>
    <t>Gross profit</t>
  </si>
  <si>
    <t>Administrative expenses</t>
  </si>
  <si>
    <t>Selling expenses</t>
  </si>
  <si>
    <t>Impairment of goodwill and assets</t>
  </si>
  <si>
    <t>Other revenues, net</t>
  </si>
  <si>
    <t>Operating profit</t>
  </si>
  <si>
    <t>Adjusted EBITDA</t>
  </si>
  <si>
    <t>Financial expenses, net</t>
  </si>
  <si>
    <t>Foreign currency exchange (loss) gains</t>
  </si>
  <si>
    <t>Share of profit of associates and joint ventures</t>
  </si>
  <si>
    <t>Profit before income tax</t>
  </si>
  <si>
    <t>Income tax</t>
  </si>
  <si>
    <t>Net income</t>
  </si>
  <si>
    <t>Owners of the parent company</t>
  </si>
  <si>
    <t>Income for the period attributable to:</t>
  </si>
  <si>
    <t>Net income for the year</t>
  </si>
  <si>
    <t>US$ dollar - Owners of the parent company</t>
  </si>
  <si>
    <t>Adjusted net income</t>
  </si>
  <si>
    <t>Quarterly</t>
  </si>
  <si>
    <t>Acumulated</t>
  </si>
  <si>
    <t>Accounting net income</t>
  </si>
  <si>
    <t>(+) Other non-cash taxes</t>
  </si>
  <si>
    <t>(-) GoS of divestirures</t>
  </si>
  <si>
    <t>(+) IPO-related expenses</t>
  </si>
  <si>
    <t>(=) Net income from cont. ops</t>
  </si>
  <si>
    <t>(+) Taxes from cont. ops</t>
  </si>
  <si>
    <t>(+) Net interest expenses</t>
  </si>
  <si>
    <t>(=) Ebit 1Q23</t>
  </si>
  <si>
    <t>(=) Operating Ebitda</t>
  </si>
  <si>
    <t>(-) ∆ WK</t>
  </si>
  <si>
    <t>(-) Maintenance CapEx</t>
  </si>
  <si>
    <t>(-) Taxes of cont. ops</t>
  </si>
  <si>
    <t>(=) Free CF from Ops</t>
  </si>
  <si>
    <t>(-) Net interests paid</t>
  </si>
  <si>
    <t>(=) Economic net income</t>
  </si>
  <si>
    <t>(+) M&amp;A &amp; IPO charges</t>
  </si>
  <si>
    <t>(+) Debt disbursements and other</t>
  </si>
  <si>
    <t>(=) CF avail. for reinvest. &amp; divds.</t>
  </si>
  <si>
    <t>(-) Growth CapEx</t>
  </si>
  <si>
    <t>(-) Dividends</t>
  </si>
  <si>
    <t>(=) Net CF</t>
  </si>
  <si>
    <t>(+) BoP cash balance</t>
  </si>
  <si>
    <t>(=) EoP cash balance</t>
  </si>
  <si>
    <t>Accumulated</t>
  </si>
  <si>
    <t>Cash flow</t>
  </si>
  <si>
    <t>Adjusted figures by region</t>
  </si>
  <si>
    <t>Cement Volumes</t>
  </si>
  <si>
    <t>Adjusted RMX volumes</t>
  </si>
  <si>
    <t>Adjusted Revenues*</t>
  </si>
  <si>
    <t>Adjusted EBITDA*</t>
  </si>
  <si>
    <t>EBITDA margin adjusted*</t>
  </si>
  <si>
    <t>Adjusted net income*</t>
  </si>
  <si>
    <t>Net margin adjusted*</t>
  </si>
  <si>
    <t>Local market</t>
  </si>
  <si>
    <t>Exports</t>
  </si>
  <si>
    <t>RMX volumes</t>
  </si>
  <si>
    <t>Aggregates volume</t>
  </si>
  <si>
    <t>Revenue</t>
  </si>
  <si>
    <t>EBTIDA margin</t>
  </si>
  <si>
    <t>Central America</t>
  </si>
  <si>
    <t>Caribbean</t>
  </si>
  <si>
    <t>Cement volume</t>
  </si>
  <si>
    <t>RMX volume</t>
  </si>
  <si>
    <t>Trading*</t>
  </si>
  <si>
    <t xml:space="preserve">EBITDA </t>
  </si>
  <si>
    <t>*Does not include sales to related companies</t>
  </si>
  <si>
    <t>Thousands of Metric Tons</t>
  </si>
  <si>
    <t>Thousands of Cubic Meters</t>
  </si>
  <si>
    <t xml:space="preserve">Billions of pesos </t>
  </si>
  <si>
    <t>Million dollars</t>
  </si>
  <si>
    <t>EBITDA margin Central America</t>
  </si>
  <si>
    <t>EBITDA margin Caribbean</t>
  </si>
  <si>
    <t>EBITDA margin</t>
  </si>
  <si>
    <t>Non-current assets held for sale</t>
  </si>
  <si>
    <t>Liabilities associated with assets held for sale</t>
  </si>
  <si>
    <t>2023 Pro-forma*</t>
  </si>
  <si>
    <t>Notes</t>
  </si>
  <si>
    <t>2, 4</t>
  </si>
  <si>
    <t>4Q22</t>
  </si>
  <si>
    <t>1Q22</t>
  </si>
  <si>
    <t>2Q22</t>
  </si>
  <si>
    <t>3Q22</t>
  </si>
  <si>
    <t>1Q23</t>
  </si>
  <si>
    <t>2Q23</t>
  </si>
  <si>
    <t>4Q23</t>
  </si>
  <si>
    <t>3Q23</t>
  </si>
  <si>
    <t>2023 Proforma*</t>
  </si>
  <si>
    <t>Cementos Argos Consolidated</t>
  </si>
  <si>
    <t>Indicator</t>
  </si>
  <si>
    <t>Unit</t>
  </si>
  <si>
    <t>Period</t>
  </si>
  <si>
    <t>US Region</t>
  </si>
  <si>
    <t>Colombia Region</t>
  </si>
  <si>
    <t>CCA Region</t>
  </si>
  <si>
    <t>Corporate</t>
  </si>
  <si>
    <t>Exchange rate</t>
  </si>
  <si>
    <t>Exchange rate end of the period</t>
  </si>
  <si>
    <t>Average exchange rate**</t>
  </si>
  <si>
    <t>**The average exchange rate of every quarter is a year to date calculation</t>
  </si>
  <si>
    <t>Prices</t>
  </si>
  <si>
    <t>Actual variations of year over year Fob average prices per ton of cement / cubic meter of ready mix</t>
  </si>
  <si>
    <t>Quaterly</t>
  </si>
  <si>
    <t>Cement</t>
  </si>
  <si>
    <t>Ready Mix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</si>
</sst>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 #,##0.00_-;\-&quot;$&quot;\ * #,##0.00_-;_-&quot;$&quot;\ * &quot;-&quot;??_-;_-@_-"/>
    <numFmt numFmtId="43" formatCode="_-* #,##0.00_-;\-* #,##0.00_-;_-* &quot;-&quot;??_-;_-@_-"/>
    <numFmt numFmtId="164" formatCode="_-* #,##0_-;\-* #,##0_-;_-* &quot;-&quot;??_-;_-@_-"/>
    <numFmt numFmtId="165" formatCode="_-&quot;$&quot;\ * #,##0_-;\-&quot;$&quot;\ * #,##0_-;_-&quot;$&quot;\ * &quot;-&quot;??_-;_-@_-"/>
    <numFmt numFmtId="166" formatCode="0.0%"/>
  </numFmts>
  <fonts count="18">
    <font>
      <sz val="11"/>
      <color theme="1"/>
      <name val="Calibri"/>
      <family val="2"/>
      <scheme val="minor"/>
    </font>
    <font>
      <sz val="11"/>
      <color theme="1"/>
      <name val="Calibri"/>
      <family val="2"/>
      <scheme val="minor"/>
    </font>
    <font>
      <sz val="10"/>
      <color theme="1"/>
      <name val="Trebuchet MS"/>
      <family val="2"/>
    </font>
    <font>
      <i/>
      <sz val="10"/>
      <color theme="1"/>
      <name val="Trebuchet MS"/>
      <family val="2"/>
    </font>
    <font>
      <b/>
      <sz val="10"/>
      <color theme="1"/>
      <name val="Trebuchet MS"/>
      <family val="2"/>
    </font>
    <font>
      <b/>
      <sz val="10"/>
      <name val="Trebuchet MS"/>
      <family val="2"/>
    </font>
    <font>
      <sz val="10"/>
      <name val="Trebuchet MS"/>
      <family val="2"/>
    </font>
    <font>
      <i/>
      <sz val="10"/>
      <name val="Trebuchet MS"/>
      <family val="2"/>
    </font>
    <font>
      <sz val="10"/>
      <color rgb="FFFF0000"/>
      <name val="Trebuchet MS"/>
      <family val="2"/>
    </font>
    <font>
      <b/>
      <sz val="16"/>
      <color theme="1"/>
      <name val="Trebuchet MS"/>
      <family val="2"/>
    </font>
    <font>
      <vertAlign val="superscript"/>
      <sz val="10"/>
      <color theme="1"/>
      <name val="Trebuchet MS"/>
      <family val="2"/>
    </font>
    <font>
      <sz val="10"/>
      <color theme="1"/>
      <name val="Trebuchet"/>
    </font>
    <font>
      <b/>
      <sz val="10"/>
      <color theme="1"/>
      <name val="Trebuchet"/>
    </font>
    <font>
      <b/>
      <i/>
      <sz val="10"/>
      <color theme="1"/>
      <name val="Trebuchet"/>
    </font>
    <font>
      <i/>
      <sz val="10"/>
      <color theme="1"/>
      <name val="Trebuchet"/>
    </font>
    <font>
      <sz val="8"/>
      <color theme="1"/>
      <name val="Trebuchet MS"/>
      <family val="2"/>
    </font>
    <font>
      <b/>
      <sz val="10"/>
      <color theme="4"/>
      <name val="Trebuchet MS"/>
      <family val="2"/>
    </font>
    <font>
      <sz val="10"/>
      <color rgb="FF0070C0"/>
      <name val="Trebuchet MS"/>
      <family val="2"/>
    </font>
  </fonts>
  <fills count="6">
    <fill>
      <patternFill patternType="none"/>
    </fill>
    <fill>
      <patternFill patternType="gray125"/>
    </fill>
    <fill>
      <patternFill patternType="solid">
        <fgColor rgb="FFFFFFFF"/>
        <bgColor indexed="64"/>
      </patternFill>
    </fill>
    <fill>
      <patternFill patternType="solid">
        <fgColor rgb="FFC4D600"/>
        <bgColor indexed="64"/>
      </patternFill>
    </fill>
    <fill>
      <patternFill patternType="solid">
        <fgColor theme="0" tint="-0.14999847407452621"/>
        <bgColor indexed="64"/>
      </patternFill>
    </fill>
    <fill>
      <patternFill patternType="solid">
        <fgColor theme="4" tint="0.79998168889431442"/>
        <bgColor indexed="64"/>
      </patternFill>
    </fill>
  </fills>
  <borders count="1">
    <border>
      <left/>
      <right/>
      <top/>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96">
    <xf numFmtId="0" fontId="0" fillId="0" borderId="0" xfId="0"/>
    <xf numFmtId="0" fontId="2" fillId="0" borderId="0" xfId="0" applyFont="1"/>
    <xf numFmtId="0" fontId="2" fillId="0" borderId="0" xfId="0" applyFont="1" applyAlignment="1">
      <alignment horizontal="left"/>
    </xf>
    <xf numFmtId="0" fontId="3" fillId="0" borderId="0" xfId="0" applyFont="1"/>
    <xf numFmtId="0" fontId="2" fillId="0" borderId="0" xfId="0" applyFont="1" applyAlignment="1">
      <alignment horizontal="center"/>
    </xf>
    <xf numFmtId="0" fontId="4" fillId="0" borderId="0" xfId="0" applyFont="1" applyAlignment="1">
      <alignment horizontal="center"/>
    </xf>
    <xf numFmtId="0" fontId="4" fillId="0" borderId="0" xfId="0" applyFont="1"/>
    <xf numFmtId="0" fontId="5" fillId="0" borderId="0" xfId="0" applyFont="1"/>
    <xf numFmtId="0" fontId="2" fillId="0" borderId="0" xfId="0" applyFont="1" applyAlignment="1">
      <alignment horizontal="left" indent="2"/>
    </xf>
    <xf numFmtId="0" fontId="2" fillId="0" borderId="0" xfId="0" applyFont="1" applyAlignment="1">
      <alignment horizontal="left" indent="1"/>
    </xf>
    <xf numFmtId="0" fontId="4" fillId="0" borderId="0" xfId="0" applyFont="1" applyAlignment="1">
      <alignment horizontal="left" indent="1"/>
    </xf>
    <xf numFmtId="0" fontId="4" fillId="0" borderId="0" xfId="0" applyFont="1" applyAlignment="1">
      <alignment horizontal="left"/>
    </xf>
    <xf numFmtId="0" fontId="6" fillId="0" borderId="0" xfId="0" applyFont="1"/>
    <xf numFmtId="164" fontId="6" fillId="0" borderId="0" xfId="1" applyNumberFormat="1" applyFont="1" applyBorder="1" applyAlignment="1">
      <alignment horizontal="right" vertical="center" wrapText="1"/>
    </xf>
    <xf numFmtId="164" fontId="5" fillId="2" borderId="0" xfId="1" applyNumberFormat="1" applyFont="1" applyFill="1" applyBorder="1" applyAlignment="1">
      <alignment horizontal="right" vertical="center" wrapText="1"/>
    </xf>
    <xf numFmtId="164" fontId="7" fillId="2" borderId="0" xfId="1" applyNumberFormat="1" applyFont="1" applyFill="1" applyBorder="1" applyAlignment="1">
      <alignment horizontal="right" vertical="center" wrapText="1"/>
    </xf>
    <xf numFmtId="164" fontId="6" fillId="0" borderId="0" xfId="1" applyNumberFormat="1" applyFont="1" applyBorder="1"/>
    <xf numFmtId="164" fontId="6" fillId="2" borderId="0" xfId="1" applyNumberFormat="1" applyFont="1" applyFill="1" applyBorder="1" applyAlignment="1">
      <alignment horizontal="right" vertical="center" wrapText="1"/>
    </xf>
    <xf numFmtId="164" fontId="2" fillId="0" borderId="0" xfId="1" applyNumberFormat="1" applyFont="1"/>
    <xf numFmtId="164" fontId="7" fillId="0" borderId="0" xfId="1" applyNumberFormat="1" applyFont="1" applyBorder="1" applyAlignment="1">
      <alignment horizontal="right" vertical="center" wrapText="1"/>
    </xf>
    <xf numFmtId="0" fontId="5" fillId="2" borderId="0" xfId="0" applyFont="1" applyFill="1" applyAlignment="1">
      <alignment horizontal="left" vertical="center" wrapText="1"/>
    </xf>
    <xf numFmtId="0" fontId="6" fillId="2" borderId="0" xfId="0" applyFont="1" applyFill="1" applyAlignment="1">
      <alignment horizontal="left" vertical="center" wrapText="1"/>
    </xf>
    <xf numFmtId="0" fontId="7" fillId="2" borderId="0" xfId="0" applyFont="1" applyFill="1" applyAlignment="1">
      <alignment horizontal="left" vertical="center" wrapText="1"/>
    </xf>
    <xf numFmtId="37" fontId="2" fillId="0" borderId="0" xfId="0" applyNumberFormat="1" applyFont="1"/>
    <xf numFmtId="37" fontId="2" fillId="0" borderId="0" xfId="0" applyNumberFormat="1" applyFont="1" applyAlignment="1">
      <alignment horizontal="center"/>
    </xf>
    <xf numFmtId="37" fontId="6" fillId="2" borderId="0" xfId="1" applyNumberFormat="1" applyFont="1" applyFill="1" applyBorder="1" applyAlignment="1">
      <alignment horizontal="right" vertical="center" wrapText="1"/>
    </xf>
    <xf numFmtId="37" fontId="5" fillId="2" borderId="0" xfId="1" applyNumberFormat="1" applyFont="1" applyFill="1" applyBorder="1" applyAlignment="1">
      <alignment horizontal="right" vertical="center" wrapText="1"/>
    </xf>
    <xf numFmtId="37" fontId="7" fillId="2" borderId="0" xfId="1" applyNumberFormat="1" applyFont="1" applyFill="1" applyBorder="1" applyAlignment="1">
      <alignment horizontal="right" vertical="center" wrapText="1"/>
    </xf>
    <xf numFmtId="0" fontId="8" fillId="0" borderId="0" xfId="0" applyFont="1"/>
    <xf numFmtId="0" fontId="5" fillId="0" borderId="0" xfId="0" applyFont="1" applyAlignment="1">
      <alignment horizontal="center"/>
    </xf>
    <xf numFmtId="37" fontId="4" fillId="0" borderId="0" xfId="0" applyNumberFormat="1" applyFont="1" applyAlignment="1">
      <alignment horizontal="center"/>
    </xf>
    <xf numFmtId="164" fontId="4" fillId="0" borderId="0" xfId="1" applyNumberFormat="1" applyFont="1"/>
    <xf numFmtId="43" fontId="4" fillId="0" borderId="0" xfId="1" applyFont="1"/>
    <xf numFmtId="164" fontId="4" fillId="0" borderId="0" xfId="1" applyNumberFormat="1" applyFont="1" applyAlignment="1">
      <alignment horizontal="center"/>
    </xf>
    <xf numFmtId="164" fontId="2" fillId="0" borderId="0" xfId="0" applyNumberFormat="1" applyFont="1"/>
    <xf numFmtId="9" fontId="2" fillId="0" borderId="0" xfId="3" applyFont="1"/>
    <xf numFmtId="165" fontId="2" fillId="0" borderId="0" xfId="2" applyNumberFormat="1" applyFont="1"/>
    <xf numFmtId="166" fontId="2" fillId="0" borderId="0" xfId="3" applyNumberFormat="1" applyFont="1"/>
    <xf numFmtId="165" fontId="2" fillId="0" borderId="0" xfId="0" applyNumberFormat="1" applyFont="1"/>
    <xf numFmtId="166" fontId="4" fillId="0" borderId="0" xfId="3" applyNumberFormat="1" applyFont="1"/>
    <xf numFmtId="1" fontId="2" fillId="0" borderId="0" xfId="0" applyNumberFormat="1" applyFont="1"/>
    <xf numFmtId="165" fontId="4" fillId="0" borderId="0" xfId="2" applyNumberFormat="1" applyFont="1"/>
    <xf numFmtId="1" fontId="4" fillId="0" borderId="0" xfId="0" applyNumberFormat="1" applyFont="1"/>
    <xf numFmtId="44" fontId="2" fillId="0" borderId="0" xfId="2" applyFont="1"/>
    <xf numFmtId="10" fontId="2" fillId="0" borderId="0" xfId="0" applyNumberFormat="1" applyFont="1"/>
    <xf numFmtId="9" fontId="2" fillId="0" borderId="0" xfId="0" applyNumberFormat="1" applyFont="1"/>
    <xf numFmtId="166" fontId="2" fillId="0" borderId="0" xfId="0" applyNumberFormat="1" applyFont="1"/>
    <xf numFmtId="37" fontId="6" fillId="0" borderId="0" xfId="1" applyNumberFormat="1" applyFont="1" applyFill="1" applyBorder="1" applyAlignment="1">
      <alignment horizontal="right" vertical="center" wrapText="1"/>
    </xf>
    <xf numFmtId="37" fontId="5" fillId="0" borderId="0" xfId="1" applyNumberFormat="1" applyFont="1" applyFill="1" applyBorder="1" applyAlignment="1">
      <alignment horizontal="right" vertical="center" wrapText="1"/>
    </xf>
    <xf numFmtId="164" fontId="2" fillId="0" borderId="0" xfId="1" applyNumberFormat="1" applyFont="1" applyFill="1"/>
    <xf numFmtId="165" fontId="2" fillId="0" borderId="0" xfId="2" applyNumberFormat="1" applyFont="1" applyFill="1"/>
    <xf numFmtId="166" fontId="2" fillId="0" borderId="0" xfId="3" applyNumberFormat="1" applyFont="1" applyFill="1"/>
    <xf numFmtId="0" fontId="2" fillId="3" borderId="0" xfId="0" applyFont="1" applyFill="1"/>
    <xf numFmtId="37" fontId="2" fillId="3" borderId="0" xfId="0" applyNumberFormat="1" applyFont="1" applyFill="1"/>
    <xf numFmtId="0" fontId="3" fillId="3" borderId="0" xfId="0" applyFont="1" applyFill="1"/>
    <xf numFmtId="164" fontId="2" fillId="3" borderId="0" xfId="1" applyNumberFormat="1" applyFont="1" applyFill="1"/>
    <xf numFmtId="0" fontId="2" fillId="4" borderId="0" xfId="0" applyFont="1" applyFill="1"/>
    <xf numFmtId="0" fontId="4" fillId="4" borderId="0" xfId="0" applyFont="1" applyFill="1"/>
    <xf numFmtId="0" fontId="6" fillId="2" borderId="0" xfId="0" applyFont="1" applyFill="1" applyAlignment="1">
      <alignment horizontal="left" vertical="center" wrapText="1" indent="1"/>
    </xf>
    <xf numFmtId="0" fontId="11" fillId="0" borderId="0" xfId="0" applyFont="1"/>
    <xf numFmtId="0" fontId="11" fillId="0" borderId="0" xfId="0" applyFont="1" applyAlignment="1">
      <alignment horizontal="left" indent="1"/>
    </xf>
    <xf numFmtId="0" fontId="12" fillId="0" borderId="0" xfId="0" applyFont="1"/>
    <xf numFmtId="0" fontId="13" fillId="0" borderId="0" xfId="0" applyFont="1"/>
    <xf numFmtId="0" fontId="14" fillId="0" borderId="0" xfId="0" applyFont="1" applyAlignment="1">
      <alignment horizontal="left" indent="1"/>
    </xf>
    <xf numFmtId="0" fontId="15" fillId="0" borderId="0" xfId="0" applyFont="1"/>
    <xf numFmtId="164" fontId="6" fillId="5" borderId="0" xfId="1" applyNumberFormat="1" applyFont="1" applyFill="1" applyAlignment="1">
      <alignment horizontal="right" vertical="center" wrapText="1"/>
    </xf>
    <xf numFmtId="164" fontId="6" fillId="0" borderId="0" xfId="1" applyNumberFormat="1" applyFont="1" applyAlignment="1">
      <alignment horizontal="right" vertical="center" wrapText="1"/>
    </xf>
    <xf numFmtId="164" fontId="5" fillId="2" borderId="0" xfId="1" applyNumberFormat="1" applyFont="1" applyFill="1" applyAlignment="1">
      <alignment horizontal="right" vertical="center" wrapText="1"/>
    </xf>
    <xf numFmtId="164" fontId="5" fillId="5" borderId="0" xfId="1" applyNumberFormat="1" applyFont="1" applyFill="1" applyAlignment="1">
      <alignment horizontal="right" vertical="center" wrapText="1"/>
    </xf>
    <xf numFmtId="164" fontId="6" fillId="0" borderId="0" xfId="1" applyNumberFormat="1" applyFont="1"/>
    <xf numFmtId="164" fontId="6" fillId="2" borderId="0" xfId="1" applyNumberFormat="1" applyFont="1" applyFill="1" applyAlignment="1">
      <alignment horizontal="right" vertical="center" wrapText="1"/>
    </xf>
    <xf numFmtId="164" fontId="7" fillId="2" borderId="0" xfId="1" applyNumberFormat="1" applyFont="1" applyFill="1" applyAlignment="1">
      <alignment horizontal="right" vertical="center" wrapText="1"/>
    </xf>
    <xf numFmtId="0" fontId="16" fillId="0" borderId="0" xfId="0" applyFont="1" applyAlignment="1">
      <alignment horizontal="center"/>
    </xf>
    <xf numFmtId="0" fontId="16" fillId="0" borderId="0" xfId="0" applyFont="1"/>
    <xf numFmtId="0" fontId="16" fillId="5" borderId="0" xfId="0" applyFont="1" applyFill="1"/>
    <xf numFmtId="164" fontId="16" fillId="0" borderId="0" xfId="0" applyNumberFormat="1" applyFont="1"/>
    <xf numFmtId="0" fontId="16" fillId="3" borderId="0" xfId="0" applyFont="1" applyFill="1"/>
    <xf numFmtId="164" fontId="16" fillId="5" borderId="0" xfId="0" applyNumberFormat="1" applyFont="1" applyFill="1" applyAlignment="1">
      <alignment horizontal="center"/>
    </xf>
    <xf numFmtId="164" fontId="16" fillId="5" borderId="0" xfId="0" applyNumberFormat="1" applyFont="1" applyFill="1"/>
    <xf numFmtId="0" fontId="16" fillId="5" borderId="0" xfId="0" applyFont="1" applyFill="1" applyAlignment="1">
      <alignment horizontal="right"/>
    </xf>
    <xf numFmtId="37" fontId="3" fillId="0" borderId="0" xfId="0" applyNumberFormat="1" applyFont="1"/>
    <xf numFmtId="37" fontId="6" fillId="2" borderId="0" xfId="1" applyNumberFormat="1" applyFont="1" applyFill="1" applyAlignment="1">
      <alignment horizontal="right" vertical="center" wrapText="1"/>
    </xf>
    <xf numFmtId="37" fontId="5" fillId="2" borderId="0" xfId="1" applyNumberFormat="1" applyFont="1" applyFill="1" applyAlignment="1">
      <alignment horizontal="right" vertical="center" wrapText="1"/>
    </xf>
    <xf numFmtId="10" fontId="2" fillId="0" borderId="0" xfId="3" applyNumberFormat="1" applyFont="1"/>
    <xf numFmtId="37" fontId="2" fillId="5" borderId="0" xfId="0" applyNumberFormat="1" applyFont="1" applyFill="1"/>
    <xf numFmtId="0" fontId="17" fillId="5" borderId="0" xfId="0" applyFont="1" applyFill="1"/>
    <xf numFmtId="0" fontId="17" fillId="0" borderId="0" xfId="0" applyFont="1"/>
    <xf numFmtId="37" fontId="17" fillId="2" borderId="0" xfId="1" applyNumberFormat="1" applyFont="1" applyFill="1" applyAlignment="1">
      <alignment horizontal="right" vertical="center" wrapText="1"/>
    </xf>
    <xf numFmtId="37" fontId="6" fillId="5" borderId="0" xfId="1" applyNumberFormat="1" applyFont="1" applyFill="1" applyAlignment="1">
      <alignment horizontal="right" vertical="center" wrapText="1"/>
    </xf>
    <xf numFmtId="37" fontId="17" fillId="5" borderId="0" xfId="1" applyNumberFormat="1" applyFont="1" applyFill="1" applyAlignment="1">
      <alignment horizontal="right" vertical="center" wrapText="1"/>
    </xf>
    <xf numFmtId="0" fontId="9" fillId="3" borderId="0" xfId="0" applyFont="1" applyFill="1" applyAlignment="1">
      <alignment horizontal="center" vertical="center"/>
    </xf>
    <xf numFmtId="0" fontId="4" fillId="0" borderId="0" xfId="0" applyFont="1" applyAlignment="1">
      <alignment horizontal="center"/>
    </xf>
    <xf numFmtId="0" fontId="4" fillId="0" borderId="0" xfId="0" applyFont="1" applyAlignment="1">
      <alignment horizontal="center" vertical="center"/>
    </xf>
    <xf numFmtId="0" fontId="9" fillId="3" borderId="0" xfId="0" applyFont="1" applyFill="1" applyAlignment="1">
      <alignment horizontal="center" vertical="center" wrapText="1"/>
    </xf>
    <xf numFmtId="0" fontId="4" fillId="0" borderId="0" xfId="0" applyFont="1" applyAlignment="1">
      <alignment horizontal="left"/>
    </xf>
    <xf numFmtId="0" fontId="4" fillId="4" borderId="0" xfId="0" applyFont="1" applyFill="1" applyAlignment="1">
      <alignment horizontal="left"/>
    </xf>
  </cellXfs>
  <cellStyles count="4">
    <cellStyle name="Millares" xfId="1" builtinId="3"/>
    <cellStyle name="Moneda" xfId="2" builtinId="4"/>
    <cellStyle name="Normal" xfId="0" builtinId="0"/>
    <cellStyle name="Porcentaje" xfId="3" builtinId="5"/>
  </cellStyles>
  <dxfs count="0"/>
  <tableStyles count="0" defaultTableStyle="TableStyleMedium2" defaultPivotStyle="PivotStyleLight16"/>
  <colors>
    <mruColors>
      <color rgb="FFC4D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xdr:col>
      <xdr:colOff>63501</xdr:colOff>
      <xdr:row>76</xdr:row>
      <xdr:rowOff>47626</xdr:rowOff>
    </xdr:from>
    <xdr:to>
      <xdr:col>7</xdr:col>
      <xdr:colOff>365126</xdr:colOff>
      <xdr:row>95</xdr:row>
      <xdr:rowOff>134938</xdr:rowOff>
    </xdr:to>
    <xdr:sp macro="" textlink="">
      <xdr:nvSpPr>
        <xdr:cNvPr id="2" name="CuadroTexto 4">
          <a:extLst>
            <a:ext uri="{FF2B5EF4-FFF2-40B4-BE49-F238E27FC236}">
              <a16:creationId xmlns:a16="http://schemas.microsoft.com/office/drawing/2014/main" id="{CAA2A390-0355-443A-8CC9-9121A85E6C87}"/>
            </a:ext>
          </a:extLst>
        </xdr:cNvPr>
        <xdr:cNvSpPr txBox="1"/>
      </xdr:nvSpPr>
      <xdr:spPr>
        <a:xfrm>
          <a:off x="3762376" y="13366751"/>
          <a:ext cx="4810125" cy="3405187"/>
        </a:xfrm>
        <a:prstGeom prst="rect">
          <a:avLst/>
        </a:prstGeom>
        <a:solidFill>
          <a:schemeClr val="accent1">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100" b="1" i="1" baseline="0">
              <a:solidFill>
                <a:schemeClr val="accent1"/>
              </a:solidFill>
            </a:rPr>
            <a:t>Additional material changes that will appear in the 2024 post-transaction balance:</a:t>
          </a:r>
        </a:p>
        <a:p>
          <a:r>
            <a:rPr lang="es-CO" sz="1100" b="1" i="1" baseline="0">
              <a:solidFill>
                <a:schemeClr val="accent1"/>
              </a:solidFill>
            </a:rPr>
            <a:t>1</a:t>
          </a:r>
          <a:r>
            <a:rPr lang="es-CO" sz="1100" i="1" baseline="0">
              <a:solidFill>
                <a:schemeClr val="accent1"/>
              </a:solidFill>
            </a:rPr>
            <a:t>. An additional cash balance of approximately $730 million, resulting from paying off the debt associated with the United States, which was received after the transaction closed. These funds will mainly be used to pay off the debt resulting from the asset combination.</a:t>
          </a:r>
        </a:p>
        <a:p>
          <a:r>
            <a:rPr lang="es-CO" sz="1100" b="1" i="1" baseline="0">
              <a:solidFill>
                <a:schemeClr val="accent1"/>
              </a:solidFill>
            </a:rPr>
            <a:t>2</a:t>
          </a:r>
          <a:r>
            <a:rPr lang="es-CO" sz="1100" i="1" baseline="0">
              <a:solidFill>
                <a:schemeClr val="accent1"/>
              </a:solidFill>
            </a:rPr>
            <a:t>. An investment of 54.7 million shares of Summit's common stock, which will be reflected under the account "Investments in associates and joint ventures" at market prices. Changes in the valuation and/or devaluation of this investment will be recorded in equity. The accumulated profits from this investment will also be recorded in equity year by year using the equity method.</a:t>
          </a:r>
        </a:p>
        <a:p>
          <a:r>
            <a:rPr lang="es-CO" sz="1100" b="1" i="1" baseline="0">
              <a:solidFill>
                <a:schemeClr val="accent1"/>
              </a:solidFill>
            </a:rPr>
            <a:t>3.</a:t>
          </a:r>
          <a:r>
            <a:rPr lang="es-CO" sz="1100" i="1" baseline="0">
              <a:solidFill>
                <a:schemeClr val="accent1"/>
              </a:solidFill>
            </a:rPr>
            <a:t> The non-current asset and liability lines held for sale in this pro forma financial statement correspond to the US business and will be removed from the balance sheet after January 12 with the transaction closing.</a:t>
          </a:r>
        </a:p>
        <a:p>
          <a:r>
            <a:rPr lang="es-CO" sz="1100" b="1" i="1" baseline="0">
              <a:solidFill>
                <a:schemeClr val="accent1"/>
              </a:solidFill>
            </a:rPr>
            <a:t>4. </a:t>
          </a:r>
          <a:r>
            <a:rPr lang="es-CO" sz="1100" b="0" i="1" baseline="0">
              <a:solidFill>
                <a:schemeClr val="accent1"/>
              </a:solidFill>
            </a:rPr>
            <a:t>Equity will decrease in the same proportion as the assets and liabilities decrease. Profits recorded by the equity method of the investment in Summit will be recorded in equity year by year.</a:t>
          </a:r>
          <a:endParaRPr lang="es-CO" sz="1100" b="1" i="1" baseline="0">
            <a:solidFill>
              <a:schemeClr val="accent1"/>
            </a:solidFill>
          </a:endParaRPr>
        </a:p>
      </xdr:txBody>
    </xdr:sp>
    <xdr:clientData/>
  </xdr:twoCellAnchor>
  <xdr:twoCellAnchor>
    <xdr:from>
      <xdr:col>2</xdr:col>
      <xdr:colOff>63500</xdr:colOff>
      <xdr:row>68</xdr:row>
      <xdr:rowOff>166688</xdr:rowOff>
    </xdr:from>
    <xdr:to>
      <xdr:col>7</xdr:col>
      <xdr:colOff>365125</xdr:colOff>
      <xdr:row>74</xdr:row>
      <xdr:rowOff>79376</xdr:rowOff>
    </xdr:to>
    <xdr:sp macro="" textlink="">
      <xdr:nvSpPr>
        <xdr:cNvPr id="3" name="CuadroTexto 2">
          <a:extLst>
            <a:ext uri="{FF2B5EF4-FFF2-40B4-BE49-F238E27FC236}">
              <a16:creationId xmlns:a16="http://schemas.microsoft.com/office/drawing/2014/main" id="{3F6C950F-0441-4CC8-9EDF-42366FD0D974}"/>
            </a:ext>
          </a:extLst>
        </xdr:cNvPr>
        <xdr:cNvSpPr txBox="1"/>
      </xdr:nvSpPr>
      <xdr:spPr>
        <a:xfrm>
          <a:off x="3762375" y="12088813"/>
          <a:ext cx="4810125" cy="96043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100" i="1"/>
            <a:t>* On January 12, 2024, the transaction was closed under which Argos' assets in the United States were combined with Summit. In this scenario, these pro forma financial statements for 2023 were constructed, simulating the exclusion of US operations from the 2023 results, in accordance with the applicable IFRS standards for this type of transaction.</a:t>
          </a:r>
          <a:endParaRPr lang="es-CO" sz="1100" i="1" baseline="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48</xdr:row>
      <xdr:rowOff>0</xdr:rowOff>
    </xdr:from>
    <xdr:to>
      <xdr:col>8</xdr:col>
      <xdr:colOff>285751</xdr:colOff>
      <xdr:row>56</xdr:row>
      <xdr:rowOff>127000</xdr:rowOff>
    </xdr:to>
    <xdr:sp macro="" textlink="">
      <xdr:nvSpPr>
        <xdr:cNvPr id="2" name="CuadroTexto 1">
          <a:extLst>
            <a:ext uri="{FF2B5EF4-FFF2-40B4-BE49-F238E27FC236}">
              <a16:creationId xmlns:a16="http://schemas.microsoft.com/office/drawing/2014/main" id="{EFEC3D63-C171-424B-A519-81F6EDE42EF5}"/>
            </a:ext>
          </a:extLst>
        </xdr:cNvPr>
        <xdr:cNvSpPr txBox="1"/>
      </xdr:nvSpPr>
      <xdr:spPr>
        <a:xfrm>
          <a:off x="3325813" y="8382000"/>
          <a:ext cx="4849813" cy="1524000"/>
        </a:xfrm>
        <a:prstGeom prst="rect">
          <a:avLst/>
        </a:prstGeom>
        <a:solidFill>
          <a:schemeClr val="accent1">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100" b="1" i="1" baseline="0">
              <a:solidFill>
                <a:srgbClr val="0070C0"/>
              </a:solidFill>
              <a:effectLst/>
              <a:latin typeface="+mn-lt"/>
              <a:ea typeface="+mn-ea"/>
              <a:cs typeface="+mn-cs"/>
            </a:rPr>
            <a:t>Additional material changes that will appear in the 2024 post-transaction balance</a:t>
          </a:r>
        </a:p>
        <a:p>
          <a:r>
            <a:rPr lang="es-CO" sz="1100" b="1" i="1" baseline="0">
              <a:solidFill>
                <a:schemeClr val="accent1"/>
              </a:solidFill>
            </a:rPr>
            <a:t>1</a:t>
          </a:r>
          <a:r>
            <a:rPr lang="es-CO" sz="1100" i="1" baseline="0">
              <a:solidFill>
                <a:schemeClr val="accent1"/>
              </a:solidFill>
            </a:rPr>
            <a:t>. In 2024, 31% of Summit's net income will be reflected in this "Net share of results of associates" account.</a:t>
          </a:r>
        </a:p>
        <a:p>
          <a:r>
            <a:rPr lang="es-CO" sz="1100" b="1" i="1" baseline="0">
              <a:solidFill>
                <a:schemeClr val="accent1"/>
              </a:solidFill>
            </a:rPr>
            <a:t>2. </a:t>
          </a:r>
          <a:r>
            <a:rPr lang="es-CO" sz="1100" b="0" i="1" baseline="0">
              <a:solidFill>
                <a:schemeClr val="accent1"/>
              </a:solidFill>
            </a:rPr>
            <a:t>In this Pro forma Income Statement, the "Profit from discontinued operations" line reflects the net profit attributable to the US business during 2023. For 2024, this line will not have any records, as that business is part of Summit as of January 12, 2024.</a:t>
          </a:r>
        </a:p>
      </xdr:txBody>
    </xdr:sp>
    <xdr:clientData/>
  </xdr:twoCellAnchor>
  <xdr:twoCellAnchor>
    <xdr:from>
      <xdr:col>2</xdr:col>
      <xdr:colOff>0</xdr:colOff>
      <xdr:row>41</xdr:row>
      <xdr:rowOff>0</xdr:rowOff>
    </xdr:from>
    <xdr:to>
      <xdr:col>8</xdr:col>
      <xdr:colOff>246063</xdr:colOff>
      <xdr:row>46</xdr:row>
      <xdr:rowOff>87313</xdr:rowOff>
    </xdr:to>
    <xdr:sp macro="" textlink="">
      <xdr:nvSpPr>
        <xdr:cNvPr id="3" name="CuadroTexto 2">
          <a:extLst>
            <a:ext uri="{FF2B5EF4-FFF2-40B4-BE49-F238E27FC236}">
              <a16:creationId xmlns:a16="http://schemas.microsoft.com/office/drawing/2014/main" id="{22EB82FD-A7CB-4B24-BFDF-603FBCB06263}"/>
            </a:ext>
          </a:extLst>
        </xdr:cNvPr>
        <xdr:cNvSpPr txBox="1"/>
      </xdr:nvSpPr>
      <xdr:spPr>
        <a:xfrm>
          <a:off x="3325813" y="7159625"/>
          <a:ext cx="4810125" cy="96043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100" i="1"/>
            <a:t>* On January 12, 2024, the transaction was closed under which Argos' assets in the United States were combined with Summit. In this scenario, these pro forma financial statements for 2023 were constructed, simulating the exclusion of US operations from the 2023 results, in accordance with the applicable IFRS standards for this type of transaction.</a:t>
          </a:r>
          <a:endParaRPr lang="es-CO" sz="1100" i="1" baseline="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41276</xdr:colOff>
      <xdr:row>4</xdr:row>
      <xdr:rowOff>3175</xdr:rowOff>
    </xdr:from>
    <xdr:to>
      <xdr:col>15</xdr:col>
      <xdr:colOff>722313</xdr:colOff>
      <xdr:row>7</xdr:row>
      <xdr:rowOff>142876</xdr:rowOff>
    </xdr:to>
    <xdr:sp macro="" textlink="">
      <xdr:nvSpPr>
        <xdr:cNvPr id="2" name="CuadroTexto 1">
          <a:extLst>
            <a:ext uri="{FF2B5EF4-FFF2-40B4-BE49-F238E27FC236}">
              <a16:creationId xmlns:a16="http://schemas.microsoft.com/office/drawing/2014/main" id="{E53E4B78-AA99-73B5-4282-94EDF71B7A01}"/>
            </a:ext>
          </a:extLst>
        </xdr:cNvPr>
        <xdr:cNvSpPr txBox="1"/>
      </xdr:nvSpPr>
      <xdr:spPr>
        <a:xfrm>
          <a:off x="350839" y="701675"/>
          <a:ext cx="12849224" cy="66357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100" i="1"/>
            <a:t>*Recent divestitures transactions in the United States and the listing process of these assets on the NY Stock Exchange have led to non-recurring operations that are excluded from these figures to allow comparability of the figures. The details of the adjustments made and the reconciliation are found in the annex to the presentation of the last delivery of results, available at: </a:t>
          </a:r>
          <a:r>
            <a:rPr lang="es-CO" sz="1100" i="1" baseline="0"/>
            <a:t>https://ir.argos.co/en/financial-information/quarterly-results/</a:t>
          </a:r>
          <a:endParaRPr lang="es-CO" sz="1100" i="1"/>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customProperty" Target="../customProperty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customProperty" Target="../customProperty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customProperty" Target="../customProperty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customProperty" Target="../customProperty4.bin"/><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customProperty" Target="../customProperty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A49D96-FEF5-438E-89E9-F52AC7B86942}">
  <dimension ref="B1:H67"/>
  <sheetViews>
    <sheetView showGridLines="0" tabSelected="1" zoomScale="80" zoomScaleNormal="80" workbookViewId="0">
      <pane xSplit="2" ySplit="5" topLeftCell="C86" activePane="bottomRight" state="frozen"/>
      <selection pane="topRight" activeCell="B1" sqref="B1"/>
      <selection pane="bottomLeft" activeCell="A6" sqref="A6"/>
      <selection pane="bottomRight" activeCell="B1" sqref="B1:B3"/>
    </sheetView>
  </sheetViews>
  <sheetFormatPr baseColWidth="10" defaultRowHeight="13.5"/>
  <cols>
    <col min="1" max="1" width="2.90625" style="1" customWidth="1"/>
    <col min="2" max="2" width="50" style="1" bestFit="1" customWidth="1"/>
    <col min="3" max="5" width="14.81640625" style="1" bestFit="1" customWidth="1"/>
    <col min="6" max="6" width="5.453125" style="1" customWidth="1"/>
    <col min="7" max="7" width="14.81640625" style="1" bestFit="1" customWidth="1"/>
    <col min="8" max="8" width="10.90625" style="73"/>
    <col min="9" max="16384" width="10.90625" style="1"/>
  </cols>
  <sheetData>
    <row r="1" spans="2:8" s="52" customFormat="1">
      <c r="B1" s="90" t="s">
        <v>8</v>
      </c>
      <c r="H1" s="76"/>
    </row>
    <row r="2" spans="2:8" s="52" customFormat="1">
      <c r="B2" s="90"/>
      <c r="H2" s="76"/>
    </row>
    <row r="3" spans="2:8" s="52" customFormat="1">
      <c r="B3" s="90"/>
      <c r="H3" s="76"/>
    </row>
    <row r="4" spans="2:8" s="4" customFormat="1">
      <c r="H4" s="72"/>
    </row>
    <row r="5" spans="2:8">
      <c r="B5" s="1" t="s">
        <v>9</v>
      </c>
      <c r="C5" s="5">
        <v>2021</v>
      </c>
      <c r="D5" s="5">
        <v>2022</v>
      </c>
      <c r="E5" s="5">
        <v>2023</v>
      </c>
      <c r="G5" s="5" t="s">
        <v>132</v>
      </c>
      <c r="H5" s="72" t="s">
        <v>133</v>
      </c>
    </row>
    <row r="6" spans="2:8" s="6" customFormat="1">
      <c r="B6" s="6" t="s">
        <v>18</v>
      </c>
      <c r="C6" s="7"/>
      <c r="D6" s="7"/>
      <c r="E6" s="7"/>
      <c r="G6" s="7"/>
      <c r="H6" s="73"/>
    </row>
    <row r="7" spans="2:8">
      <c r="B7" s="8" t="s">
        <v>17</v>
      </c>
      <c r="C7" s="13">
        <v>483229</v>
      </c>
      <c r="D7" s="13">
        <v>790086</v>
      </c>
      <c r="E7" s="13">
        <v>1008527</v>
      </c>
      <c r="G7" s="65">
        <v>690610</v>
      </c>
      <c r="H7" s="77">
        <v>1</v>
      </c>
    </row>
    <row r="8" spans="2:8" ht="15.5">
      <c r="B8" s="8" t="s">
        <v>19</v>
      </c>
      <c r="C8" s="13">
        <v>16263</v>
      </c>
      <c r="D8" s="13">
        <v>470805</v>
      </c>
      <c r="E8" s="13">
        <v>127</v>
      </c>
      <c r="G8" s="66">
        <v>127</v>
      </c>
    </row>
    <row r="9" spans="2:8">
      <c r="B9" s="8" t="s">
        <v>10</v>
      </c>
      <c r="C9" s="13">
        <v>160</v>
      </c>
      <c r="D9" s="13">
        <v>66715</v>
      </c>
      <c r="E9" s="13">
        <v>135390</v>
      </c>
      <c r="G9" s="66">
        <v>135390</v>
      </c>
    </row>
    <row r="10" spans="2:8">
      <c r="B10" s="8" t="s">
        <v>11</v>
      </c>
      <c r="C10" s="13">
        <v>1130253</v>
      </c>
      <c r="D10" s="13">
        <v>1353453</v>
      </c>
      <c r="E10" s="13">
        <v>1184294</v>
      </c>
      <c r="G10" s="66">
        <v>464164</v>
      </c>
    </row>
    <row r="11" spans="2:8">
      <c r="B11" s="8" t="s">
        <v>12</v>
      </c>
      <c r="C11" s="13">
        <v>155790</v>
      </c>
      <c r="D11" s="13">
        <v>173580</v>
      </c>
      <c r="E11" s="13">
        <v>199616</v>
      </c>
      <c r="G11" s="66">
        <v>199616</v>
      </c>
    </row>
    <row r="12" spans="2:8">
      <c r="B12" s="8" t="s">
        <v>13</v>
      </c>
      <c r="C12" s="13">
        <v>1035296</v>
      </c>
      <c r="D12" s="13">
        <v>1502691</v>
      </c>
      <c r="E12" s="13">
        <v>1219898</v>
      </c>
      <c r="G12" s="66">
        <v>723660</v>
      </c>
    </row>
    <row r="13" spans="2:8">
      <c r="B13" s="8" t="s">
        <v>14</v>
      </c>
      <c r="C13" s="13">
        <v>126816</v>
      </c>
      <c r="D13" s="13">
        <v>244559</v>
      </c>
      <c r="E13" s="13">
        <v>234567</v>
      </c>
      <c r="G13" s="66">
        <v>118657</v>
      </c>
    </row>
    <row r="14" spans="2:8">
      <c r="B14" s="8" t="s">
        <v>15</v>
      </c>
      <c r="C14" s="13">
        <v>42507</v>
      </c>
      <c r="D14" s="13">
        <v>40944</v>
      </c>
      <c r="E14" s="13">
        <v>236</v>
      </c>
      <c r="G14" s="66">
        <v>0</v>
      </c>
    </row>
    <row r="15" spans="2:8" s="6" customFormat="1">
      <c r="B15" s="10" t="s">
        <v>16</v>
      </c>
      <c r="C15" s="14">
        <v>2990314</v>
      </c>
      <c r="D15" s="14">
        <v>4642833</v>
      </c>
      <c r="E15" s="14">
        <f>+SUM(E7:E14)</f>
        <v>3982655</v>
      </c>
      <c r="G15" s="67">
        <f>+SUM(G7:G14)</f>
        <v>2332224</v>
      </c>
      <c r="H15" s="73"/>
    </row>
    <row r="16" spans="2:8">
      <c r="B16" s="8" t="s">
        <v>11</v>
      </c>
      <c r="C16" s="13">
        <v>48782</v>
      </c>
      <c r="D16" s="13">
        <v>47705</v>
      </c>
      <c r="E16" s="13">
        <v>41208</v>
      </c>
      <c r="G16" s="66">
        <v>41208</v>
      </c>
    </row>
    <row r="17" spans="2:8">
      <c r="B17" s="8" t="s">
        <v>21</v>
      </c>
      <c r="C17" s="13">
        <v>26602</v>
      </c>
      <c r="D17" s="13">
        <v>49084</v>
      </c>
      <c r="E17" s="13">
        <v>39238</v>
      </c>
      <c r="G17" s="65">
        <v>39238</v>
      </c>
      <c r="H17" s="74">
        <v>2</v>
      </c>
    </row>
    <row r="18" spans="2:8">
      <c r="B18" s="8" t="s">
        <v>10</v>
      </c>
      <c r="C18" s="13">
        <v>15974</v>
      </c>
      <c r="D18" s="13">
        <v>87544</v>
      </c>
      <c r="E18" s="13">
        <v>34916</v>
      </c>
      <c r="G18" s="66">
        <v>34916</v>
      </c>
    </row>
    <row r="19" spans="2:8">
      <c r="B19" s="8" t="s">
        <v>22</v>
      </c>
      <c r="C19" s="13">
        <v>876394</v>
      </c>
      <c r="D19" s="13">
        <v>1219082</v>
      </c>
      <c r="E19" s="13">
        <v>852755</v>
      </c>
      <c r="G19" s="66">
        <v>852647</v>
      </c>
    </row>
    <row r="20" spans="2:8">
      <c r="B20" s="8" t="s">
        <v>23</v>
      </c>
      <c r="C20" s="13">
        <v>704845</v>
      </c>
      <c r="D20" s="13">
        <v>669344</v>
      </c>
      <c r="E20" s="13">
        <v>484712</v>
      </c>
      <c r="G20" s="66">
        <v>420764</v>
      </c>
    </row>
    <row r="21" spans="2:8">
      <c r="B21" s="8" t="s">
        <v>24</v>
      </c>
      <c r="C21" s="13">
        <v>595787</v>
      </c>
      <c r="D21" s="13">
        <v>580846</v>
      </c>
      <c r="E21" s="13">
        <v>433223</v>
      </c>
      <c r="G21" s="66">
        <v>150838</v>
      </c>
    </row>
    <row r="22" spans="2:8">
      <c r="B22" s="8" t="s">
        <v>25</v>
      </c>
      <c r="C22" s="13">
        <v>19953</v>
      </c>
      <c r="D22" s="13">
        <v>19470</v>
      </c>
      <c r="E22" s="13">
        <v>16164</v>
      </c>
      <c r="G22" s="1">
        <v>16164</v>
      </c>
    </row>
    <row r="23" spans="2:8">
      <c r="B23" s="8" t="s">
        <v>26</v>
      </c>
      <c r="C23" s="13">
        <v>11890008</v>
      </c>
      <c r="D23" s="13">
        <v>13401459</v>
      </c>
      <c r="E23" s="13">
        <v>11523084</v>
      </c>
      <c r="G23" s="66">
        <v>4977082</v>
      </c>
      <c r="H23" s="75"/>
    </row>
    <row r="24" spans="2:8">
      <c r="B24" s="8" t="s">
        <v>27</v>
      </c>
      <c r="C24" s="13">
        <v>225282</v>
      </c>
      <c r="D24" s="13">
        <v>266953</v>
      </c>
      <c r="E24" s="13">
        <v>240569</v>
      </c>
      <c r="G24" s="66">
        <v>198068</v>
      </c>
    </row>
    <row r="25" spans="2:8">
      <c r="B25" s="8" t="s">
        <v>28</v>
      </c>
      <c r="C25" s="13">
        <v>1862913</v>
      </c>
      <c r="D25" s="13">
        <v>2011850</v>
      </c>
      <c r="E25" s="13">
        <v>1601761</v>
      </c>
      <c r="G25" s="66">
        <v>920646</v>
      </c>
    </row>
    <row r="26" spans="2:8">
      <c r="B26" s="8" t="s">
        <v>29</v>
      </c>
      <c r="C26" s="13">
        <v>312948</v>
      </c>
      <c r="D26" s="13">
        <v>259645</v>
      </c>
      <c r="E26" s="13">
        <v>250136</v>
      </c>
      <c r="G26" s="66">
        <v>250136</v>
      </c>
    </row>
    <row r="27" spans="2:8">
      <c r="B27" s="8" t="s">
        <v>30</v>
      </c>
      <c r="C27" s="13" t="s">
        <v>3</v>
      </c>
      <c r="D27" s="13">
        <v>10117</v>
      </c>
      <c r="E27" s="13">
        <v>10318</v>
      </c>
      <c r="G27" s="66">
        <v>10170</v>
      </c>
    </row>
    <row r="28" spans="2:8" s="6" customFormat="1">
      <c r="B28" s="10" t="s">
        <v>31</v>
      </c>
      <c r="C28" s="14">
        <v>16579488</v>
      </c>
      <c r="D28" s="14">
        <v>18623099</v>
      </c>
      <c r="E28" s="14">
        <f>+SUM(E16:E27)</f>
        <v>15528084</v>
      </c>
      <c r="G28" s="67">
        <f>+SUM(G16:G27)</f>
        <v>7911877</v>
      </c>
      <c r="H28" s="73"/>
    </row>
    <row r="29" spans="2:8" s="6" customFormat="1">
      <c r="B29" s="10"/>
      <c r="C29" s="14"/>
      <c r="D29" s="14"/>
      <c r="E29" s="14"/>
      <c r="G29" s="67"/>
      <c r="H29" s="73"/>
    </row>
    <row r="30" spans="2:8" s="6" customFormat="1">
      <c r="B30" s="10" t="s">
        <v>130</v>
      </c>
      <c r="C30" s="14"/>
      <c r="D30" s="14"/>
      <c r="E30" s="14"/>
      <c r="G30" s="68">
        <v>9266638</v>
      </c>
      <c r="H30" s="74">
        <v>3</v>
      </c>
    </row>
    <row r="31" spans="2:8" s="6" customFormat="1">
      <c r="B31" s="11" t="s">
        <v>32</v>
      </c>
      <c r="C31" s="14">
        <v>19569802</v>
      </c>
      <c r="D31" s="14">
        <v>23265932</v>
      </c>
      <c r="E31" s="14">
        <f>+E28+E15</f>
        <v>19510739</v>
      </c>
      <c r="G31" s="67">
        <f>+G28+G15+G30</f>
        <v>19510739</v>
      </c>
      <c r="H31" s="75"/>
    </row>
    <row r="32" spans="2:8">
      <c r="B32" s="1" t="s">
        <v>33</v>
      </c>
      <c r="C32" s="15">
        <v>4916</v>
      </c>
      <c r="D32" s="15">
        <v>4837</v>
      </c>
      <c r="E32" s="15">
        <v>5105</v>
      </c>
      <c r="G32" s="15">
        <v>5105</v>
      </c>
    </row>
    <row r="33" spans="2:8">
      <c r="C33" s="16"/>
      <c r="D33" s="16"/>
      <c r="E33" s="16"/>
      <c r="G33" s="69"/>
    </row>
    <row r="34" spans="2:8">
      <c r="B34" s="6" t="s">
        <v>34</v>
      </c>
      <c r="C34" s="16"/>
      <c r="D34" s="16"/>
      <c r="E34" s="16"/>
      <c r="G34" s="69"/>
    </row>
    <row r="35" spans="2:8">
      <c r="B35" s="8" t="s">
        <v>35</v>
      </c>
      <c r="C35" s="17">
        <v>1476758</v>
      </c>
      <c r="D35" s="17">
        <v>1197958</v>
      </c>
      <c r="E35" s="17">
        <v>1819111</v>
      </c>
      <c r="G35" s="65">
        <v>1799253</v>
      </c>
      <c r="H35" s="77">
        <v>1</v>
      </c>
    </row>
    <row r="36" spans="2:8">
      <c r="B36" s="8" t="s">
        <v>36</v>
      </c>
      <c r="C36" s="17">
        <v>118945</v>
      </c>
      <c r="D36" s="17">
        <v>126980</v>
      </c>
      <c r="E36" s="17">
        <v>103151</v>
      </c>
      <c r="G36" s="70">
        <v>49197</v>
      </c>
      <c r="H36" s="75"/>
    </row>
    <row r="37" spans="2:8">
      <c r="B37" s="8" t="s">
        <v>37</v>
      </c>
      <c r="C37" s="17">
        <v>983726</v>
      </c>
      <c r="D37" s="17">
        <v>1383501</v>
      </c>
      <c r="E37" s="17">
        <v>1160101</v>
      </c>
      <c r="G37" s="70">
        <v>657191</v>
      </c>
      <c r="H37" s="75"/>
    </row>
    <row r="38" spans="2:8">
      <c r="B38" s="8" t="s">
        <v>38</v>
      </c>
      <c r="C38" s="17">
        <v>63100</v>
      </c>
      <c r="D38" s="17">
        <v>94530</v>
      </c>
      <c r="E38" s="17">
        <v>49078</v>
      </c>
      <c r="G38" s="70">
        <v>41797</v>
      </c>
      <c r="H38" s="75"/>
    </row>
    <row r="39" spans="2:8">
      <c r="B39" s="8" t="s">
        <v>39</v>
      </c>
      <c r="C39" s="17">
        <v>180102</v>
      </c>
      <c r="D39" s="17">
        <v>173361</v>
      </c>
      <c r="E39" s="17">
        <v>252106</v>
      </c>
      <c r="G39" s="70">
        <v>141754</v>
      </c>
      <c r="H39" s="75"/>
    </row>
    <row r="40" spans="2:8">
      <c r="B40" s="8" t="s">
        <v>40</v>
      </c>
      <c r="C40" s="17">
        <v>95660</v>
      </c>
      <c r="D40" s="17">
        <v>109179</v>
      </c>
      <c r="E40" s="17">
        <v>71504</v>
      </c>
      <c r="G40" s="70">
        <v>27247</v>
      </c>
      <c r="H40" s="75"/>
    </row>
    <row r="41" spans="2:8">
      <c r="B41" s="8" t="s">
        <v>41</v>
      </c>
      <c r="C41" s="17" t="s">
        <v>3</v>
      </c>
      <c r="D41" s="17">
        <v>85018</v>
      </c>
      <c r="E41" s="17">
        <v>88266</v>
      </c>
      <c r="G41" s="70">
        <v>88266</v>
      </c>
      <c r="H41" s="75"/>
    </row>
    <row r="42" spans="2:8">
      <c r="B42" s="8" t="s">
        <v>10</v>
      </c>
      <c r="C42" s="17">
        <v>1360</v>
      </c>
      <c r="D42" s="17">
        <v>21908</v>
      </c>
      <c r="E42" s="17">
        <v>226270</v>
      </c>
      <c r="G42" s="70">
        <v>226270</v>
      </c>
      <c r="H42" s="75"/>
    </row>
    <row r="43" spans="2:8">
      <c r="B43" s="8" t="s">
        <v>42</v>
      </c>
      <c r="C43" s="17">
        <v>317884</v>
      </c>
      <c r="D43" s="17">
        <v>458288</v>
      </c>
      <c r="E43" s="17">
        <v>196845</v>
      </c>
      <c r="G43" s="70">
        <v>196845</v>
      </c>
      <c r="H43" s="75"/>
    </row>
    <row r="44" spans="2:8">
      <c r="B44" s="8" t="s">
        <v>43</v>
      </c>
      <c r="C44" s="17">
        <v>247135</v>
      </c>
      <c r="D44" s="17">
        <v>272419</v>
      </c>
      <c r="E44" s="17">
        <v>265213</v>
      </c>
      <c r="G44" s="70">
        <v>229394</v>
      </c>
      <c r="H44" s="75"/>
    </row>
    <row r="45" spans="2:8" s="6" customFormat="1">
      <c r="B45" s="10" t="s">
        <v>44</v>
      </c>
      <c r="C45" s="14">
        <v>3484670</v>
      </c>
      <c r="D45" s="14">
        <v>3923142</v>
      </c>
      <c r="E45" s="14">
        <f>+SUM(E35:E44)</f>
        <v>4231645</v>
      </c>
      <c r="G45" s="67">
        <f>+SUM(G35:G44)</f>
        <v>3457214</v>
      </c>
      <c r="H45" s="75"/>
    </row>
    <row r="46" spans="2:8">
      <c r="B46" s="8" t="s">
        <v>35</v>
      </c>
      <c r="C46" s="17">
        <v>1615678</v>
      </c>
      <c r="D46" s="17">
        <v>3119319</v>
      </c>
      <c r="E46" s="17">
        <v>2234376</v>
      </c>
      <c r="G46" s="65">
        <v>685817</v>
      </c>
      <c r="H46" s="77">
        <v>1</v>
      </c>
    </row>
    <row r="47" spans="2:8">
      <c r="B47" s="8" t="s">
        <v>36</v>
      </c>
      <c r="C47" s="17">
        <v>556586</v>
      </c>
      <c r="D47" s="17">
        <v>563899</v>
      </c>
      <c r="E47" s="17">
        <v>422628</v>
      </c>
      <c r="G47" s="70">
        <v>103867</v>
      </c>
      <c r="H47" s="75"/>
    </row>
    <row r="48" spans="2:8">
      <c r="B48" s="8" t="s">
        <v>37</v>
      </c>
      <c r="C48" s="17">
        <v>5</v>
      </c>
      <c r="D48" s="17" t="s">
        <v>3</v>
      </c>
      <c r="E48" s="17"/>
      <c r="G48" s="70"/>
      <c r="H48" s="75"/>
    </row>
    <row r="49" spans="2:8">
      <c r="B49" s="8" t="s">
        <v>39</v>
      </c>
      <c r="C49" s="17">
        <v>237982</v>
      </c>
      <c r="D49" s="17">
        <v>191913</v>
      </c>
      <c r="E49" s="17">
        <v>232015</v>
      </c>
      <c r="G49" s="70">
        <v>222094</v>
      </c>
      <c r="H49" s="75"/>
    </row>
    <row r="50" spans="2:8">
      <c r="B50" s="8" t="s">
        <v>10</v>
      </c>
      <c r="C50" s="17">
        <v>47451</v>
      </c>
      <c r="D50" s="17">
        <v>649</v>
      </c>
      <c r="E50" s="17">
        <v>114138</v>
      </c>
      <c r="G50" s="70">
        <v>114138</v>
      </c>
      <c r="H50" s="75"/>
    </row>
    <row r="51" spans="2:8">
      <c r="B51" s="8" t="s">
        <v>40</v>
      </c>
      <c r="C51" s="17">
        <v>201762</v>
      </c>
      <c r="D51" s="17">
        <v>189720</v>
      </c>
      <c r="E51" s="17">
        <v>185436</v>
      </c>
      <c r="G51" s="70">
        <v>53995</v>
      </c>
      <c r="H51" s="75"/>
    </row>
    <row r="52" spans="2:8">
      <c r="B52" s="8" t="s">
        <v>42</v>
      </c>
      <c r="C52" s="17">
        <v>2926871</v>
      </c>
      <c r="D52" s="17">
        <v>2740742</v>
      </c>
      <c r="E52" s="17">
        <v>2497133</v>
      </c>
      <c r="G52" s="70">
        <v>2497133</v>
      </c>
      <c r="H52" s="75"/>
    </row>
    <row r="53" spans="2:8">
      <c r="B53" s="8" t="s">
        <v>45</v>
      </c>
      <c r="C53" s="17">
        <v>293992</v>
      </c>
      <c r="D53" s="17">
        <v>467394</v>
      </c>
      <c r="E53" s="17">
        <v>518369</v>
      </c>
      <c r="G53" s="70">
        <v>183659</v>
      </c>
      <c r="H53" s="75"/>
    </row>
    <row r="54" spans="2:8" s="6" customFormat="1">
      <c r="B54" s="10" t="s">
        <v>46</v>
      </c>
      <c r="C54" s="14">
        <v>5880327</v>
      </c>
      <c r="D54" s="14">
        <v>7273636</v>
      </c>
      <c r="E54" s="14">
        <f>+SUM(E46:E53)</f>
        <v>6204095</v>
      </c>
      <c r="G54" s="67">
        <f>+SUM(G46:G53)</f>
        <v>3860703</v>
      </c>
      <c r="H54" s="75"/>
    </row>
    <row r="55" spans="2:8" s="6" customFormat="1">
      <c r="B55" s="10"/>
      <c r="C55" s="14"/>
      <c r="D55" s="14"/>
      <c r="E55" s="14"/>
      <c r="G55" s="67"/>
      <c r="H55" s="75"/>
    </row>
    <row r="56" spans="2:8" s="6" customFormat="1">
      <c r="B56" s="10" t="s">
        <v>131</v>
      </c>
      <c r="C56" s="14"/>
      <c r="D56" s="14"/>
      <c r="E56" s="14"/>
      <c r="G56" s="65">
        <v>3117823</v>
      </c>
      <c r="H56" s="78">
        <v>3</v>
      </c>
    </row>
    <row r="57" spans="2:8" s="6" customFormat="1">
      <c r="B57" s="11" t="s">
        <v>47</v>
      </c>
      <c r="C57" s="14">
        <v>9364997</v>
      </c>
      <c r="D57" s="14">
        <v>11196778</v>
      </c>
      <c r="E57" s="14">
        <f>+E54+E45</f>
        <v>10435740</v>
      </c>
      <c r="G57" s="67">
        <f>+G54+G45+G56</f>
        <v>10435740</v>
      </c>
      <c r="H57" s="75"/>
    </row>
    <row r="58" spans="2:8">
      <c r="B58" s="1" t="s">
        <v>33</v>
      </c>
      <c r="C58" s="17">
        <v>2352</v>
      </c>
      <c r="D58" s="17">
        <v>2328</v>
      </c>
      <c r="E58" s="15">
        <v>2730</v>
      </c>
      <c r="G58" s="15">
        <v>2730</v>
      </c>
    </row>
    <row r="59" spans="2:8">
      <c r="B59" s="8"/>
      <c r="C59" s="18"/>
      <c r="D59" s="18"/>
      <c r="E59" s="18"/>
      <c r="G59" s="71"/>
    </row>
    <row r="60" spans="2:8">
      <c r="B60" s="9" t="s">
        <v>48</v>
      </c>
      <c r="C60" s="17">
        <v>9250118</v>
      </c>
      <c r="D60" s="17">
        <v>11018470</v>
      </c>
      <c r="E60" s="17">
        <v>8355403</v>
      </c>
      <c r="G60" s="65">
        <v>8355403</v>
      </c>
      <c r="H60" s="79" t="s">
        <v>134</v>
      </c>
    </row>
    <row r="61" spans="2:8">
      <c r="B61" s="9" t="s">
        <v>49</v>
      </c>
      <c r="C61" s="17">
        <v>954687</v>
      </c>
      <c r="D61" s="17">
        <v>1050684</v>
      </c>
      <c r="E61" s="17">
        <v>719596</v>
      </c>
      <c r="G61" s="70">
        <v>719596</v>
      </c>
    </row>
    <row r="62" spans="2:8" s="6" customFormat="1">
      <c r="B62" s="11" t="s">
        <v>50</v>
      </c>
      <c r="C62" s="14">
        <v>10204805</v>
      </c>
      <c r="D62" s="14">
        <v>12069154</v>
      </c>
      <c r="E62" s="14">
        <f>+SUM(E60:E61)</f>
        <v>9074999</v>
      </c>
      <c r="G62" s="67">
        <f>+SUM(G60:G61)</f>
        <v>9074999</v>
      </c>
      <c r="H62" s="75"/>
    </row>
    <row r="63" spans="2:8">
      <c r="B63" s="1" t="s">
        <v>33</v>
      </c>
      <c r="C63" s="19">
        <v>2563</v>
      </c>
      <c r="D63" s="19">
        <v>2509</v>
      </c>
      <c r="E63" s="19">
        <v>2374</v>
      </c>
      <c r="G63" s="19">
        <v>2374</v>
      </c>
    </row>
    <row r="64" spans="2:8">
      <c r="B64" s="8"/>
      <c r="C64" s="16"/>
      <c r="D64" s="16"/>
      <c r="E64" s="16"/>
      <c r="G64" s="69"/>
    </row>
    <row r="65" spans="2:8" s="6" customFormat="1">
      <c r="B65" s="11" t="s">
        <v>51</v>
      </c>
      <c r="C65" s="14">
        <v>19569802</v>
      </c>
      <c r="D65" s="14">
        <v>23265932</v>
      </c>
      <c r="E65" s="14">
        <f>+E62+E57</f>
        <v>19510739</v>
      </c>
      <c r="G65" s="67">
        <f>+G62+G57</f>
        <v>19510739</v>
      </c>
      <c r="H65" s="73"/>
    </row>
    <row r="66" spans="2:8">
      <c r="B66" s="8"/>
      <c r="C66" s="12"/>
      <c r="D66" s="12"/>
      <c r="E66" s="12"/>
      <c r="G66" s="12"/>
    </row>
    <row r="67" spans="2:8" ht="15.5">
      <c r="B67" s="1" t="s">
        <v>20</v>
      </c>
    </row>
  </sheetData>
  <mergeCells count="1">
    <mergeCell ref="B1:B3"/>
  </mergeCells>
  <pageMargins left="0.7" right="0.7" top="0.75" bottom="0.75" header="0.3" footer="0.3"/>
  <customProperties>
    <customPr name="EpmWorksheetKeyString_GUID" r:id="rId1"/>
  </customPropertie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DE3197-4580-4FCD-991C-0417D9A86BA0}">
  <dimension ref="B1:P38"/>
  <sheetViews>
    <sheetView showGridLines="0" zoomScale="80" zoomScaleNormal="80" workbookViewId="0">
      <pane xSplit="2" ySplit="6" topLeftCell="C47" activePane="bottomRight" state="frozen"/>
      <selection pane="topRight" activeCell="B1" sqref="B1"/>
      <selection pane="bottomLeft" activeCell="A7" sqref="A7"/>
      <selection pane="bottomRight" activeCell="K57" sqref="K57"/>
    </sheetView>
  </sheetViews>
  <sheetFormatPr baseColWidth="10" defaultRowHeight="13.5"/>
  <cols>
    <col min="1" max="1" width="4.26953125" style="1" customWidth="1"/>
    <col min="2" max="2" width="43.26953125" style="12" bestFit="1" customWidth="1"/>
    <col min="3" max="7" width="10.81640625" style="1" customWidth="1"/>
    <col min="8" max="9" width="11.36328125" style="23" bestFit="1" customWidth="1"/>
    <col min="10" max="10" width="11.36328125" style="23" customWidth="1"/>
    <col min="11" max="11" width="5.81640625" style="1" customWidth="1"/>
    <col min="12" max="13" width="12.90625" style="1" bestFit="1" customWidth="1"/>
    <col min="14" max="14" width="5.6328125" style="1" customWidth="1"/>
    <col min="15" max="15" width="14.26953125" style="1" customWidth="1"/>
    <col min="16" max="16384" width="10.90625" style="1"/>
  </cols>
  <sheetData>
    <row r="1" spans="2:16" s="52" customFormat="1">
      <c r="B1" s="90" t="s">
        <v>52</v>
      </c>
      <c r="H1" s="53"/>
      <c r="I1" s="53"/>
      <c r="J1" s="53"/>
    </row>
    <row r="2" spans="2:16" s="52" customFormat="1">
      <c r="B2" s="90"/>
      <c r="C2" s="54"/>
      <c r="H2" s="53"/>
      <c r="I2" s="53"/>
      <c r="J2" s="53"/>
    </row>
    <row r="3" spans="2:16" s="52" customFormat="1">
      <c r="B3" s="90"/>
      <c r="H3" s="53"/>
      <c r="I3" s="53"/>
      <c r="J3" s="53"/>
    </row>
    <row r="4" spans="2:16">
      <c r="C4" s="3"/>
    </row>
    <row r="5" spans="2:16">
      <c r="B5" s="1" t="s">
        <v>9</v>
      </c>
      <c r="C5" s="91" t="s">
        <v>75</v>
      </c>
      <c r="D5" s="91"/>
      <c r="E5" s="91"/>
      <c r="F5" s="91"/>
      <c r="G5" s="91"/>
      <c r="H5" s="91"/>
      <c r="I5" s="91"/>
      <c r="J5" s="5"/>
      <c r="L5" s="91" t="s">
        <v>76</v>
      </c>
      <c r="M5" s="91"/>
    </row>
    <row r="6" spans="2:16" s="5" customFormat="1">
      <c r="B6" s="29"/>
      <c r="C6" s="5" t="s">
        <v>136</v>
      </c>
      <c r="D6" s="5" t="s">
        <v>137</v>
      </c>
      <c r="E6" s="5" t="s">
        <v>138</v>
      </c>
      <c r="F6" s="5" t="s">
        <v>135</v>
      </c>
      <c r="G6" s="5" t="s">
        <v>139</v>
      </c>
      <c r="H6" s="30" t="s">
        <v>140</v>
      </c>
      <c r="I6" s="30" t="s">
        <v>142</v>
      </c>
      <c r="J6" s="30" t="s">
        <v>141</v>
      </c>
      <c r="L6" s="5">
        <v>2022</v>
      </c>
      <c r="M6" s="5">
        <v>2023</v>
      </c>
      <c r="O6" s="5" t="s">
        <v>143</v>
      </c>
      <c r="P6" s="72" t="s">
        <v>133</v>
      </c>
    </row>
    <row r="7" spans="2:16">
      <c r="B7" s="20" t="s">
        <v>4</v>
      </c>
      <c r="H7" s="24"/>
      <c r="I7" s="24"/>
      <c r="J7" s="24"/>
    </row>
    <row r="8" spans="2:16">
      <c r="B8" s="21" t="s">
        <v>56</v>
      </c>
      <c r="C8" s="25">
        <v>2577281</v>
      </c>
      <c r="D8" s="25">
        <v>2851315</v>
      </c>
      <c r="E8" s="25">
        <v>3117690</v>
      </c>
      <c r="F8" s="25">
        <v>3137769</v>
      </c>
      <c r="G8" s="25">
        <v>3381707</v>
      </c>
      <c r="H8" s="25">
        <v>3331512</v>
      </c>
      <c r="I8" s="25">
        <v>3086634</v>
      </c>
      <c r="J8" s="25">
        <v>2917492</v>
      </c>
      <c r="L8" s="25">
        <f>+SUM(C8:F8)</f>
        <v>11684055</v>
      </c>
      <c r="M8" s="25">
        <f>+SUM(G8:J8)</f>
        <v>12717345</v>
      </c>
      <c r="N8" s="23"/>
      <c r="O8" s="23">
        <v>5317528</v>
      </c>
    </row>
    <row r="9" spans="2:16">
      <c r="B9" s="22" t="s">
        <v>53</v>
      </c>
      <c r="C9" s="25">
        <v>659</v>
      </c>
      <c r="D9" s="25">
        <v>728</v>
      </c>
      <c r="E9" s="25">
        <v>710</v>
      </c>
      <c r="F9" s="27">
        <v>648</v>
      </c>
      <c r="G9" s="25">
        <v>711</v>
      </c>
      <c r="H9" s="25">
        <v>750</v>
      </c>
      <c r="I9" s="25">
        <v>760</v>
      </c>
      <c r="J9" s="27">
        <v>717</v>
      </c>
      <c r="L9" s="27">
        <v>2745</v>
      </c>
      <c r="M9" s="27">
        <v>2937</v>
      </c>
      <c r="N9" s="23"/>
      <c r="O9" s="80">
        <v>1228.0496849838214</v>
      </c>
    </row>
    <row r="10" spans="2:16">
      <c r="B10" s="21" t="s">
        <v>54</v>
      </c>
      <c r="C10" s="25">
        <f t="shared" ref="C10:I10" si="0">+SUM(C11:C12)</f>
        <v>-2213276</v>
      </c>
      <c r="D10" s="25">
        <f t="shared" si="0"/>
        <v>-2317094</v>
      </c>
      <c r="E10" s="25">
        <f t="shared" si="0"/>
        <v>-2517009</v>
      </c>
      <c r="F10" s="25">
        <f t="shared" ref="F10" si="1">+SUM(F11:F12)</f>
        <v>-2579817</v>
      </c>
      <c r="G10" s="25">
        <f t="shared" si="0"/>
        <v>-2728659</v>
      </c>
      <c r="H10" s="25">
        <f t="shared" si="0"/>
        <v>-2587242</v>
      </c>
      <c r="I10" s="25">
        <f t="shared" si="0"/>
        <v>-2307349</v>
      </c>
      <c r="J10" s="25">
        <f t="shared" ref="J10" si="2">+SUM(J11:J12)</f>
        <v>-2192870</v>
      </c>
      <c r="L10" s="25">
        <f>+SUM(L11:L12)</f>
        <v>-9627196</v>
      </c>
      <c r="M10" s="25">
        <f>+SUM(M11:M12)</f>
        <v>-9816120</v>
      </c>
      <c r="N10" s="23"/>
      <c r="O10" s="81">
        <f>+SUM(O11:O12)</f>
        <v>-4000108</v>
      </c>
    </row>
    <row r="11" spans="2:16">
      <c r="B11" s="58" t="s">
        <v>54</v>
      </c>
      <c r="C11" s="25">
        <v>-2005169</v>
      </c>
      <c r="D11" s="25">
        <v>-2116239</v>
      </c>
      <c r="E11" s="25">
        <v>-2295830</v>
      </c>
      <c r="F11" s="25">
        <v>-2350929</v>
      </c>
      <c r="G11" s="25">
        <v>-2489049</v>
      </c>
      <c r="H11" s="25">
        <v>-2367497</v>
      </c>
      <c r="I11" s="25">
        <v>-2108354</v>
      </c>
      <c r="J11" s="25">
        <v>-1983453</v>
      </c>
      <c r="L11" s="25">
        <f>+SUM(C11:F11)</f>
        <v>-8768167</v>
      </c>
      <c r="M11" s="25">
        <f>+SUM(G11:J11)</f>
        <v>-8948353</v>
      </c>
      <c r="N11" s="23"/>
      <c r="O11" s="23">
        <v>-3611686</v>
      </c>
    </row>
    <row r="12" spans="2:16">
      <c r="B12" s="21" t="s">
        <v>55</v>
      </c>
      <c r="C12" s="25">
        <v>-208107</v>
      </c>
      <c r="D12" s="25">
        <v>-200855</v>
      </c>
      <c r="E12" s="25">
        <v>-221179</v>
      </c>
      <c r="F12" s="25">
        <v>-228888</v>
      </c>
      <c r="G12" s="25">
        <v>-239610</v>
      </c>
      <c r="H12" s="25">
        <v>-219745</v>
      </c>
      <c r="I12" s="25">
        <v>-198995</v>
      </c>
      <c r="J12" s="25">
        <v>-209417</v>
      </c>
      <c r="L12" s="25">
        <f>+SUM(C12:F12)</f>
        <v>-859029</v>
      </c>
      <c r="M12" s="25">
        <f>+SUM(G12:J12)</f>
        <v>-867767</v>
      </c>
      <c r="N12" s="23"/>
      <c r="O12" s="23">
        <v>-388422</v>
      </c>
    </row>
    <row r="13" spans="2:16">
      <c r="B13" s="20" t="s">
        <v>57</v>
      </c>
      <c r="C13" s="26">
        <f>+C10+C8</f>
        <v>364005</v>
      </c>
      <c r="D13" s="26">
        <f>+D10+D8</f>
        <v>534221</v>
      </c>
      <c r="E13" s="26">
        <f>+E10+E8</f>
        <v>600681</v>
      </c>
      <c r="F13" s="26">
        <f>+F10+F8</f>
        <v>557952</v>
      </c>
      <c r="G13" s="26">
        <f>+G8+G10</f>
        <v>653048</v>
      </c>
      <c r="H13" s="26">
        <f>+H8+H10</f>
        <v>744270</v>
      </c>
      <c r="I13" s="26">
        <f>+I8+I10</f>
        <v>779285</v>
      </c>
      <c r="J13" s="26">
        <f>+J8+J10</f>
        <v>724622</v>
      </c>
      <c r="L13" s="26">
        <f>+L8+L10</f>
        <v>2056859</v>
      </c>
      <c r="M13" s="26">
        <f>+M8+M10</f>
        <v>2901225</v>
      </c>
      <c r="N13" s="23"/>
      <c r="O13" s="82">
        <f>+O8+O10</f>
        <v>1317420</v>
      </c>
    </row>
    <row r="14" spans="2:16">
      <c r="B14" s="21" t="s">
        <v>58</v>
      </c>
      <c r="C14" s="25">
        <v>-160676</v>
      </c>
      <c r="D14" s="25">
        <v>-166997</v>
      </c>
      <c r="E14" s="25">
        <v>-174302</v>
      </c>
      <c r="F14" s="25">
        <v>-187938</v>
      </c>
      <c r="G14" s="25">
        <v>-208857</v>
      </c>
      <c r="H14" s="25">
        <v>-210902</v>
      </c>
      <c r="I14" s="25">
        <v>-227242</v>
      </c>
      <c r="J14" s="25">
        <v>-256153</v>
      </c>
      <c r="L14" s="25">
        <f>+SUM(C14:F14)</f>
        <v>-689913</v>
      </c>
      <c r="M14" s="25">
        <f t="shared" ref="M14:M18" si="3">+SUM(G14:J14)</f>
        <v>-903154</v>
      </c>
      <c r="N14" s="23"/>
      <c r="O14" s="23">
        <v>-428496</v>
      </c>
    </row>
    <row r="15" spans="2:16">
      <c r="B15" s="21" t="s">
        <v>59</v>
      </c>
      <c r="C15" s="25">
        <v>-67495</v>
      </c>
      <c r="D15" s="25">
        <v>-72299</v>
      </c>
      <c r="E15" s="25">
        <v>-70643</v>
      </c>
      <c r="F15" s="25">
        <v>-73892</v>
      </c>
      <c r="G15" s="25">
        <v>-81274</v>
      </c>
      <c r="H15" s="25">
        <v>-71357</v>
      </c>
      <c r="I15" s="25">
        <v>-67325</v>
      </c>
      <c r="J15" s="25">
        <v>-83508</v>
      </c>
      <c r="L15" s="25">
        <f>+SUM(C15:F15)</f>
        <v>-284329</v>
      </c>
      <c r="M15" s="25">
        <f t="shared" si="3"/>
        <v>-303464</v>
      </c>
      <c r="N15" s="23"/>
      <c r="O15" s="23">
        <v>-169793</v>
      </c>
    </row>
    <row r="16" spans="2:16">
      <c r="B16" s="21" t="s">
        <v>55</v>
      </c>
      <c r="C16" s="25">
        <v>-24274</v>
      </c>
      <c r="D16" s="25">
        <v>-23446</v>
      </c>
      <c r="E16" s="25">
        <v>-26003</v>
      </c>
      <c r="F16" s="25">
        <v>-28988</v>
      </c>
      <c r="G16" s="25">
        <v>-28243</v>
      </c>
      <c r="H16" s="25">
        <v>-24853</v>
      </c>
      <c r="I16" s="25">
        <v>-22636</v>
      </c>
      <c r="J16" s="25">
        <v>-22605</v>
      </c>
      <c r="L16" s="25">
        <f>+SUM(C16:F16)</f>
        <v>-102711</v>
      </c>
      <c r="M16" s="25">
        <f t="shared" si="3"/>
        <v>-98337</v>
      </c>
      <c r="N16" s="23"/>
      <c r="O16" s="23">
        <v>-79592</v>
      </c>
    </row>
    <row r="17" spans="2:16">
      <c r="B17" s="21" t="s">
        <v>60</v>
      </c>
      <c r="C17" s="25" t="s">
        <v>3</v>
      </c>
      <c r="D17" s="25" t="s">
        <v>3</v>
      </c>
      <c r="E17" s="25" t="s">
        <v>3</v>
      </c>
      <c r="F17" s="25">
        <v>-724</v>
      </c>
      <c r="G17" s="25" t="s">
        <v>3</v>
      </c>
      <c r="H17" s="25">
        <v>-203</v>
      </c>
      <c r="I17" s="25">
        <v>10</v>
      </c>
      <c r="J17" s="25">
        <v>-11</v>
      </c>
      <c r="L17" s="25">
        <f>+SUM(C17:F17)</f>
        <v>-724</v>
      </c>
      <c r="M17" s="25">
        <f t="shared" si="3"/>
        <v>-204</v>
      </c>
      <c r="N17" s="23"/>
      <c r="O17" s="23">
        <v>-204</v>
      </c>
    </row>
    <row r="18" spans="2:16">
      <c r="B18" s="21" t="s">
        <v>61</v>
      </c>
      <c r="C18" s="25">
        <v>101259</v>
      </c>
      <c r="D18" s="25">
        <v>13065</v>
      </c>
      <c r="E18" s="25">
        <v>5917</v>
      </c>
      <c r="F18" s="25">
        <v>76199</v>
      </c>
      <c r="G18" s="25">
        <v>-9008</v>
      </c>
      <c r="H18" s="25">
        <v>-19302</v>
      </c>
      <c r="I18" s="25">
        <v>38578</v>
      </c>
      <c r="J18" s="25">
        <v>34107</v>
      </c>
      <c r="L18" s="25">
        <f>+SUM(C18:F18)</f>
        <v>196440</v>
      </c>
      <c r="M18" s="25">
        <f t="shared" si="3"/>
        <v>44375</v>
      </c>
      <c r="N18" s="23"/>
      <c r="O18" s="23">
        <v>-6112</v>
      </c>
    </row>
    <row r="19" spans="2:16">
      <c r="B19" s="20" t="s">
        <v>62</v>
      </c>
      <c r="C19" s="26">
        <f t="shared" ref="C19:I19" si="4">+SUM(C13:C18)</f>
        <v>212819</v>
      </c>
      <c r="D19" s="26">
        <f t="shared" si="4"/>
        <v>284544</v>
      </c>
      <c r="E19" s="26">
        <f t="shared" si="4"/>
        <v>335650</v>
      </c>
      <c r="F19" s="26">
        <f t="shared" si="4"/>
        <v>342609</v>
      </c>
      <c r="G19" s="26">
        <f t="shared" si="4"/>
        <v>325666</v>
      </c>
      <c r="H19" s="26">
        <f t="shared" si="4"/>
        <v>417653</v>
      </c>
      <c r="I19" s="26">
        <f t="shared" si="4"/>
        <v>500670</v>
      </c>
      <c r="J19" s="26">
        <f>+SUM(J13:J18)</f>
        <v>396452</v>
      </c>
      <c r="K19" s="23"/>
      <c r="L19" s="26">
        <f>+SUM(L13:L18)</f>
        <v>1175622</v>
      </c>
      <c r="M19" s="26">
        <f>+SUM(M13:M18)</f>
        <v>1640441</v>
      </c>
      <c r="N19" s="23"/>
      <c r="O19" s="82">
        <f>+SUM(O13:O18)</f>
        <v>633223</v>
      </c>
    </row>
    <row r="20" spans="2:16">
      <c r="B20" s="21" t="s">
        <v>0</v>
      </c>
      <c r="C20" s="25">
        <v>445200</v>
      </c>
      <c r="D20" s="25">
        <v>508845</v>
      </c>
      <c r="E20" s="25">
        <v>582832</v>
      </c>
      <c r="F20" s="25">
        <v>601209</v>
      </c>
      <c r="G20" s="25">
        <v>593519</v>
      </c>
      <c r="H20" s="25">
        <v>662454</v>
      </c>
      <c r="I20" s="25">
        <v>722291</v>
      </c>
      <c r="J20" s="25">
        <v>628485</v>
      </c>
      <c r="L20" s="25">
        <f>+SUM(C20:F20)</f>
        <v>2138086</v>
      </c>
      <c r="M20" s="25">
        <f>+SUM(G20:J20)</f>
        <v>2606749</v>
      </c>
      <c r="N20" s="23"/>
      <c r="O20" s="23">
        <v>1101441.2571425419</v>
      </c>
      <c r="P20" s="23"/>
    </row>
    <row r="21" spans="2:16">
      <c r="B21" s="22" t="s">
        <v>53</v>
      </c>
      <c r="C21" s="25">
        <v>114</v>
      </c>
      <c r="D21" s="25">
        <v>130</v>
      </c>
      <c r="E21" s="25">
        <v>133</v>
      </c>
      <c r="F21" s="25">
        <v>125</v>
      </c>
      <c r="G21" s="25">
        <v>125</v>
      </c>
      <c r="H21" s="25">
        <v>148</v>
      </c>
      <c r="I21" s="25">
        <v>175</v>
      </c>
      <c r="J21" s="25">
        <v>154</v>
      </c>
      <c r="L21" s="25">
        <v>502</v>
      </c>
      <c r="M21" s="25">
        <v>602</v>
      </c>
      <c r="N21" s="23"/>
      <c r="O21" s="23">
        <v>254.36573939409215</v>
      </c>
      <c r="P21" s="83"/>
    </row>
    <row r="22" spans="2:16">
      <c r="B22" s="22" t="s">
        <v>63</v>
      </c>
      <c r="C22" s="25">
        <v>349703</v>
      </c>
      <c r="D22" s="25">
        <v>522789</v>
      </c>
      <c r="E22" s="25">
        <v>592013</v>
      </c>
      <c r="F22" s="25">
        <v>603583</v>
      </c>
      <c r="G22" s="25">
        <v>597242</v>
      </c>
      <c r="H22" s="25">
        <v>668650</v>
      </c>
      <c r="I22" s="25">
        <v>742154</v>
      </c>
      <c r="J22" s="25">
        <v>675723</v>
      </c>
      <c r="L22" s="25">
        <f>+SUM(C22:F22)</f>
        <v>2068088</v>
      </c>
      <c r="M22" s="25">
        <f>+SUM(G22:J22)</f>
        <v>2683769</v>
      </c>
      <c r="N22" s="23"/>
      <c r="O22" s="23">
        <f>+O20</f>
        <v>1101441.2571425419</v>
      </c>
    </row>
    <row r="23" spans="2:16">
      <c r="B23" s="22" t="s">
        <v>53</v>
      </c>
      <c r="C23" s="25">
        <v>89</v>
      </c>
      <c r="D23" s="25">
        <v>133</v>
      </c>
      <c r="E23" s="25">
        <v>137</v>
      </c>
      <c r="F23" s="25">
        <v>126</v>
      </c>
      <c r="G23" s="25">
        <v>126</v>
      </c>
      <c r="H23" s="25">
        <v>150</v>
      </c>
      <c r="I23" s="25">
        <v>180</v>
      </c>
      <c r="J23" s="25">
        <v>165</v>
      </c>
      <c r="L23" s="25">
        <v>486</v>
      </c>
      <c r="M23" s="25">
        <v>620</v>
      </c>
      <c r="N23" s="23"/>
      <c r="O23" s="23">
        <f>+O21</f>
        <v>254.36573939409215</v>
      </c>
    </row>
    <row r="24" spans="2:16">
      <c r="B24" s="21"/>
      <c r="C24" s="25"/>
      <c r="D24" s="25"/>
      <c r="E24" s="25"/>
      <c r="F24" s="25"/>
      <c r="G24" s="25"/>
      <c r="H24" s="25"/>
      <c r="I24" s="25"/>
      <c r="J24" s="25"/>
      <c r="L24" s="25"/>
      <c r="M24" s="25"/>
      <c r="N24" s="23"/>
      <c r="O24" s="23"/>
    </row>
    <row r="25" spans="2:16">
      <c r="B25" s="21" t="s">
        <v>64</v>
      </c>
      <c r="C25" s="25">
        <v>-109578</v>
      </c>
      <c r="D25" s="25">
        <v>-150506</v>
      </c>
      <c r="E25" s="25">
        <v>-160396</v>
      </c>
      <c r="F25" s="25">
        <v>-185616</v>
      </c>
      <c r="G25" s="25">
        <v>-176013</v>
      </c>
      <c r="H25" s="25">
        <v>-215101</v>
      </c>
      <c r="I25" s="25">
        <v>-214494</v>
      </c>
      <c r="J25" s="25">
        <v>-202551</v>
      </c>
      <c r="L25" s="25">
        <f>+SUM(C25:F25)</f>
        <v>-606096</v>
      </c>
      <c r="M25" s="25">
        <f t="shared" ref="M25:M27" si="5">+SUM(G25:J25)</f>
        <v>-808159</v>
      </c>
      <c r="N25" s="23"/>
      <c r="O25" s="23">
        <v>-669911</v>
      </c>
    </row>
    <row r="26" spans="2:16">
      <c r="B26" s="21" t="s">
        <v>65</v>
      </c>
      <c r="C26" s="25">
        <v>-5009</v>
      </c>
      <c r="D26" s="25">
        <v>-6038</v>
      </c>
      <c r="E26" s="25">
        <v>22543</v>
      </c>
      <c r="F26" s="25">
        <v>-8075</v>
      </c>
      <c r="G26" s="25">
        <v>-14939</v>
      </c>
      <c r="H26" s="25">
        <v>-42702</v>
      </c>
      <c r="I26" s="25">
        <v>183</v>
      </c>
      <c r="J26" s="25">
        <v>7346</v>
      </c>
      <c r="L26" s="25">
        <f>+SUM(C26:F26)</f>
        <v>3421</v>
      </c>
      <c r="M26" s="25">
        <f t="shared" si="5"/>
        <v>-50112</v>
      </c>
      <c r="N26" s="23"/>
      <c r="O26" s="23">
        <v>-50106</v>
      </c>
    </row>
    <row r="27" spans="2:16">
      <c r="B27" s="21" t="s">
        <v>66</v>
      </c>
      <c r="C27" s="25">
        <v>-27</v>
      </c>
      <c r="D27" s="25">
        <v>963</v>
      </c>
      <c r="E27" s="25">
        <v>4761</v>
      </c>
      <c r="F27" s="47">
        <v>1764</v>
      </c>
      <c r="G27" s="25">
        <v>-2356</v>
      </c>
      <c r="H27" s="25">
        <v>-684</v>
      </c>
      <c r="I27" s="25">
        <v>593</v>
      </c>
      <c r="J27" s="25">
        <v>965</v>
      </c>
      <c r="L27" s="47">
        <f>+SUM(C27:F27)</f>
        <v>7461</v>
      </c>
      <c r="M27" s="25">
        <f t="shared" si="5"/>
        <v>-1482</v>
      </c>
      <c r="N27" s="23"/>
      <c r="O27" s="84">
        <v>-1482</v>
      </c>
      <c r="P27" s="85">
        <v>1</v>
      </c>
    </row>
    <row r="28" spans="2:16">
      <c r="B28" s="20" t="s">
        <v>67</v>
      </c>
      <c r="C28" s="26">
        <f t="shared" ref="C28:I28" si="6">+SUM(C25:C27,C19)</f>
        <v>98205</v>
      </c>
      <c r="D28" s="26">
        <f t="shared" si="6"/>
        <v>128963</v>
      </c>
      <c r="E28" s="26">
        <f t="shared" si="6"/>
        <v>202558</v>
      </c>
      <c r="F28" s="48">
        <f>+SUM(F25:F27,F19)</f>
        <v>150682</v>
      </c>
      <c r="G28" s="26">
        <f t="shared" si="6"/>
        <v>132358</v>
      </c>
      <c r="H28" s="26">
        <f t="shared" si="6"/>
        <v>159166</v>
      </c>
      <c r="I28" s="26">
        <f t="shared" si="6"/>
        <v>286952</v>
      </c>
      <c r="J28" s="26">
        <f>+SUM(J25:J27,J19)</f>
        <v>202212</v>
      </c>
      <c r="L28" s="48">
        <f>+SUM(L25:L27,L19)</f>
        <v>580408</v>
      </c>
      <c r="M28" s="26">
        <f>+SUM(M25:M27,M19)</f>
        <v>780688</v>
      </c>
      <c r="N28" s="23"/>
      <c r="O28" s="82">
        <f>+SUM(O25:O27,O19)</f>
        <v>-88276</v>
      </c>
      <c r="P28" s="86"/>
    </row>
    <row r="29" spans="2:16">
      <c r="B29" s="21" t="s">
        <v>68</v>
      </c>
      <c r="C29" s="25">
        <v>-60179</v>
      </c>
      <c r="D29" s="25">
        <v>-104312</v>
      </c>
      <c r="E29" s="25">
        <v>-123543</v>
      </c>
      <c r="F29" s="47">
        <v>-77560</v>
      </c>
      <c r="G29" s="25">
        <v>-37533</v>
      </c>
      <c r="H29" s="25">
        <v>-35570</v>
      </c>
      <c r="I29" s="25">
        <v>-57500</v>
      </c>
      <c r="J29" s="25">
        <v>-257024</v>
      </c>
      <c r="L29" s="47">
        <f>+SUM(C29:F29)</f>
        <v>-365594</v>
      </c>
      <c r="M29" s="25">
        <f>+SUM(G29:J29)</f>
        <v>-387627</v>
      </c>
      <c r="N29" s="23"/>
      <c r="O29" s="23">
        <v>-198173.6426757625</v>
      </c>
      <c r="P29" s="86"/>
    </row>
    <row r="30" spans="2:16">
      <c r="B30" s="20" t="s">
        <v>69</v>
      </c>
      <c r="C30" s="26">
        <f t="shared" ref="C30:I30" si="7">+SUM(C28:C29)</f>
        <v>38026</v>
      </c>
      <c r="D30" s="26">
        <f t="shared" si="7"/>
        <v>24651</v>
      </c>
      <c r="E30" s="26">
        <f t="shared" si="7"/>
        <v>79015</v>
      </c>
      <c r="F30" s="48">
        <f>+SUM(F28:F29)</f>
        <v>73122</v>
      </c>
      <c r="G30" s="26">
        <f t="shared" si="7"/>
        <v>94825</v>
      </c>
      <c r="H30" s="26">
        <f t="shared" si="7"/>
        <v>123596</v>
      </c>
      <c r="I30" s="26">
        <f t="shared" si="7"/>
        <v>229452</v>
      </c>
      <c r="J30" s="26">
        <f t="shared" ref="J30" si="8">+SUM(J28:J29)</f>
        <v>-54812</v>
      </c>
      <c r="L30" s="48">
        <f>+SUM(L28:L29)</f>
        <v>214814</v>
      </c>
      <c r="M30" s="26">
        <f>+SUM(M28:M29)</f>
        <v>393061</v>
      </c>
      <c r="N30" s="23"/>
      <c r="O30" s="82">
        <f>+SUM(O28:O29)</f>
        <v>-286449.64267576253</v>
      </c>
      <c r="P30" s="87"/>
    </row>
    <row r="31" spans="2:16">
      <c r="B31" s="21"/>
      <c r="C31" s="25"/>
      <c r="D31" s="25"/>
      <c r="E31" s="25"/>
      <c r="F31" s="48"/>
      <c r="G31" s="25"/>
      <c r="H31" s="25"/>
      <c r="I31" s="25"/>
      <c r="J31" s="26"/>
      <c r="L31" s="48"/>
      <c r="M31" s="26"/>
      <c r="N31" s="23"/>
      <c r="O31" s="88">
        <v>679511</v>
      </c>
      <c r="P31" s="89">
        <v>2</v>
      </c>
    </row>
    <row r="32" spans="2:16">
      <c r="B32" s="21"/>
      <c r="C32" s="25"/>
      <c r="D32" s="25"/>
      <c r="E32" s="25"/>
      <c r="F32" s="47"/>
      <c r="G32" s="25"/>
      <c r="H32" s="25"/>
      <c r="I32" s="25"/>
      <c r="J32" s="25"/>
      <c r="L32" s="47"/>
      <c r="M32" s="25"/>
      <c r="N32" s="23"/>
      <c r="O32" s="23"/>
      <c r="P32" s="86"/>
    </row>
    <row r="33" spans="2:15">
      <c r="B33" s="20" t="s">
        <v>71</v>
      </c>
      <c r="C33" s="25"/>
      <c r="D33" s="25"/>
      <c r="E33" s="25"/>
      <c r="F33" s="25"/>
      <c r="G33" s="25"/>
      <c r="H33" s="25"/>
      <c r="I33" s="25"/>
      <c r="J33" s="25"/>
      <c r="L33" s="25"/>
      <c r="M33" s="25"/>
      <c r="N33" s="23"/>
      <c r="O33" s="23"/>
    </row>
    <row r="34" spans="2:15">
      <c r="B34" s="21" t="s">
        <v>70</v>
      </c>
      <c r="C34" s="25">
        <v>21822</v>
      </c>
      <c r="D34" s="25">
        <v>5470</v>
      </c>
      <c r="E34" s="25">
        <v>57986</v>
      </c>
      <c r="F34" s="25">
        <v>57009</v>
      </c>
      <c r="G34" s="25">
        <v>78426</v>
      </c>
      <c r="H34" s="25">
        <v>100735</v>
      </c>
      <c r="I34" s="25">
        <v>208426</v>
      </c>
      <c r="J34" s="25">
        <v>-67642</v>
      </c>
      <c r="L34" s="25">
        <f>+SUM(C34:F34)</f>
        <v>142287</v>
      </c>
      <c r="M34" s="25">
        <f t="shared" ref="M34" si="9">+SUM(G34:J34)</f>
        <v>319945</v>
      </c>
      <c r="N34" s="23"/>
      <c r="O34" s="25">
        <v>319945</v>
      </c>
    </row>
    <row r="35" spans="2:15">
      <c r="B35" s="21" t="s">
        <v>49</v>
      </c>
      <c r="C35" s="25">
        <v>16204</v>
      </c>
      <c r="D35" s="25">
        <v>19181</v>
      </c>
      <c r="E35" s="25">
        <v>21029</v>
      </c>
      <c r="F35" s="25">
        <v>16113</v>
      </c>
      <c r="G35" s="25">
        <v>16399</v>
      </c>
      <c r="H35" s="25">
        <v>22861</v>
      </c>
      <c r="I35" s="25">
        <v>21026</v>
      </c>
      <c r="J35" s="25">
        <v>12830</v>
      </c>
      <c r="L35" s="25">
        <f>+SUM(C35:F35)</f>
        <v>72527</v>
      </c>
      <c r="M35" s="25">
        <f>+SUM(G35:J35)</f>
        <v>73116</v>
      </c>
      <c r="N35" s="23"/>
      <c r="O35" s="25">
        <v>73116</v>
      </c>
    </row>
    <row r="36" spans="2:15">
      <c r="B36" s="20" t="s">
        <v>72</v>
      </c>
      <c r="C36" s="26">
        <f t="shared" ref="C36:J36" si="10">+SUM(C34:C35)</f>
        <v>38026</v>
      </c>
      <c r="D36" s="26">
        <f t="shared" si="10"/>
        <v>24651</v>
      </c>
      <c r="E36" s="26">
        <f t="shared" si="10"/>
        <v>79015</v>
      </c>
      <c r="F36" s="26">
        <f>+SUM(F34:F35)</f>
        <v>73122</v>
      </c>
      <c r="G36" s="26">
        <f t="shared" si="10"/>
        <v>94825</v>
      </c>
      <c r="H36" s="26">
        <f t="shared" si="10"/>
        <v>123596</v>
      </c>
      <c r="I36" s="26">
        <f t="shared" si="10"/>
        <v>229452</v>
      </c>
      <c r="J36" s="26">
        <f t="shared" si="10"/>
        <v>-54812</v>
      </c>
      <c r="L36" s="26">
        <f>+SUM(L34:L35)</f>
        <v>214814</v>
      </c>
      <c r="M36" s="26">
        <f>+SUM(M34:M35)</f>
        <v>393061</v>
      </c>
      <c r="N36" s="23"/>
      <c r="O36" s="82">
        <f>+SUM(O34:O35)</f>
        <v>393061</v>
      </c>
    </row>
    <row r="37" spans="2:15">
      <c r="B37" s="22" t="s">
        <v>73</v>
      </c>
      <c r="C37" s="27">
        <v>6</v>
      </c>
      <c r="D37" s="27">
        <v>1</v>
      </c>
      <c r="E37" s="27">
        <v>14</v>
      </c>
      <c r="F37" s="27">
        <v>12</v>
      </c>
      <c r="G37" s="27">
        <v>16</v>
      </c>
      <c r="H37" s="27">
        <v>22</v>
      </c>
      <c r="I37" s="27">
        <v>49</v>
      </c>
      <c r="J37" s="27">
        <v>-14</v>
      </c>
      <c r="L37" s="47">
        <v>33</v>
      </c>
      <c r="M37" s="25">
        <v>74</v>
      </c>
      <c r="N37" s="23"/>
      <c r="O37" s="25">
        <v>74</v>
      </c>
    </row>
    <row r="38" spans="2:15">
      <c r="B38" s="21" t="s">
        <v>74</v>
      </c>
      <c r="C38" s="25">
        <v>11843</v>
      </c>
      <c r="D38" s="25">
        <v>99430</v>
      </c>
      <c r="E38" s="25">
        <v>70527</v>
      </c>
      <c r="F38" s="25">
        <v>133899</v>
      </c>
      <c r="G38" s="25">
        <v>118274</v>
      </c>
      <c r="H38" s="25">
        <v>112067</v>
      </c>
      <c r="I38" s="25">
        <v>228865</v>
      </c>
      <c r="J38" s="25">
        <v>209040</v>
      </c>
      <c r="L38" s="25">
        <v>356437</v>
      </c>
      <c r="M38" s="25">
        <v>712133</v>
      </c>
      <c r="N38" s="23"/>
      <c r="O38" s="25">
        <v>712133</v>
      </c>
    </row>
  </sheetData>
  <mergeCells count="3">
    <mergeCell ref="B1:B3"/>
    <mergeCell ref="C5:I5"/>
    <mergeCell ref="L5:M5"/>
  </mergeCells>
  <pageMargins left="0.7" right="0.7" top="0.75" bottom="0.75" header="0.3" footer="0.3"/>
  <pageSetup orientation="portrait" verticalDpi="597" r:id="rId1"/>
  <customProperties>
    <customPr name="EpmWorksheetKeyString_GUID" r:id="rId2"/>
  </customProperties>
  <ignoredErrors>
    <ignoredError sqref="L8:M12 L14:M18 M13 L20:M23 M19 L25:M27 L31:M38 M29" formulaRange="1"/>
    <ignoredError sqref="L13 L19" formula="1" formulaRange="1"/>
  </ignoredErrors>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23B9C3-6FD5-47B4-9532-775150D463CE}">
  <dimension ref="B1:P32"/>
  <sheetViews>
    <sheetView showGridLines="0" zoomScale="80" zoomScaleNormal="80" workbookViewId="0">
      <pane xSplit="2" ySplit="6" topLeftCell="C7" activePane="bottomRight" state="frozen"/>
      <selection pane="topRight" activeCell="B1" sqref="B1"/>
      <selection pane="bottomLeft" activeCell="A7" sqref="A7"/>
      <selection pane="bottomRight" activeCell="I7" sqref="I7:I30"/>
    </sheetView>
  </sheetViews>
  <sheetFormatPr baseColWidth="10" defaultRowHeight="13.5"/>
  <cols>
    <col min="1" max="1" width="4.08984375" style="1" customWidth="1"/>
    <col min="2" max="2" width="51.54296875" style="1" customWidth="1"/>
    <col min="3" max="5" width="13.7265625" style="18" bestFit="1" customWidth="1"/>
    <col min="6" max="6" width="13.7265625" style="18" customWidth="1"/>
    <col min="7" max="7" width="10.90625" style="1"/>
    <col min="8" max="8" width="12.08984375" style="1" bestFit="1" customWidth="1"/>
    <col min="9" max="9" width="13.7265625" style="18" bestFit="1" customWidth="1"/>
    <col min="10" max="11" width="10.90625" style="1"/>
    <col min="12" max="12" width="24.1796875" style="1" customWidth="1"/>
    <col min="13" max="14" width="13.81640625" style="1" bestFit="1" customWidth="1"/>
    <col min="15" max="15" width="10.90625" style="1"/>
    <col min="16" max="16" width="13.81640625" style="1" bestFit="1" customWidth="1"/>
    <col min="17" max="16384" width="10.90625" style="1"/>
  </cols>
  <sheetData>
    <row r="1" spans="2:16" s="52" customFormat="1">
      <c r="B1" s="90" t="s">
        <v>101</v>
      </c>
      <c r="C1" s="55"/>
      <c r="D1" s="55"/>
      <c r="E1" s="55"/>
      <c r="F1" s="55"/>
      <c r="I1" s="55"/>
    </row>
    <row r="2" spans="2:16" s="52" customFormat="1">
      <c r="B2" s="90"/>
      <c r="C2" s="54"/>
      <c r="D2" s="55"/>
      <c r="E2" s="55"/>
      <c r="F2" s="55"/>
      <c r="I2" s="55"/>
    </row>
    <row r="3" spans="2:16" s="52" customFormat="1">
      <c r="B3" s="90"/>
      <c r="D3" s="55"/>
      <c r="E3" s="55"/>
      <c r="F3" s="55"/>
      <c r="I3" s="55"/>
    </row>
    <row r="4" spans="2:16">
      <c r="C4" s="3"/>
    </row>
    <row r="5" spans="2:16" s="6" customFormat="1">
      <c r="B5" s="12" t="s">
        <v>9</v>
      </c>
      <c r="C5" s="91" t="s">
        <v>75</v>
      </c>
      <c r="D5" s="91"/>
      <c r="E5" s="91"/>
      <c r="F5" s="5"/>
      <c r="H5" s="91" t="s">
        <v>100</v>
      </c>
      <c r="I5" s="91"/>
    </row>
    <row r="6" spans="2:16" s="5" customFormat="1">
      <c r="C6" s="33" t="s">
        <v>139</v>
      </c>
      <c r="D6" s="33" t="s">
        <v>140</v>
      </c>
      <c r="E6" s="33" t="s">
        <v>142</v>
      </c>
      <c r="F6" s="33" t="s">
        <v>141</v>
      </c>
      <c r="H6" s="5">
        <v>2022</v>
      </c>
      <c r="I6" s="33">
        <v>2023</v>
      </c>
      <c r="K6" s="6"/>
      <c r="L6" s="6"/>
      <c r="M6" s="6"/>
      <c r="N6" s="6"/>
    </row>
    <row r="7" spans="2:16" s="6" customFormat="1">
      <c r="B7" s="6" t="s">
        <v>77</v>
      </c>
      <c r="C7" s="26">
        <v>94825</v>
      </c>
      <c r="D7" s="26">
        <v>123596</v>
      </c>
      <c r="E7" s="26">
        <v>229452</v>
      </c>
      <c r="F7" s="26">
        <v>-54812</v>
      </c>
      <c r="H7" s="26">
        <v>215000</v>
      </c>
      <c r="I7" s="26">
        <v>393061</v>
      </c>
      <c r="K7" s="5"/>
      <c r="N7" s="33"/>
      <c r="P7" s="32"/>
    </row>
    <row r="8" spans="2:16">
      <c r="B8" s="9" t="s">
        <v>78</v>
      </c>
      <c r="C8" s="25">
        <v>19725.083139999999</v>
      </c>
      <c r="D8" s="25">
        <v>4933.3836190000002</v>
      </c>
      <c r="E8" s="25">
        <v>577.08019000000058</v>
      </c>
      <c r="F8" s="25">
        <v>216613.41347999999</v>
      </c>
      <c r="H8" s="25">
        <v>243000</v>
      </c>
      <c r="I8" s="25">
        <v>241848.960429</v>
      </c>
      <c r="K8" s="6"/>
      <c r="L8" s="5"/>
      <c r="M8" s="33"/>
      <c r="N8" s="33"/>
      <c r="P8" s="32"/>
    </row>
    <row r="9" spans="2:16">
      <c r="B9" s="9" t="s">
        <v>79</v>
      </c>
      <c r="C9" s="25">
        <v>0</v>
      </c>
      <c r="D9" s="25">
        <v>0</v>
      </c>
      <c r="E9" s="25">
        <v>0</v>
      </c>
      <c r="F9" s="25">
        <v>0</v>
      </c>
      <c r="H9" s="25">
        <v>-86000</v>
      </c>
      <c r="I9" s="25">
        <v>0</v>
      </c>
      <c r="L9" s="6"/>
      <c r="M9" s="33"/>
      <c r="N9" s="33"/>
      <c r="P9" s="32"/>
    </row>
    <row r="10" spans="2:16">
      <c r="B10" s="9" t="s">
        <v>80</v>
      </c>
      <c r="C10" s="25">
        <v>3723.4841216307004</v>
      </c>
      <c r="D10" s="25">
        <v>6398.7985678112991</v>
      </c>
      <c r="E10" s="25">
        <v>19862.25779865931</v>
      </c>
      <c r="F10" s="25">
        <v>47238.154835174093</v>
      </c>
      <c r="H10" s="25">
        <v>30000</v>
      </c>
      <c r="I10" s="25">
        <v>77222.695323275402</v>
      </c>
      <c r="M10" s="33"/>
      <c r="N10" s="33"/>
      <c r="P10" s="32"/>
    </row>
    <row r="11" spans="2:16" s="6" customFormat="1">
      <c r="B11" s="6" t="s">
        <v>81</v>
      </c>
      <c r="C11" s="26">
        <f>+SUM(C7:C10)</f>
        <v>118273.5672616307</v>
      </c>
      <c r="D11" s="26">
        <f>+SUM(D7:D10)</f>
        <v>134928.18218681129</v>
      </c>
      <c r="E11" s="26">
        <f>+SUM(E7:E10)</f>
        <v>249891.33798865933</v>
      </c>
      <c r="F11" s="26">
        <f>+SUM(F7:F10)</f>
        <v>209039.56831517408</v>
      </c>
      <c r="H11" s="26">
        <f>+SUM(H7:H10)</f>
        <v>402000</v>
      </c>
      <c r="I11" s="26">
        <f>+SUM(I7:I10)</f>
        <v>712132.65575227537</v>
      </c>
      <c r="K11" s="1"/>
      <c r="L11" s="1"/>
      <c r="M11" s="33"/>
      <c r="N11" s="33"/>
      <c r="P11" s="32"/>
    </row>
    <row r="12" spans="2:16">
      <c r="B12" s="9" t="s">
        <v>82</v>
      </c>
      <c r="C12" s="25">
        <v>17807.916860000001</v>
      </c>
      <c r="D12" s="25">
        <v>30636.616380999996</v>
      </c>
      <c r="E12" s="25">
        <v>56922.919810000021</v>
      </c>
      <c r="F12" s="25">
        <v>40410.586520000012</v>
      </c>
      <c r="H12" s="25">
        <v>122000</v>
      </c>
      <c r="I12" s="25">
        <v>145778.03957100003</v>
      </c>
      <c r="K12" s="6"/>
      <c r="M12" s="33"/>
      <c r="N12" s="33"/>
      <c r="P12" s="32"/>
    </row>
    <row r="13" spans="2:16">
      <c r="B13" s="9" t="s">
        <v>83</v>
      </c>
      <c r="C13" s="25">
        <v>193308</v>
      </c>
      <c r="D13" s="25">
        <v>258487</v>
      </c>
      <c r="E13" s="25">
        <v>213718</v>
      </c>
      <c r="F13" s="25">
        <v>194240</v>
      </c>
      <c r="H13" s="25">
        <v>595000</v>
      </c>
      <c r="I13" s="25">
        <v>859753</v>
      </c>
      <c r="L13" s="6"/>
      <c r="M13" s="33"/>
      <c r="N13" s="33"/>
      <c r="P13" s="32"/>
    </row>
    <row r="14" spans="2:16" s="6" customFormat="1">
      <c r="B14" s="6" t="s">
        <v>84</v>
      </c>
      <c r="C14" s="26">
        <f>+SUM(C11:C13)</f>
        <v>329389.48412163067</v>
      </c>
      <c r="D14" s="26">
        <f>+SUM(D11:D13)</f>
        <v>424051.79856781126</v>
      </c>
      <c r="E14" s="26">
        <f>+SUM(E11:E13)</f>
        <v>520532.25779865938</v>
      </c>
      <c r="F14" s="26">
        <f>+SUM(F11:F13)</f>
        <v>443690.15483517409</v>
      </c>
      <c r="H14" s="26">
        <f>+SUM(H11:H13)</f>
        <v>1119000</v>
      </c>
      <c r="I14" s="26">
        <f>+SUM(I11:I13)</f>
        <v>1717663.6953232754</v>
      </c>
      <c r="K14" s="1"/>
      <c r="L14" s="1"/>
      <c r="M14" s="33"/>
      <c r="N14" s="33"/>
      <c r="P14" s="32"/>
    </row>
    <row r="15" spans="2:16">
      <c r="B15" s="9" t="s">
        <v>5</v>
      </c>
      <c r="C15" s="25">
        <v>267853</v>
      </c>
      <c r="D15" s="25">
        <v>244598</v>
      </c>
      <c r="E15" s="25">
        <v>221631</v>
      </c>
      <c r="F15" s="25">
        <v>232226</v>
      </c>
      <c r="H15" s="25">
        <v>962000</v>
      </c>
      <c r="I15" s="25">
        <v>966308</v>
      </c>
      <c r="K15" s="6"/>
      <c r="M15" s="33"/>
      <c r="N15" s="33"/>
      <c r="P15" s="32"/>
    </row>
    <row r="16" spans="2:16" s="6" customFormat="1">
      <c r="B16" s="6" t="s">
        <v>85</v>
      </c>
      <c r="C16" s="26">
        <f>+C15+C14</f>
        <v>597242.48412163067</v>
      </c>
      <c r="D16" s="26">
        <f>+D15+D14</f>
        <v>668649.79856781126</v>
      </c>
      <c r="E16" s="26">
        <f>+E15+E14</f>
        <v>742163.25779865938</v>
      </c>
      <c r="F16" s="26">
        <f>+F15+F14</f>
        <v>675916.15483517409</v>
      </c>
      <c r="H16" s="26">
        <f>+H15+H14</f>
        <v>2081000</v>
      </c>
      <c r="I16" s="26">
        <f>+I15+I14</f>
        <v>2683971.6953232754</v>
      </c>
      <c r="K16" s="1"/>
      <c r="M16" s="33"/>
      <c r="N16" s="33"/>
      <c r="P16" s="32"/>
    </row>
    <row r="17" spans="2:16">
      <c r="B17" s="9" t="s">
        <v>86</v>
      </c>
      <c r="C17" s="25">
        <v>-327444</v>
      </c>
      <c r="D17" s="25">
        <v>12910</v>
      </c>
      <c r="E17" s="25">
        <v>18241</v>
      </c>
      <c r="F17" s="25">
        <v>149746</v>
      </c>
      <c r="H17" s="25">
        <v>-134400</v>
      </c>
      <c r="I17" s="25">
        <v>-146547</v>
      </c>
      <c r="K17" s="6"/>
      <c r="M17" s="33"/>
      <c r="N17" s="33"/>
      <c r="P17" s="32"/>
    </row>
    <row r="18" spans="2:16">
      <c r="B18" s="9" t="s">
        <v>87</v>
      </c>
      <c r="C18" s="25">
        <v>-110803.53973504259</v>
      </c>
      <c r="D18" s="25">
        <v>-111735.59452408993</v>
      </c>
      <c r="E18" s="25">
        <v>-111245.01458511173</v>
      </c>
      <c r="F18" s="25">
        <v>-182583.91500098497</v>
      </c>
      <c r="H18" s="25">
        <v>-473000</v>
      </c>
      <c r="I18" s="25">
        <v>-516368.06384522922</v>
      </c>
      <c r="L18" s="6"/>
      <c r="M18" s="33"/>
      <c r="N18" s="33"/>
      <c r="P18" s="32"/>
    </row>
    <row r="19" spans="2:16">
      <c r="B19" s="9" t="s">
        <v>88</v>
      </c>
      <c r="C19" s="25">
        <v>-79342</v>
      </c>
      <c r="D19" s="25">
        <v>-106498</v>
      </c>
      <c r="E19" s="25">
        <v>-57653</v>
      </c>
      <c r="F19" s="25">
        <v>-40640</v>
      </c>
      <c r="H19" s="25">
        <v>-185000</v>
      </c>
      <c r="I19" s="25">
        <v>-284133</v>
      </c>
      <c r="M19" s="33"/>
      <c r="N19" s="33"/>
      <c r="P19" s="32"/>
    </row>
    <row r="20" spans="2:16" s="6" customFormat="1">
      <c r="B20" s="6" t="s">
        <v>89</v>
      </c>
      <c r="C20" s="26">
        <f>+SUM(C16:C19)</f>
        <v>79652.94438658806</v>
      </c>
      <c r="D20" s="26">
        <f>+SUM(D16:D19)</f>
        <v>463326.20404372131</v>
      </c>
      <c r="E20" s="26">
        <f>+SUM(E16:E19)</f>
        <v>591506.24321354763</v>
      </c>
      <c r="F20" s="26">
        <f>+SUM(F16:F19)</f>
        <v>602438.23983418918</v>
      </c>
      <c r="H20" s="26">
        <f>+SUM(H16:H19)</f>
        <v>1288600</v>
      </c>
      <c r="I20" s="26">
        <f>+SUM(I16:I19)</f>
        <v>1736923.6314780461</v>
      </c>
      <c r="K20" s="1"/>
      <c r="L20" s="1"/>
      <c r="M20" s="33"/>
      <c r="N20" s="33"/>
      <c r="P20" s="32"/>
    </row>
    <row r="21" spans="2:16">
      <c r="B21" s="9" t="s">
        <v>90</v>
      </c>
      <c r="C21" s="25">
        <v>-192320</v>
      </c>
      <c r="D21" s="25">
        <v>-180909.00000000006</v>
      </c>
      <c r="E21" s="25">
        <v>-267326.00000000006</v>
      </c>
      <c r="F21" s="25">
        <v>-147788.99999999988</v>
      </c>
      <c r="H21" s="25">
        <v>-486000</v>
      </c>
      <c r="I21" s="25">
        <v>-788344</v>
      </c>
      <c r="K21" s="6"/>
      <c r="M21" s="33"/>
      <c r="N21" s="33"/>
      <c r="P21" s="32"/>
    </row>
    <row r="22" spans="2:16" s="6" customFormat="1">
      <c r="B22" s="6" t="s">
        <v>91</v>
      </c>
      <c r="C22" s="26">
        <f>+SUM(C20:C21)</f>
        <v>-112667.05561341194</v>
      </c>
      <c r="D22" s="26">
        <f>+SUM(D20:D21)</f>
        <v>282417.20404372126</v>
      </c>
      <c r="E22" s="26">
        <f>+SUM(E20:E21)</f>
        <v>324180.24321354757</v>
      </c>
      <c r="F22" s="26">
        <f>+SUM(F20:F21)</f>
        <v>454649.2398341893</v>
      </c>
      <c r="H22" s="26">
        <f>+SUM(H20:H21)</f>
        <v>802600</v>
      </c>
      <c r="I22" s="26">
        <f>+SUM(I20:I21)</f>
        <v>948579.63147804607</v>
      </c>
      <c r="K22" s="1"/>
      <c r="M22" s="33"/>
      <c r="N22" s="33"/>
      <c r="P22" s="32"/>
    </row>
    <row r="23" spans="2:16">
      <c r="B23" s="9" t="s">
        <v>92</v>
      </c>
      <c r="C23" s="25">
        <v>-4123.4841216307004</v>
      </c>
      <c r="D23" s="25">
        <v>-6467.7985678112973</v>
      </c>
      <c r="E23" s="25">
        <v>-19420.25779865931</v>
      </c>
      <c r="F23" s="25">
        <v>-47985.154835174093</v>
      </c>
      <c r="H23" s="25">
        <v>305000</v>
      </c>
      <c r="I23" s="25">
        <v>-77996.695323275402</v>
      </c>
      <c r="K23" s="6"/>
      <c r="M23" s="33"/>
      <c r="N23" s="33"/>
      <c r="P23" s="32"/>
    </row>
    <row r="24" spans="2:16">
      <c r="B24" s="9" t="s">
        <v>93</v>
      </c>
      <c r="C24" s="25">
        <v>171952</v>
      </c>
      <c r="D24" s="25">
        <v>-258301</v>
      </c>
      <c r="E24" s="25">
        <v>113648.99999999997</v>
      </c>
      <c r="F24" s="25">
        <v>-219982.99999999991</v>
      </c>
      <c r="H24" s="25">
        <v>261399.99999999997</v>
      </c>
      <c r="I24" s="25">
        <v>-192682.99999999994</v>
      </c>
      <c r="L24" s="6"/>
      <c r="M24" s="33"/>
      <c r="N24" s="33"/>
      <c r="P24" s="32"/>
    </row>
    <row r="25" spans="2:16" s="6" customFormat="1">
      <c r="B25" s="6" t="s">
        <v>94</v>
      </c>
      <c r="C25" s="26">
        <f>+SUM(C22:C24)</f>
        <v>55161.460264957364</v>
      </c>
      <c r="D25" s="26">
        <f>+SUM(D22:D24)</f>
        <v>17648.405475909938</v>
      </c>
      <c r="E25" s="26">
        <f>+SUM(E22:E24)</f>
        <v>418408.98541488824</v>
      </c>
      <c r="F25" s="26">
        <f>+SUM(F22:F24)</f>
        <v>186681.08499901529</v>
      </c>
      <c r="H25" s="26">
        <f>+SUM(H22:H24)</f>
        <v>1369000</v>
      </c>
      <c r="I25" s="26">
        <f>+SUM(I22:I24)</f>
        <v>677899.93615477066</v>
      </c>
      <c r="K25" s="1"/>
      <c r="L25" s="1"/>
      <c r="M25" s="33"/>
      <c r="N25" s="33"/>
      <c r="P25" s="32"/>
    </row>
    <row r="26" spans="2:16">
      <c r="B26" s="9" t="s">
        <v>95</v>
      </c>
      <c r="C26" s="25">
        <v>-64217.460264957408</v>
      </c>
      <c r="D26" s="25">
        <v>-134763.41548328387</v>
      </c>
      <c r="E26" s="25">
        <v>-84867.975407514488</v>
      </c>
      <c r="F26" s="25">
        <v>-54208.084999014973</v>
      </c>
      <c r="H26" s="25">
        <v>-250000</v>
      </c>
      <c r="I26" s="25">
        <v>-338056.93615477072</v>
      </c>
      <c r="K26" s="6"/>
      <c r="M26" s="33"/>
      <c r="N26" s="33"/>
      <c r="P26" s="32"/>
    </row>
    <row r="27" spans="2:16">
      <c r="B27" s="9" t="s">
        <v>96</v>
      </c>
      <c r="C27" s="25">
        <v>-95117</v>
      </c>
      <c r="D27" s="25">
        <v>-200800</v>
      </c>
      <c r="E27" s="25">
        <v>-92736</v>
      </c>
      <c r="F27" s="25">
        <v>-203427</v>
      </c>
      <c r="H27" s="25">
        <v>-347000</v>
      </c>
      <c r="I27" s="25">
        <v>-592080</v>
      </c>
      <c r="L27" s="6"/>
      <c r="M27" s="33"/>
      <c r="N27" s="33"/>
      <c r="P27" s="32"/>
    </row>
    <row r="28" spans="2:16" s="6" customFormat="1">
      <c r="B28" s="6" t="s">
        <v>97</v>
      </c>
      <c r="C28" s="26">
        <f>+SUM(C25:C27)</f>
        <v>-104173.00000000004</v>
      </c>
      <c r="D28" s="26">
        <f>+SUM(D25:D27)</f>
        <v>-317915.01000737393</v>
      </c>
      <c r="E28" s="26">
        <f>+SUM(E25:E27)</f>
        <v>240805.01000737376</v>
      </c>
      <c r="F28" s="26">
        <f>+SUM(F25:F27)</f>
        <v>-70953.99999999968</v>
      </c>
      <c r="H28" s="26">
        <f>+SUM(H25:H27)</f>
        <v>772000</v>
      </c>
      <c r="I28" s="26">
        <f>+SUM(I25:I27)</f>
        <v>-252237.00000000006</v>
      </c>
      <c r="K28" s="1"/>
      <c r="L28" s="1"/>
      <c r="M28" s="33"/>
      <c r="N28" s="33"/>
      <c r="P28" s="32"/>
    </row>
    <row r="29" spans="2:16">
      <c r="B29" s="9" t="s">
        <v>98</v>
      </c>
      <c r="C29" s="25">
        <v>1260891</v>
      </c>
      <c r="D29" s="25">
        <f>+C30</f>
        <v>1156718</v>
      </c>
      <c r="E29" s="25">
        <f>+D30</f>
        <v>838802.98999262601</v>
      </c>
      <c r="F29" s="25">
        <f>+E30</f>
        <v>1079607.9999999998</v>
      </c>
      <c r="H29" s="25">
        <v>483000</v>
      </c>
      <c r="I29" s="25">
        <v>1260891</v>
      </c>
      <c r="K29" s="6"/>
      <c r="M29" s="33"/>
      <c r="N29" s="33"/>
      <c r="P29" s="32"/>
    </row>
    <row r="30" spans="2:16" s="6" customFormat="1">
      <c r="B30" s="6" t="s">
        <v>99</v>
      </c>
      <c r="C30" s="26">
        <f>+C29+C28</f>
        <v>1156718</v>
      </c>
      <c r="D30" s="26">
        <f>+D29+D28</f>
        <v>838802.98999262601</v>
      </c>
      <c r="E30" s="26">
        <f>+E29+E28</f>
        <v>1079607.9999999998</v>
      </c>
      <c r="F30" s="26">
        <f>+F29+F28</f>
        <v>1008654.0000000001</v>
      </c>
      <c r="H30" s="26">
        <f>+H29+H28</f>
        <v>1255000</v>
      </c>
      <c r="I30" s="26">
        <f>+I29+I28</f>
        <v>1008654</v>
      </c>
      <c r="K30" s="1"/>
      <c r="M30" s="33"/>
      <c r="N30" s="33"/>
      <c r="P30" s="32"/>
    </row>
    <row r="31" spans="2:16">
      <c r="K31" s="6"/>
      <c r="M31" s="33"/>
      <c r="N31" s="6"/>
      <c r="P31" s="32"/>
    </row>
    <row r="32" spans="2:16">
      <c r="L32" s="6"/>
      <c r="M32" s="33"/>
    </row>
  </sheetData>
  <mergeCells count="3">
    <mergeCell ref="B1:B3"/>
    <mergeCell ref="C5:E5"/>
    <mergeCell ref="H5:I5"/>
  </mergeCells>
  <pageMargins left="0.7" right="0.7" top="0.75" bottom="0.75" header="0.3" footer="0.3"/>
  <customProperties>
    <customPr name="EpmWorksheetKeyString_GUID" r:id="rId1"/>
  </customProperties>
  <ignoredErrors>
    <ignoredError sqref="H11"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A77C36-29BD-4574-A0DD-090267ECD79F}">
  <dimension ref="B1:O84"/>
  <sheetViews>
    <sheetView showGridLines="0" zoomScale="80" zoomScaleNormal="80" workbookViewId="0">
      <selection activeCell="G77" sqref="G77:K77"/>
    </sheetView>
  </sheetViews>
  <sheetFormatPr baseColWidth="10" defaultRowHeight="13.5"/>
  <cols>
    <col min="1" max="1" width="4.453125" style="1" customWidth="1"/>
    <col min="2" max="2" width="29.08984375" style="1" customWidth="1"/>
    <col min="3" max="3" width="24.1796875" style="1" bestFit="1" customWidth="1"/>
    <col min="4" max="4" width="13.453125" style="1" customWidth="1"/>
    <col min="5" max="7" width="10.90625" style="1"/>
    <col min="8" max="8" width="13.7265625" style="1" bestFit="1" customWidth="1"/>
    <col min="9" max="12" width="10.90625" style="1"/>
    <col min="13" max="13" width="14.54296875" style="1" bestFit="1" customWidth="1"/>
    <col min="14" max="14" width="13.7265625" style="1" bestFit="1" customWidth="1"/>
    <col min="15" max="16384" width="10.90625" style="1"/>
  </cols>
  <sheetData>
    <row r="1" spans="2:15" s="52" customFormat="1">
      <c r="B1" s="93" t="s">
        <v>102</v>
      </c>
    </row>
    <row r="2" spans="2:15" s="52" customFormat="1">
      <c r="B2" s="90"/>
    </row>
    <row r="3" spans="2:15" s="52" customFormat="1">
      <c r="B3" s="90"/>
    </row>
    <row r="9" spans="2:15">
      <c r="B9" s="28"/>
    </row>
    <row r="10" spans="2:15" s="56" customFormat="1">
      <c r="B10" s="95" t="s">
        <v>144</v>
      </c>
      <c r="C10" s="95"/>
    </row>
    <row r="11" spans="2:15">
      <c r="B11" s="92" t="s">
        <v>145</v>
      </c>
      <c r="C11" s="92" t="s">
        <v>146</v>
      </c>
      <c r="D11" s="3" t="s">
        <v>147</v>
      </c>
      <c r="E11" s="3"/>
      <c r="F11" s="3"/>
      <c r="G11" s="3"/>
      <c r="H11" s="3"/>
      <c r="I11" s="3"/>
      <c r="J11" s="3"/>
      <c r="K11" s="3"/>
    </row>
    <row r="12" spans="2:15">
      <c r="B12" s="92"/>
      <c r="C12" s="92"/>
      <c r="D12" s="94" t="s">
        <v>75</v>
      </c>
      <c r="E12" s="94"/>
      <c r="F12" s="94"/>
      <c r="G12" s="94"/>
      <c r="H12" s="94"/>
      <c r="I12" s="94"/>
      <c r="J12" s="94"/>
      <c r="K12" s="94"/>
      <c r="M12" s="91" t="s">
        <v>100</v>
      </c>
      <c r="N12" s="91"/>
    </row>
    <row r="13" spans="2:15" s="5" customFormat="1">
      <c r="B13" s="92"/>
      <c r="C13" s="92"/>
      <c r="D13" s="5" t="s">
        <v>136</v>
      </c>
      <c r="E13" s="5" t="s">
        <v>137</v>
      </c>
      <c r="F13" s="5" t="s">
        <v>138</v>
      </c>
      <c r="G13" s="5" t="s">
        <v>135</v>
      </c>
      <c r="H13" s="5" t="s">
        <v>139</v>
      </c>
      <c r="I13" s="30" t="s">
        <v>140</v>
      </c>
      <c r="J13" s="30" t="s">
        <v>142</v>
      </c>
      <c r="K13" s="30" t="s">
        <v>141</v>
      </c>
      <c r="M13" s="5">
        <v>2022</v>
      </c>
      <c r="N13" s="5">
        <v>2023</v>
      </c>
    </row>
    <row r="14" spans="2:15">
      <c r="B14" s="1" t="s">
        <v>103</v>
      </c>
      <c r="C14" s="2" t="s">
        <v>123</v>
      </c>
      <c r="D14" s="49">
        <v>3949.24</v>
      </c>
      <c r="E14" s="49">
        <v>4220.3069999999998</v>
      </c>
      <c r="F14" s="49">
        <v>4172.4189999999999</v>
      </c>
      <c r="G14" s="49">
        <v>3861.6129999999998</v>
      </c>
      <c r="H14" s="49">
        <v>3925.0630000000001</v>
      </c>
      <c r="I14" s="18">
        <v>4020.3890000000001</v>
      </c>
      <c r="J14" s="18">
        <v>3982.9009999999998</v>
      </c>
      <c r="K14" s="18">
        <v>3774.393</v>
      </c>
      <c r="L14" s="18"/>
      <c r="M14" s="18">
        <f>+SUM(D14:G14)</f>
        <v>16203.579</v>
      </c>
      <c r="N14" s="18">
        <f>+SUM(H14:K14)</f>
        <v>15702.745999999999</v>
      </c>
      <c r="O14" s="34"/>
    </row>
    <row r="15" spans="2:15">
      <c r="B15" s="2" t="s">
        <v>104</v>
      </c>
      <c r="C15" s="2" t="s">
        <v>124</v>
      </c>
      <c r="D15" s="49">
        <v>1798.03</v>
      </c>
      <c r="E15" s="49">
        <v>1957.2090000000001</v>
      </c>
      <c r="F15" s="49">
        <v>1907.46</v>
      </c>
      <c r="G15" s="49">
        <v>1760.367</v>
      </c>
      <c r="H15" s="49">
        <v>1755.971</v>
      </c>
      <c r="I15" s="18">
        <v>1755.954</v>
      </c>
      <c r="J15" s="18">
        <v>1702.2950000000001</v>
      </c>
      <c r="K15" s="18">
        <v>1525.3810000000001</v>
      </c>
      <c r="L15" s="18"/>
      <c r="M15" s="18">
        <f>+SUM(D15:G15)</f>
        <v>7423.0660000000007</v>
      </c>
      <c r="N15" s="18">
        <f>+SUM(H15:K15)</f>
        <v>6739.6010000000006</v>
      </c>
      <c r="O15" s="34"/>
    </row>
    <row r="16" spans="2:15">
      <c r="B16" s="1" t="s">
        <v>105</v>
      </c>
      <c r="C16" s="2" t="s">
        <v>125</v>
      </c>
      <c r="D16" s="50">
        <v>2501.4924365980901</v>
      </c>
      <c r="E16" s="50">
        <v>2851.3151945320001</v>
      </c>
      <c r="F16" s="50">
        <v>3117.6896275859999</v>
      </c>
      <c r="G16" s="50">
        <v>3137.7693238410002</v>
      </c>
      <c r="H16" s="50">
        <v>3381.7070105759999</v>
      </c>
      <c r="I16" s="36">
        <v>3331.5121082689998</v>
      </c>
      <c r="J16" s="36">
        <v>3086.6342873600001</v>
      </c>
      <c r="K16" s="36">
        <v>2917.4914031110002</v>
      </c>
      <c r="L16" s="36"/>
      <c r="M16" s="36">
        <f t="shared" ref="M16:M17" si="0">+SUM(D16:G16)</f>
        <v>11608.266582557091</v>
      </c>
      <c r="N16" s="36">
        <f>+SUM(H16:K16)</f>
        <v>12717.344809316</v>
      </c>
      <c r="O16" s="34"/>
    </row>
    <row r="17" spans="2:15">
      <c r="B17" s="1" t="s">
        <v>106</v>
      </c>
      <c r="C17" s="2" t="s">
        <v>125</v>
      </c>
      <c r="D17" s="50">
        <v>349.70225920087597</v>
      </c>
      <c r="E17" s="50">
        <v>522.7899508439026</v>
      </c>
      <c r="F17" s="50">
        <v>592.01248304006299</v>
      </c>
      <c r="G17" s="50">
        <v>603.58319980836905</v>
      </c>
      <c r="H17" s="50">
        <v>597.24221313963096</v>
      </c>
      <c r="I17" s="36">
        <v>669.90876585813123</v>
      </c>
      <c r="J17" s="36">
        <v>742.15381399365936</v>
      </c>
      <c r="K17" s="36">
        <v>675.72294477617402</v>
      </c>
      <c r="L17" s="36"/>
      <c r="M17" s="36">
        <f t="shared" si="0"/>
        <v>2068.0878928932107</v>
      </c>
      <c r="N17" s="36">
        <f>+SUM(H17:K17)</f>
        <v>2685.0277377675957</v>
      </c>
      <c r="O17" s="34"/>
    </row>
    <row r="18" spans="2:15">
      <c r="B18" s="1" t="s">
        <v>107</v>
      </c>
      <c r="C18" s="2" t="s">
        <v>1</v>
      </c>
      <c r="D18" s="51">
        <f>+D17/D16</f>
        <v>0.13979744814917541</v>
      </c>
      <c r="E18" s="51">
        <f t="shared" ref="E18:K18" si="1">+E17/E16</f>
        <v>0.18335045941131409</v>
      </c>
      <c r="F18" s="51">
        <f t="shared" si="1"/>
        <v>0.18988820368833606</v>
      </c>
      <c r="G18" s="51">
        <f t="shared" si="1"/>
        <v>0.19236060319103124</v>
      </c>
      <c r="H18" s="51">
        <f t="shared" si="1"/>
        <v>0.17660968595795168</v>
      </c>
      <c r="I18" s="37">
        <f t="shared" si="1"/>
        <v>0.20108249470124395</v>
      </c>
      <c r="J18" s="37">
        <f t="shared" si="1"/>
        <v>0.24044112288677513</v>
      </c>
      <c r="K18" s="51">
        <f t="shared" si="1"/>
        <v>0.23161094632725646</v>
      </c>
      <c r="L18" s="37"/>
      <c r="M18" s="37">
        <f>+M17/M16</f>
        <v>0.17815647824635403</v>
      </c>
      <c r="N18" s="37">
        <f>+N17/N16</f>
        <v>0.21113115811727443</v>
      </c>
    </row>
    <row r="19" spans="2:15">
      <c r="B19" s="1" t="s">
        <v>108</v>
      </c>
      <c r="C19" s="2" t="s">
        <v>125</v>
      </c>
      <c r="D19" s="50">
        <v>11.843421857794601</v>
      </c>
      <c r="E19" s="50">
        <v>118.6102898199026</v>
      </c>
      <c r="F19" s="50">
        <v>91.558617262063009</v>
      </c>
      <c r="G19" s="50">
        <v>133.88900223336799</v>
      </c>
      <c r="H19" s="50">
        <v>118.273567261631</v>
      </c>
      <c r="I19" s="36">
        <v>135.9839027901312</v>
      </c>
      <c r="J19" s="36">
        <v>249.8913379886593</v>
      </c>
      <c r="K19" s="36">
        <v>209.03956831517399</v>
      </c>
      <c r="L19" s="36"/>
      <c r="M19" s="36">
        <f>+SUM(D19:G19)</f>
        <v>355.9013311731282</v>
      </c>
      <c r="N19" s="36">
        <f>+SUM(H19:K19)</f>
        <v>713.18837635559544</v>
      </c>
      <c r="O19" s="34"/>
    </row>
    <row r="20" spans="2:15">
      <c r="B20" s="1" t="s">
        <v>109</v>
      </c>
      <c r="C20" s="2" t="s">
        <v>1</v>
      </c>
      <c r="D20" s="51">
        <f>+D19/D16</f>
        <v>4.7345423414116286E-3</v>
      </c>
      <c r="E20" s="51">
        <f t="shared" ref="E20:G20" si="2">+E19/E16</f>
        <v>4.1598449041117209E-2</v>
      </c>
      <c r="F20" s="51">
        <f t="shared" si="2"/>
        <v>2.9367457379956084E-2</v>
      </c>
      <c r="G20" s="51">
        <f t="shared" si="2"/>
        <v>4.2670122757613053E-2</v>
      </c>
      <c r="H20" s="51">
        <f>+H19/H16</f>
        <v>3.4974516388244316E-2</v>
      </c>
      <c r="I20" s="37">
        <f t="shared" ref="I20:K20" si="3">+I19/I16</f>
        <v>4.0817472178057382E-2</v>
      </c>
      <c r="J20" s="37">
        <f t="shared" si="3"/>
        <v>8.0959166109176958E-2</v>
      </c>
      <c r="K20" s="51">
        <f t="shared" si="3"/>
        <v>7.1650448769881359E-2</v>
      </c>
      <c r="L20" s="35"/>
      <c r="M20" s="37">
        <f>+M19/M16</f>
        <v>3.0659300304828937E-2</v>
      </c>
      <c r="N20" s="37">
        <f>+N19/N16</f>
        <v>5.6079974794200307E-2</v>
      </c>
    </row>
    <row r="22" spans="2:15" s="56" customFormat="1">
      <c r="B22" s="95" t="s">
        <v>148</v>
      </c>
      <c r="C22" s="95"/>
    </row>
    <row r="23" spans="2:15">
      <c r="B23" s="92" t="s">
        <v>145</v>
      </c>
      <c r="C23" s="92" t="s">
        <v>146</v>
      </c>
      <c r="D23" s="3" t="s">
        <v>147</v>
      </c>
      <c r="E23" s="3"/>
      <c r="F23" s="3"/>
      <c r="G23" s="3"/>
      <c r="H23" s="3"/>
      <c r="I23" s="3"/>
      <c r="J23" s="3"/>
      <c r="K23" s="3"/>
    </row>
    <row r="24" spans="2:15">
      <c r="B24" s="92"/>
      <c r="C24" s="92"/>
      <c r="D24" s="94" t="s">
        <v>75</v>
      </c>
      <c r="E24" s="94"/>
      <c r="F24" s="94"/>
      <c r="G24" s="94"/>
      <c r="H24" s="94"/>
      <c r="I24" s="94"/>
      <c r="J24" s="94"/>
      <c r="K24" s="94"/>
      <c r="M24" s="91" t="s">
        <v>100</v>
      </c>
      <c r="N24" s="91"/>
    </row>
    <row r="25" spans="2:15" s="5" customFormat="1">
      <c r="B25" s="92"/>
      <c r="C25" s="92"/>
      <c r="D25" s="5" t="s">
        <v>136</v>
      </c>
      <c r="E25" s="5" t="s">
        <v>137</v>
      </c>
      <c r="F25" s="5" t="s">
        <v>138</v>
      </c>
      <c r="G25" s="5" t="s">
        <v>135</v>
      </c>
      <c r="H25" s="5" t="s">
        <v>139</v>
      </c>
      <c r="I25" s="30" t="s">
        <v>140</v>
      </c>
      <c r="J25" s="30" t="s">
        <v>142</v>
      </c>
      <c r="K25" s="30" t="s">
        <v>141</v>
      </c>
      <c r="M25" s="5">
        <v>2022</v>
      </c>
      <c r="N25" s="5">
        <v>2023</v>
      </c>
    </row>
    <row r="26" spans="2:15">
      <c r="B26" s="1" t="s">
        <v>103</v>
      </c>
      <c r="C26" s="2" t="s">
        <v>123</v>
      </c>
      <c r="D26" s="49">
        <v>1401.4449999999999</v>
      </c>
      <c r="E26" s="49">
        <v>1658.192</v>
      </c>
      <c r="F26" s="49">
        <v>1590.87</v>
      </c>
      <c r="G26" s="49">
        <v>1458.1320000000001</v>
      </c>
      <c r="H26" s="49">
        <v>1500.78</v>
      </c>
      <c r="I26" s="18">
        <v>1581.9970000000001</v>
      </c>
      <c r="J26" s="18">
        <v>1526.7180000000001</v>
      </c>
      <c r="K26" s="18">
        <v>1476.9559999999999</v>
      </c>
      <c r="M26" s="18">
        <f>+SUM(D26:G26)</f>
        <v>6108.6389999999992</v>
      </c>
      <c r="N26" s="18">
        <f>+SUM(H26:K26)</f>
        <v>6086.451</v>
      </c>
      <c r="O26" s="34"/>
    </row>
    <row r="27" spans="2:15">
      <c r="B27" s="2" t="s">
        <v>104</v>
      </c>
      <c r="C27" s="2" t="s">
        <v>124</v>
      </c>
      <c r="D27" s="49">
        <v>1091.1298114293299</v>
      </c>
      <c r="E27" s="49">
        <v>1229.902</v>
      </c>
      <c r="F27" s="49">
        <v>1119.086</v>
      </c>
      <c r="G27" s="49">
        <v>985.29399999999998</v>
      </c>
      <c r="H27" s="49">
        <v>1064.049</v>
      </c>
      <c r="I27" s="18">
        <v>1075.6389999999999</v>
      </c>
      <c r="J27" s="18">
        <v>990.88099999999997</v>
      </c>
      <c r="K27" s="18">
        <v>881.30700000000002</v>
      </c>
      <c r="M27" s="18">
        <f>+SUM(D27:G27)</f>
        <v>4425.4118114293296</v>
      </c>
      <c r="N27" s="18">
        <f>+SUM(H27:K27)</f>
        <v>4011.8760000000002</v>
      </c>
      <c r="O27" s="34"/>
    </row>
    <row r="28" spans="2:15">
      <c r="B28" s="1" t="s">
        <v>105</v>
      </c>
      <c r="C28" s="2" t="s">
        <v>126</v>
      </c>
      <c r="D28" s="50">
        <v>340.47355379999999</v>
      </c>
      <c r="E28" s="50">
        <v>416.48569600000002</v>
      </c>
      <c r="F28" s="50">
        <v>413.80066299999999</v>
      </c>
      <c r="G28" s="50">
        <v>376.34795600000001</v>
      </c>
      <c r="H28" s="50">
        <v>416.18421499999999</v>
      </c>
      <c r="I28" s="36">
        <v>443.50350500000002</v>
      </c>
      <c r="J28" s="36">
        <v>436.75989099999998</v>
      </c>
      <c r="K28" s="36">
        <v>412.46178600000002</v>
      </c>
      <c r="L28" s="36"/>
      <c r="M28" s="36">
        <f t="shared" ref="M28" si="4">+SUM(D28:G28)</f>
        <v>1547.1078688</v>
      </c>
      <c r="N28" s="36">
        <f>+SUM(H28:K28)</f>
        <v>1708.9093970000001</v>
      </c>
      <c r="O28" s="34"/>
    </row>
    <row r="29" spans="2:15">
      <c r="B29" s="1" t="s">
        <v>106</v>
      </c>
      <c r="C29" s="2" t="s">
        <v>126</v>
      </c>
      <c r="D29" s="50">
        <v>36.949529538999997</v>
      </c>
      <c r="E29" s="50">
        <v>75.00181898000001</v>
      </c>
      <c r="F29" s="50">
        <v>76.058697719999998</v>
      </c>
      <c r="G29" s="50">
        <v>64.529585999999995</v>
      </c>
      <c r="H29" s="50">
        <v>65.264733309999997</v>
      </c>
      <c r="I29" s="36">
        <v>93.18513354000001</v>
      </c>
      <c r="J29" s="36">
        <v>107.91392189</v>
      </c>
      <c r="K29" s="36">
        <v>99.060164040000004</v>
      </c>
      <c r="L29" s="36"/>
      <c r="M29" s="36">
        <v>249.660593299</v>
      </c>
      <c r="N29" s="36">
        <f>+SUM(H29:K29)</f>
        <v>365.42395278000004</v>
      </c>
      <c r="O29" s="34"/>
    </row>
    <row r="30" spans="2:15">
      <c r="B30" s="1" t="s">
        <v>107</v>
      </c>
      <c r="C30" s="2" t="s">
        <v>1</v>
      </c>
      <c r="D30" s="51">
        <f>+D29/D28</f>
        <v>0.10852393416936219</v>
      </c>
      <c r="E30" s="51">
        <f t="shared" ref="E30:G30" si="5">+E29/E28</f>
        <v>0.18008258074726294</v>
      </c>
      <c r="F30" s="51">
        <f t="shared" si="5"/>
        <v>0.1838051615688204</v>
      </c>
      <c r="G30" s="51">
        <f t="shared" si="5"/>
        <v>0.17146256535002941</v>
      </c>
      <c r="H30" s="51">
        <f>+H29/H28</f>
        <v>0.15681693576485115</v>
      </c>
      <c r="I30" s="37">
        <f t="shared" ref="I30:K30" si="6">+I29/I28</f>
        <v>0.21011138015696179</v>
      </c>
      <c r="J30" s="37">
        <f t="shared" si="6"/>
        <v>0.24707836986340856</v>
      </c>
      <c r="K30" s="51">
        <f t="shared" si="6"/>
        <v>0.24016810139109468</v>
      </c>
      <c r="M30" s="37">
        <f t="shared" ref="M30:N30" si="7">+M29/M28</f>
        <v>0.16137245394055616</v>
      </c>
      <c r="N30" s="37">
        <f t="shared" si="7"/>
        <v>0.21383459732944521</v>
      </c>
    </row>
    <row r="31" spans="2:15">
      <c r="C31" s="2"/>
    </row>
    <row r="32" spans="2:15" s="56" customFormat="1">
      <c r="B32" s="95" t="s">
        <v>149</v>
      </c>
      <c r="C32" s="95"/>
    </row>
    <row r="33" spans="2:15">
      <c r="B33" s="92" t="s">
        <v>145</v>
      </c>
      <c r="C33" s="92" t="s">
        <v>146</v>
      </c>
      <c r="D33" s="3" t="s">
        <v>147</v>
      </c>
      <c r="E33" s="3"/>
      <c r="F33" s="3"/>
      <c r="G33" s="3"/>
      <c r="H33" s="3"/>
      <c r="I33" s="3"/>
      <c r="J33" s="3"/>
      <c r="K33" s="3"/>
    </row>
    <row r="34" spans="2:15">
      <c r="B34" s="92"/>
      <c r="C34" s="92"/>
      <c r="D34" s="94" t="s">
        <v>75</v>
      </c>
      <c r="E34" s="94"/>
      <c r="F34" s="94"/>
      <c r="G34" s="94"/>
      <c r="H34" s="94"/>
      <c r="I34" s="94"/>
      <c r="J34" s="94"/>
      <c r="K34" s="94"/>
      <c r="M34" s="91" t="s">
        <v>100</v>
      </c>
      <c r="N34" s="91"/>
    </row>
    <row r="35" spans="2:15" s="5" customFormat="1">
      <c r="B35" s="92"/>
      <c r="C35" s="92"/>
      <c r="D35" s="5" t="s">
        <v>136</v>
      </c>
      <c r="E35" s="5" t="s">
        <v>137</v>
      </c>
      <c r="F35" s="5" t="s">
        <v>138</v>
      </c>
      <c r="G35" s="5" t="s">
        <v>135</v>
      </c>
      <c r="H35" s="5" t="s">
        <v>139</v>
      </c>
      <c r="I35" s="30" t="s">
        <v>140</v>
      </c>
      <c r="J35" s="30" t="s">
        <v>142</v>
      </c>
      <c r="K35" s="30" t="s">
        <v>141</v>
      </c>
      <c r="M35" s="5">
        <v>2022</v>
      </c>
      <c r="N35" s="5">
        <v>2023</v>
      </c>
    </row>
    <row r="36" spans="2:15">
      <c r="B36" s="1" t="s">
        <v>103</v>
      </c>
      <c r="C36" s="2" t="s">
        <v>123</v>
      </c>
      <c r="D36" s="49">
        <v>1467.672</v>
      </c>
      <c r="E36" s="49">
        <v>1512.5050000000001</v>
      </c>
      <c r="F36" s="49">
        <v>1536.9179999999999</v>
      </c>
      <c r="G36" s="49">
        <f>+SUM(G37:G38)</f>
        <v>1497.0320000000002</v>
      </c>
      <c r="H36" s="49">
        <v>1400.4880000000001</v>
      </c>
      <c r="I36" s="18">
        <v>1413.212</v>
      </c>
      <c r="J36" s="18">
        <v>1540.1949999999999</v>
      </c>
      <c r="K36" s="18">
        <f>+SUM(K37:K38)</f>
        <v>1461.335</v>
      </c>
      <c r="M36" s="18">
        <f t="shared" ref="M36:M42" si="8">+SUM(D36:G36)</f>
        <v>6014.1270000000004</v>
      </c>
      <c r="N36" s="18">
        <f t="shared" ref="N36:N42" si="9">+SUM(H36:K36)</f>
        <v>5815.23</v>
      </c>
      <c r="O36" s="34"/>
    </row>
    <row r="37" spans="2:15">
      <c r="B37" s="9" t="s">
        <v>110</v>
      </c>
      <c r="C37" s="2" t="s">
        <v>123</v>
      </c>
      <c r="D37" s="49">
        <v>1170.3389999999999</v>
      </c>
      <c r="E37" s="49">
        <v>1235.182</v>
      </c>
      <c r="F37" s="49">
        <v>1217.9280000000001</v>
      </c>
      <c r="G37" s="49">
        <v>1182.402</v>
      </c>
      <c r="H37" s="49">
        <v>1055.886</v>
      </c>
      <c r="I37" s="18">
        <v>1105.598</v>
      </c>
      <c r="J37" s="18">
        <v>1159.943</v>
      </c>
      <c r="K37" s="18">
        <v>1136.164</v>
      </c>
      <c r="M37" s="18">
        <f t="shared" si="8"/>
        <v>4805.8509999999997</v>
      </c>
      <c r="N37" s="18">
        <f t="shared" si="9"/>
        <v>4457.5909999999994</v>
      </c>
      <c r="O37" s="34"/>
    </row>
    <row r="38" spans="2:15">
      <c r="B38" s="9" t="s">
        <v>111</v>
      </c>
      <c r="C38" s="2" t="s">
        <v>123</v>
      </c>
      <c r="D38" s="49">
        <v>297.33300000000003</v>
      </c>
      <c r="E38" s="49">
        <v>277.32299999999998</v>
      </c>
      <c r="F38" s="49">
        <v>318.99</v>
      </c>
      <c r="G38" s="49">
        <v>314.63</v>
      </c>
      <c r="H38" s="49">
        <v>344.60199999999998</v>
      </c>
      <c r="I38" s="18">
        <v>307.61399999999998</v>
      </c>
      <c r="J38" s="18">
        <v>380.25200000000001</v>
      </c>
      <c r="K38" s="18">
        <v>325.17099999999999</v>
      </c>
      <c r="M38" s="18">
        <f t="shared" si="8"/>
        <v>1208.2759999999998</v>
      </c>
      <c r="N38" s="18">
        <f t="shared" si="9"/>
        <v>1357.6389999999999</v>
      </c>
      <c r="O38" s="34"/>
    </row>
    <row r="39" spans="2:15">
      <c r="B39" s="2" t="s">
        <v>112</v>
      </c>
      <c r="C39" s="2" t="s">
        <v>124</v>
      </c>
      <c r="D39" s="49">
        <v>648.57500000000005</v>
      </c>
      <c r="E39" s="49">
        <v>656.27499999999998</v>
      </c>
      <c r="F39" s="49">
        <v>711.61</v>
      </c>
      <c r="G39" s="49">
        <v>707.95100000000002</v>
      </c>
      <c r="H39" s="49">
        <v>620.68399999999997</v>
      </c>
      <c r="I39" s="18">
        <v>612.55499999999995</v>
      </c>
      <c r="J39" s="18">
        <v>634.88400000000001</v>
      </c>
      <c r="K39" s="18">
        <v>582.64200000000005</v>
      </c>
      <c r="M39" s="18">
        <f t="shared" si="8"/>
        <v>2724.4110000000001</v>
      </c>
      <c r="N39" s="18">
        <f t="shared" si="9"/>
        <v>2450.7650000000003</v>
      </c>
      <c r="O39" s="34"/>
    </row>
    <row r="40" spans="2:15">
      <c r="B40" s="2" t="s">
        <v>113</v>
      </c>
      <c r="C40" s="2" t="s">
        <v>123</v>
      </c>
      <c r="D40" s="49">
        <v>401.60700000000003</v>
      </c>
      <c r="E40" s="49">
        <v>330.07499999999999</v>
      </c>
      <c r="F40" s="49">
        <v>331.69799999999998</v>
      </c>
      <c r="G40" s="49">
        <v>277.57799999999997</v>
      </c>
      <c r="H40" s="49">
        <v>313.31</v>
      </c>
      <c r="I40" s="18">
        <v>305</v>
      </c>
      <c r="J40" s="18">
        <v>208.61500000000001</v>
      </c>
      <c r="K40" s="18">
        <v>164.09200000000001</v>
      </c>
      <c r="M40" s="18">
        <f t="shared" si="8"/>
        <v>1340.9580000000001</v>
      </c>
      <c r="N40" s="18">
        <f t="shared" si="9"/>
        <v>991.01699999999994</v>
      </c>
      <c r="O40" s="34"/>
    </row>
    <row r="41" spans="2:15">
      <c r="B41" s="1" t="s">
        <v>114</v>
      </c>
      <c r="C41" s="2" t="s">
        <v>125</v>
      </c>
      <c r="D41" s="36">
        <v>632.23044845499999</v>
      </c>
      <c r="E41" s="36">
        <v>677.71882772799995</v>
      </c>
      <c r="F41" s="36">
        <v>704.98602583700006</v>
      </c>
      <c r="G41" s="36">
        <v>692.60559741500003</v>
      </c>
      <c r="H41" s="36">
        <v>711.97716278799999</v>
      </c>
      <c r="I41" s="36">
        <v>734.97877906600002</v>
      </c>
      <c r="J41" s="36">
        <v>768.99452312100004</v>
      </c>
      <c r="K41" s="36">
        <v>740.04647459600005</v>
      </c>
      <c r="L41" s="36"/>
      <c r="M41" s="36">
        <f t="shared" si="8"/>
        <v>2707.540899435</v>
      </c>
      <c r="N41" s="36">
        <f t="shared" si="9"/>
        <v>2955.9969395710004</v>
      </c>
      <c r="O41" s="34"/>
    </row>
    <row r="42" spans="2:15">
      <c r="B42" s="1" t="s">
        <v>0</v>
      </c>
      <c r="C42" s="2" t="s">
        <v>125</v>
      </c>
      <c r="D42" s="36">
        <v>129.82801935800001</v>
      </c>
      <c r="E42" s="36">
        <v>136.113740568</v>
      </c>
      <c r="F42" s="36">
        <v>157.45597875000001</v>
      </c>
      <c r="G42" s="36">
        <v>181.57031831699999</v>
      </c>
      <c r="H42" s="36">
        <v>180.93715063600001</v>
      </c>
      <c r="I42" s="36">
        <v>147.36036617600001</v>
      </c>
      <c r="J42" s="36">
        <v>208.74894620000001</v>
      </c>
      <c r="K42" s="36">
        <v>207.232363582</v>
      </c>
      <c r="L42" s="36"/>
      <c r="M42" s="36">
        <f t="shared" si="8"/>
        <v>604.968056993</v>
      </c>
      <c r="N42" s="36">
        <f t="shared" si="9"/>
        <v>744.27882659400007</v>
      </c>
      <c r="O42" s="34"/>
    </row>
    <row r="43" spans="2:15">
      <c r="B43" s="1" t="s">
        <v>115</v>
      </c>
      <c r="C43" s="2" t="s">
        <v>1</v>
      </c>
      <c r="D43" s="37">
        <f>+D42/D41</f>
        <v>0.20534920403669979</v>
      </c>
      <c r="E43" s="37">
        <f t="shared" ref="E43:G43" si="10">+E42/E41</f>
        <v>0.20084101990247313</v>
      </c>
      <c r="F43" s="37">
        <f t="shared" si="10"/>
        <v>0.22334624088904342</v>
      </c>
      <c r="G43" s="37">
        <f t="shared" si="10"/>
        <v>0.26215543015342607</v>
      </c>
      <c r="H43" s="37">
        <f>+H42/H41</f>
        <v>0.25413336282792581</v>
      </c>
      <c r="I43" s="37">
        <f t="shared" ref="I43:K43" si="11">+I42/I41</f>
        <v>0.20049608284372966</v>
      </c>
      <c r="J43" s="37">
        <f t="shared" si="11"/>
        <v>0.27145699991826039</v>
      </c>
      <c r="K43" s="37">
        <f t="shared" si="11"/>
        <v>0.28002614794581726</v>
      </c>
      <c r="M43" s="37">
        <f t="shared" ref="M43:N43" si="12">+M42/M41</f>
        <v>0.22343819704413057</v>
      </c>
      <c r="N43" s="37">
        <f t="shared" si="12"/>
        <v>0.25178606128801206</v>
      </c>
    </row>
    <row r="45" spans="2:15" s="56" customFormat="1">
      <c r="B45" s="95" t="s">
        <v>150</v>
      </c>
      <c r="C45" s="95"/>
    </row>
    <row r="46" spans="2:15">
      <c r="B46" s="92" t="s">
        <v>145</v>
      </c>
      <c r="C46" s="92" t="s">
        <v>146</v>
      </c>
      <c r="D46" s="3" t="s">
        <v>147</v>
      </c>
      <c r="E46" s="3"/>
      <c r="F46" s="3"/>
      <c r="G46" s="3"/>
      <c r="H46" s="3"/>
      <c r="I46" s="3"/>
      <c r="J46" s="3"/>
      <c r="K46" s="3"/>
    </row>
    <row r="47" spans="2:15">
      <c r="B47" s="92"/>
      <c r="C47" s="92"/>
      <c r="D47" s="94" t="s">
        <v>75</v>
      </c>
      <c r="E47" s="94"/>
      <c r="F47" s="94"/>
      <c r="G47" s="94"/>
      <c r="H47" s="94"/>
      <c r="I47" s="94"/>
      <c r="J47" s="94"/>
      <c r="K47" s="94"/>
      <c r="M47" s="91" t="s">
        <v>100</v>
      </c>
      <c r="N47" s="91"/>
    </row>
    <row r="48" spans="2:15" s="5" customFormat="1">
      <c r="B48" s="92"/>
      <c r="C48" s="92"/>
      <c r="D48" s="5" t="s">
        <v>136</v>
      </c>
      <c r="E48" s="5" t="s">
        <v>137</v>
      </c>
      <c r="F48" s="5" t="s">
        <v>138</v>
      </c>
      <c r="G48" s="5" t="s">
        <v>135</v>
      </c>
      <c r="H48" s="5" t="s">
        <v>139</v>
      </c>
      <c r="I48" s="30" t="s">
        <v>140</v>
      </c>
      <c r="J48" s="30" t="s">
        <v>142</v>
      </c>
      <c r="K48" s="30" t="s">
        <v>141</v>
      </c>
      <c r="M48" s="5">
        <v>2022</v>
      </c>
      <c r="N48" s="5">
        <v>2023</v>
      </c>
    </row>
    <row r="49" spans="2:15" s="6" customFormat="1">
      <c r="B49" s="59" t="s">
        <v>118</v>
      </c>
      <c r="C49" s="11" t="s">
        <v>123</v>
      </c>
      <c r="D49" s="31">
        <v>1080.123</v>
      </c>
      <c r="E49" s="31">
        <v>1049.6099999999999</v>
      </c>
      <c r="F49" s="31">
        <v>1044.6310000000001</v>
      </c>
      <c r="G49" s="31">
        <f>+SUM(G50:G52)</f>
        <v>906.44899999999996</v>
      </c>
      <c r="H49" s="31">
        <v>1023.795</v>
      </c>
      <c r="I49" s="31">
        <v>1025.18</v>
      </c>
      <c r="J49" s="31">
        <v>915.98800000000006</v>
      </c>
      <c r="K49" s="31">
        <f>+SUM(K50:K52)</f>
        <v>836.10200000000009</v>
      </c>
      <c r="M49" s="31">
        <f t="shared" ref="M49:M63" si="13">+SUM(D49:G49)</f>
        <v>4080.8130000000006</v>
      </c>
      <c r="N49" s="31">
        <f t="shared" ref="N49:N63" si="14">+SUM(H49:K49)</f>
        <v>3801.0649999999996</v>
      </c>
      <c r="O49" s="34"/>
    </row>
    <row r="50" spans="2:15">
      <c r="B50" s="60" t="s">
        <v>116</v>
      </c>
      <c r="C50" s="2" t="s">
        <v>123</v>
      </c>
      <c r="D50" s="18">
        <v>386.55099999999999</v>
      </c>
      <c r="E50" s="18">
        <v>419.62099999999998</v>
      </c>
      <c r="F50" s="18">
        <v>383.12400000000002</v>
      </c>
      <c r="G50" s="18">
        <v>388.62599999999998</v>
      </c>
      <c r="H50" s="18">
        <v>414.33499999999998</v>
      </c>
      <c r="I50" s="18">
        <v>446.66500000000002</v>
      </c>
      <c r="J50" s="18">
        <v>397.37599999999998</v>
      </c>
      <c r="K50" s="18">
        <v>356.36500000000001</v>
      </c>
      <c r="M50" s="18">
        <f t="shared" si="13"/>
        <v>1577.922</v>
      </c>
      <c r="N50" s="18">
        <f t="shared" si="14"/>
        <v>1614.741</v>
      </c>
      <c r="O50" s="34"/>
    </row>
    <row r="51" spans="2:15">
      <c r="B51" s="60" t="s">
        <v>117</v>
      </c>
      <c r="C51" s="2" t="s">
        <v>123</v>
      </c>
      <c r="D51" s="18">
        <v>397.70600000000002</v>
      </c>
      <c r="E51" s="18">
        <v>438.57100000000003</v>
      </c>
      <c r="F51" s="18">
        <v>360.82799999999997</v>
      </c>
      <c r="G51" s="18">
        <v>343.601</v>
      </c>
      <c r="H51" s="18">
        <v>408.11700000000002</v>
      </c>
      <c r="I51" s="18">
        <v>357.24</v>
      </c>
      <c r="J51" s="18">
        <v>350.75700000000001</v>
      </c>
      <c r="K51" s="18">
        <v>342.113</v>
      </c>
      <c r="M51" s="18">
        <f t="shared" si="13"/>
        <v>1540.7060000000001</v>
      </c>
      <c r="N51" s="18">
        <f t="shared" si="14"/>
        <v>1458.2270000000001</v>
      </c>
      <c r="O51" s="34"/>
    </row>
    <row r="52" spans="2:15">
      <c r="B52" s="60" t="s">
        <v>2</v>
      </c>
      <c r="C52" s="2" t="s">
        <v>123</v>
      </c>
      <c r="D52" s="18">
        <v>295.86599999999999</v>
      </c>
      <c r="E52" s="18">
        <v>191.41800000000001</v>
      </c>
      <c r="F52" s="18">
        <v>300.67899999999997</v>
      </c>
      <c r="G52" s="18">
        <v>174.22200000000001</v>
      </c>
      <c r="H52" s="18">
        <v>201.34299999999999</v>
      </c>
      <c r="I52" s="18">
        <v>221.27500000000001</v>
      </c>
      <c r="J52" s="18">
        <v>167.85499999999999</v>
      </c>
      <c r="K52" s="18">
        <v>137.624</v>
      </c>
      <c r="M52" s="18">
        <f t="shared" si="13"/>
        <v>962.18499999999995</v>
      </c>
      <c r="N52" s="18">
        <f t="shared" si="14"/>
        <v>728.09699999999998</v>
      </c>
      <c r="O52" s="34"/>
    </row>
    <row r="53" spans="2:15" s="6" customFormat="1">
      <c r="B53" s="59" t="s">
        <v>119</v>
      </c>
      <c r="C53" s="11" t="s">
        <v>124</v>
      </c>
      <c r="D53" s="42">
        <v>58.326000000000001</v>
      </c>
      <c r="E53" s="31">
        <v>71.031999999999996</v>
      </c>
      <c r="F53" s="31">
        <v>76.763999999999996</v>
      </c>
      <c r="G53" s="31">
        <f>+SUM(G54:G55)</f>
        <v>67.122</v>
      </c>
      <c r="H53" s="42">
        <v>71.238</v>
      </c>
      <c r="I53" s="31">
        <v>67.760000000000005</v>
      </c>
      <c r="J53" s="31">
        <v>76.53</v>
      </c>
      <c r="K53" s="31">
        <f>+SUM(K54:K55)</f>
        <v>61.432000000000002</v>
      </c>
      <c r="M53" s="31">
        <f t="shared" si="13"/>
        <v>273.24400000000003</v>
      </c>
      <c r="N53" s="31">
        <f t="shared" si="14"/>
        <v>276.95999999999998</v>
      </c>
      <c r="O53" s="34"/>
    </row>
    <row r="54" spans="2:15">
      <c r="B54" s="60" t="s">
        <v>116</v>
      </c>
      <c r="C54" s="2" t="s">
        <v>124</v>
      </c>
      <c r="D54" s="40">
        <v>31.108000000000001</v>
      </c>
      <c r="E54" s="18">
        <v>47.109000000000002</v>
      </c>
      <c r="F54" s="18">
        <v>49.05</v>
      </c>
      <c r="G54" s="18">
        <v>42.052</v>
      </c>
      <c r="H54" s="40">
        <v>48.92</v>
      </c>
      <c r="I54" s="18">
        <v>48.308</v>
      </c>
      <c r="J54" s="18">
        <v>56.862000000000002</v>
      </c>
      <c r="K54" s="18">
        <v>33.250999999999998</v>
      </c>
      <c r="M54" s="18">
        <f t="shared" si="13"/>
        <v>169.31899999999999</v>
      </c>
      <c r="N54" s="18">
        <f t="shared" si="14"/>
        <v>187.34100000000001</v>
      </c>
      <c r="O54" s="34"/>
    </row>
    <row r="55" spans="2:15">
      <c r="B55" s="60" t="s">
        <v>117</v>
      </c>
      <c r="C55" s="2" t="s">
        <v>124</v>
      </c>
      <c r="D55" s="40">
        <v>27.218</v>
      </c>
      <c r="E55" s="18">
        <v>23.922999999999998</v>
      </c>
      <c r="F55" s="18">
        <v>27.713999999999999</v>
      </c>
      <c r="G55" s="18">
        <v>25.07</v>
      </c>
      <c r="H55" s="40">
        <v>22.318000000000001</v>
      </c>
      <c r="I55" s="18">
        <v>19.452000000000002</v>
      </c>
      <c r="J55" s="18">
        <v>19.667999999999999</v>
      </c>
      <c r="K55" s="18">
        <v>28.181000000000001</v>
      </c>
      <c r="M55" s="18">
        <f t="shared" si="13"/>
        <v>103.92499999999998</v>
      </c>
      <c r="N55" s="18">
        <f t="shared" si="14"/>
        <v>89.619</v>
      </c>
      <c r="O55" s="34"/>
    </row>
    <row r="56" spans="2:15" s="6" customFormat="1">
      <c r="B56" s="61" t="s">
        <v>114</v>
      </c>
      <c r="C56" s="11" t="s">
        <v>126</v>
      </c>
      <c r="D56" s="41">
        <v>137.425726</v>
      </c>
      <c r="E56" s="41">
        <v>138.16533699999999</v>
      </c>
      <c r="F56" s="41">
        <v>135.895816</v>
      </c>
      <c r="G56" s="41">
        <f>+SUM(G57:G59)</f>
        <v>129.69911999999999</v>
      </c>
      <c r="H56" s="41">
        <v>144.89977199999998</v>
      </c>
      <c r="I56" s="41">
        <v>140.95103700000001</v>
      </c>
      <c r="J56" s="41">
        <v>134.56586200000001</v>
      </c>
      <c r="K56" s="41">
        <f>+SUM(K57:K59)</f>
        <v>123.264977</v>
      </c>
      <c r="M56" s="41">
        <f t="shared" si="13"/>
        <v>541.18599899999992</v>
      </c>
      <c r="N56" s="41">
        <f t="shared" si="14"/>
        <v>543.68164800000011</v>
      </c>
      <c r="O56" s="34"/>
    </row>
    <row r="57" spans="2:15">
      <c r="B57" s="60" t="s">
        <v>116</v>
      </c>
      <c r="C57" s="2" t="s">
        <v>126</v>
      </c>
      <c r="D57" s="36">
        <v>57.849114</v>
      </c>
      <c r="E57" s="36">
        <v>61.924894999999999</v>
      </c>
      <c r="F57" s="36">
        <v>61.388216</v>
      </c>
      <c r="G57" s="36">
        <v>60.064962999999999</v>
      </c>
      <c r="H57" s="36">
        <v>66.759804000000003</v>
      </c>
      <c r="I57" s="36">
        <v>69.423162000000005</v>
      </c>
      <c r="J57" s="36">
        <v>63.944204999999997</v>
      </c>
      <c r="K57" s="36">
        <v>54.843713999999999</v>
      </c>
      <c r="M57" s="36">
        <f t="shared" si="13"/>
        <v>241.22718800000001</v>
      </c>
      <c r="N57" s="36">
        <f t="shared" si="14"/>
        <v>254.97088500000004</v>
      </c>
      <c r="O57" s="34"/>
    </row>
    <row r="58" spans="2:15">
      <c r="B58" s="60" t="s">
        <v>117</v>
      </c>
      <c r="C58" s="2" t="s">
        <v>126</v>
      </c>
      <c r="D58" s="36">
        <v>62.856746999999999</v>
      </c>
      <c r="E58" s="36">
        <v>71.454609000000005</v>
      </c>
      <c r="F58" s="36">
        <v>62.397545000000001</v>
      </c>
      <c r="G58" s="36">
        <v>58.789774000000001</v>
      </c>
      <c r="H58" s="36">
        <v>70.748360000000005</v>
      </c>
      <c r="I58" s="36">
        <v>64.119352000000006</v>
      </c>
      <c r="J58" s="36">
        <v>63.198500000000003</v>
      </c>
      <c r="K58" s="36">
        <v>61.351745000000001</v>
      </c>
      <c r="M58" s="36">
        <f t="shared" si="13"/>
        <v>255.49867499999999</v>
      </c>
      <c r="N58" s="36">
        <f t="shared" si="14"/>
        <v>259.417957</v>
      </c>
      <c r="O58" s="34"/>
    </row>
    <row r="59" spans="2:15">
      <c r="B59" s="60" t="s">
        <v>120</v>
      </c>
      <c r="C59" s="2" t="s">
        <v>126</v>
      </c>
      <c r="D59" s="36">
        <v>16.719864999999999</v>
      </c>
      <c r="E59" s="36">
        <v>4.7858330000000002</v>
      </c>
      <c r="F59" s="36">
        <v>12.110054999999999</v>
      </c>
      <c r="G59" s="36">
        <v>10.844383000000001</v>
      </c>
      <c r="H59" s="36">
        <v>7.3916079999999997</v>
      </c>
      <c r="I59" s="36">
        <v>7.4085229999999997</v>
      </c>
      <c r="J59" s="36">
        <v>7.4231569999999998</v>
      </c>
      <c r="K59" s="36">
        <v>7.0695180000000004</v>
      </c>
      <c r="M59" s="36">
        <f t="shared" si="13"/>
        <v>44.460135999999999</v>
      </c>
      <c r="N59" s="36">
        <f t="shared" si="14"/>
        <v>29.292805999999999</v>
      </c>
      <c r="O59" s="34"/>
    </row>
    <row r="60" spans="2:15" s="6" customFormat="1">
      <c r="B60" s="61" t="s">
        <v>121</v>
      </c>
      <c r="C60" s="11" t="s">
        <v>126</v>
      </c>
      <c r="D60" s="41">
        <v>29.209530999999998</v>
      </c>
      <c r="E60" s="41">
        <v>32.336421000000001</v>
      </c>
      <c r="F60" s="41">
        <v>31.463760000000001</v>
      </c>
      <c r="G60" s="41">
        <f>+SUM(G61:G63)</f>
        <v>31.650211999999996</v>
      </c>
      <c r="H60" s="41">
        <v>29.863152999999997</v>
      </c>
      <c r="I60" s="41">
        <v>33.435620999999998</v>
      </c>
      <c r="J60" s="41">
        <v>33.136890999999999</v>
      </c>
      <c r="K60" s="41">
        <f>+SUM(K61:K63)</f>
        <v>27.638216</v>
      </c>
      <c r="M60" s="41">
        <f t="shared" si="13"/>
        <v>124.659924</v>
      </c>
      <c r="N60" s="41">
        <f t="shared" si="14"/>
        <v>124.073881</v>
      </c>
      <c r="O60" s="34"/>
    </row>
    <row r="61" spans="2:15">
      <c r="B61" s="60" t="s">
        <v>116</v>
      </c>
      <c r="C61" s="2" t="s">
        <v>126</v>
      </c>
      <c r="D61" s="36">
        <v>17.409663999999999</v>
      </c>
      <c r="E61" s="36">
        <v>18.519587000000001</v>
      </c>
      <c r="F61" s="36">
        <v>18.542214000000001</v>
      </c>
      <c r="G61" s="36">
        <v>17.675711</v>
      </c>
      <c r="H61" s="36">
        <v>17.568175</v>
      </c>
      <c r="I61" s="36">
        <v>19.281972</v>
      </c>
      <c r="J61" s="36">
        <v>17.968489999999999</v>
      </c>
      <c r="K61" s="36">
        <v>12.806429</v>
      </c>
      <c r="M61" s="36">
        <f t="shared" si="13"/>
        <v>72.147176000000002</v>
      </c>
      <c r="N61" s="36">
        <f t="shared" si="14"/>
        <v>67.62506599999999</v>
      </c>
      <c r="O61" s="34"/>
    </row>
    <row r="62" spans="2:15">
      <c r="B62" s="60" t="s">
        <v>117</v>
      </c>
      <c r="C62" s="2" t="s">
        <v>126</v>
      </c>
      <c r="D62" s="36">
        <v>7.9598190000000004</v>
      </c>
      <c r="E62" s="36">
        <v>10.183555999999999</v>
      </c>
      <c r="F62" s="36">
        <v>8.3755439999999997</v>
      </c>
      <c r="G62" s="36">
        <v>10.486027999999999</v>
      </c>
      <c r="H62" s="36">
        <v>8.8182670000000005</v>
      </c>
      <c r="I62" s="36">
        <v>9.7890619999999995</v>
      </c>
      <c r="J62" s="36">
        <v>9.7765690000000003</v>
      </c>
      <c r="K62" s="36">
        <v>11.00418</v>
      </c>
      <c r="M62" s="36">
        <f t="shared" si="13"/>
        <v>37.004946999999994</v>
      </c>
      <c r="N62" s="36">
        <f t="shared" si="14"/>
        <v>39.388078</v>
      </c>
      <c r="O62" s="34"/>
    </row>
    <row r="63" spans="2:15">
      <c r="B63" s="60" t="s">
        <v>2</v>
      </c>
      <c r="C63" s="2" t="s">
        <v>126</v>
      </c>
      <c r="D63" s="36">
        <v>3.8400479999999999</v>
      </c>
      <c r="E63" s="36">
        <v>3.6332779999999998</v>
      </c>
      <c r="F63" s="36">
        <v>4.5460019999999997</v>
      </c>
      <c r="G63" s="36">
        <v>3.4884729999999999</v>
      </c>
      <c r="H63" s="36">
        <v>3.4767109999999999</v>
      </c>
      <c r="I63" s="36">
        <v>4.3645870000000002</v>
      </c>
      <c r="J63" s="36">
        <v>5.391832</v>
      </c>
      <c r="K63" s="36">
        <v>3.827607</v>
      </c>
      <c r="M63" s="36">
        <f t="shared" si="13"/>
        <v>15.507801000000001</v>
      </c>
      <c r="N63" s="36">
        <f t="shared" si="14"/>
        <v>17.060737</v>
      </c>
      <c r="O63" s="34"/>
    </row>
    <row r="64" spans="2:15" s="6" customFormat="1">
      <c r="B64" s="62" t="s">
        <v>129</v>
      </c>
      <c r="C64" s="11" t="s">
        <v>1</v>
      </c>
      <c r="D64" s="39">
        <f t="shared" ref="D64:K66" si="15">+D60/D56</f>
        <v>0.21254776561995387</v>
      </c>
      <c r="E64" s="39">
        <f t="shared" si="15"/>
        <v>0.23404148755487061</v>
      </c>
      <c r="F64" s="39">
        <f t="shared" si="15"/>
        <v>0.23152854095228365</v>
      </c>
      <c r="G64" s="39">
        <f t="shared" si="15"/>
        <v>0.24402796256443374</v>
      </c>
      <c r="H64" s="39">
        <f t="shared" si="15"/>
        <v>0.20609523802425306</v>
      </c>
      <c r="I64" s="39">
        <f t="shared" si="15"/>
        <v>0.23721443780509394</v>
      </c>
      <c r="J64" s="39">
        <f t="shared" si="15"/>
        <v>0.24625035285695265</v>
      </c>
      <c r="K64" s="39">
        <f t="shared" si="15"/>
        <v>0.22421791390104262</v>
      </c>
      <c r="M64" s="39">
        <f t="shared" ref="M64:N66" si="16">+M60/M56</f>
        <v>0.23034580390170076</v>
      </c>
      <c r="N64" s="39">
        <f t="shared" si="16"/>
        <v>0.22821053728118476</v>
      </c>
      <c r="O64" s="34"/>
    </row>
    <row r="65" spans="2:15">
      <c r="B65" s="63" t="s">
        <v>127</v>
      </c>
      <c r="C65" s="2" t="s">
        <v>1</v>
      </c>
      <c r="D65" s="37">
        <f t="shared" si="15"/>
        <v>0.30094953571804056</v>
      </c>
      <c r="E65" s="37">
        <f t="shared" si="15"/>
        <v>0.29906529514503016</v>
      </c>
      <c r="F65" s="37">
        <f t="shared" si="15"/>
        <v>0.30204842571088891</v>
      </c>
      <c r="G65" s="37">
        <f t="shared" si="15"/>
        <v>0.29427656519159096</v>
      </c>
      <c r="H65" s="37">
        <f t="shared" si="15"/>
        <v>0.26315498170126445</v>
      </c>
      <c r="I65" s="37">
        <f t="shared" si="15"/>
        <v>0.27774551669081277</v>
      </c>
      <c r="J65" s="37">
        <f t="shared" si="15"/>
        <v>0.28100263346772392</v>
      </c>
      <c r="K65" s="37">
        <f t="shared" si="15"/>
        <v>0.23350769059878038</v>
      </c>
      <c r="M65" s="37">
        <f t="shared" si="16"/>
        <v>0.29908393244628795</v>
      </c>
      <c r="N65" s="37">
        <f t="shared" si="16"/>
        <v>0.26522661989426743</v>
      </c>
    </row>
    <row r="66" spans="2:15">
      <c r="B66" s="63" t="s">
        <v>128</v>
      </c>
      <c r="C66" s="2" t="s">
        <v>1</v>
      </c>
      <c r="D66" s="37">
        <f t="shared" si="15"/>
        <v>0.126634281599078</v>
      </c>
      <c r="E66" s="37">
        <f t="shared" si="15"/>
        <v>0.14251783254457384</v>
      </c>
      <c r="F66" s="37">
        <f t="shared" si="15"/>
        <v>0.13422874249299391</v>
      </c>
      <c r="G66" s="37">
        <f t="shared" si="15"/>
        <v>0.17836482923033517</v>
      </c>
      <c r="H66" s="37">
        <f t="shared" si="15"/>
        <v>0.12464270549875643</v>
      </c>
      <c r="I66" s="37">
        <f t="shared" si="15"/>
        <v>0.15266938443170788</v>
      </c>
      <c r="J66" s="37">
        <f t="shared" si="15"/>
        <v>0.15469621905583203</v>
      </c>
      <c r="K66" s="37">
        <f t="shared" si="15"/>
        <v>0.17936213550242133</v>
      </c>
      <c r="M66" s="37">
        <f t="shared" si="16"/>
        <v>0.14483420315193413</v>
      </c>
      <c r="N66" s="37">
        <f t="shared" si="16"/>
        <v>0.15183250402361315</v>
      </c>
    </row>
    <row r="67" spans="2:15">
      <c r="B67" s="64" t="s">
        <v>122</v>
      </c>
    </row>
    <row r="68" spans="2:15" s="56" customFormat="1">
      <c r="B68" s="95" t="s">
        <v>151</v>
      </c>
      <c r="C68" s="95"/>
    </row>
    <row r="69" spans="2:15">
      <c r="B69" s="92" t="s">
        <v>145</v>
      </c>
      <c r="C69" s="92" t="s">
        <v>146</v>
      </c>
      <c r="D69" s="3" t="s">
        <v>147</v>
      </c>
      <c r="E69" s="3"/>
      <c r="F69" s="3"/>
      <c r="G69" s="3"/>
      <c r="H69" s="3"/>
      <c r="I69" s="3"/>
      <c r="J69" s="3"/>
      <c r="K69" s="3"/>
    </row>
    <row r="70" spans="2:15">
      <c r="B70" s="92"/>
      <c r="C70" s="92"/>
      <c r="D70" s="94" t="s">
        <v>75</v>
      </c>
      <c r="E70" s="94"/>
      <c r="F70" s="94"/>
      <c r="G70" s="94"/>
      <c r="H70" s="94"/>
      <c r="I70" s="94"/>
      <c r="J70" s="94"/>
      <c r="K70" s="94"/>
      <c r="M70" s="91" t="s">
        <v>100</v>
      </c>
      <c r="N70" s="91"/>
    </row>
    <row r="71" spans="2:15" s="5" customFormat="1">
      <c r="B71" s="92"/>
      <c r="C71" s="92"/>
      <c r="D71" s="5" t="s">
        <v>136</v>
      </c>
      <c r="E71" s="5" t="s">
        <v>137</v>
      </c>
      <c r="F71" s="5" t="s">
        <v>138</v>
      </c>
      <c r="G71" s="5" t="s">
        <v>135</v>
      </c>
      <c r="H71" s="5" t="s">
        <v>139</v>
      </c>
      <c r="I71" s="30" t="s">
        <v>140</v>
      </c>
      <c r="J71" s="30" t="s">
        <v>142</v>
      </c>
      <c r="K71" s="30" t="s">
        <v>141</v>
      </c>
      <c r="M71" s="5">
        <v>2022</v>
      </c>
      <c r="N71" s="5">
        <v>2023</v>
      </c>
    </row>
    <row r="72" spans="2:15">
      <c r="B72" s="1" t="s">
        <v>0</v>
      </c>
      <c r="C72" s="2" t="s">
        <v>7</v>
      </c>
      <c r="D72" s="36">
        <v>-38.556085619000001</v>
      </c>
      <c r="E72" s="36">
        <v>-33.860308023000002</v>
      </c>
      <c r="F72" s="36">
        <v>-35.262389259000003</v>
      </c>
      <c r="G72" s="36">
        <v>-31.816746963</v>
      </c>
      <c r="H72" s="36">
        <v>-36.310569291999997</v>
      </c>
      <c r="I72" s="36">
        <v>-44.2280382</v>
      </c>
      <c r="J72" s="36">
        <v>-48.527513917999997</v>
      </c>
      <c r="K72" s="36">
        <v>-49.874046063000002</v>
      </c>
      <c r="M72" s="36">
        <f t="shared" ref="M72" si="17">+SUM(D72:G72)</f>
        <v>-139.49552986399999</v>
      </c>
      <c r="N72" s="36">
        <f t="shared" ref="N72" si="18">+SUM(H72:K72)</f>
        <v>-178.940167473</v>
      </c>
      <c r="O72" s="34"/>
    </row>
    <row r="74" spans="2:15" s="56" customFormat="1" ht="14" customHeight="1">
      <c r="B74" s="95" t="s">
        <v>152</v>
      </c>
      <c r="C74" s="95"/>
    </row>
    <row r="75" spans="2:15">
      <c r="B75" s="92" t="s">
        <v>145</v>
      </c>
      <c r="C75" s="92" t="s">
        <v>146</v>
      </c>
      <c r="D75" s="3" t="s">
        <v>147</v>
      </c>
      <c r="E75" s="3"/>
      <c r="F75" s="3"/>
      <c r="G75" s="3"/>
      <c r="H75" s="3"/>
      <c r="I75" s="3"/>
      <c r="J75" s="3"/>
      <c r="K75" s="3"/>
    </row>
    <row r="76" spans="2:15">
      <c r="B76" s="92"/>
      <c r="C76" s="92"/>
      <c r="D76" s="94" t="s">
        <v>75</v>
      </c>
      <c r="E76" s="94"/>
      <c r="F76" s="94"/>
      <c r="G76" s="94"/>
      <c r="H76" s="94"/>
      <c r="I76" s="94"/>
      <c r="J76" s="94"/>
      <c r="K76" s="94"/>
    </row>
    <row r="77" spans="2:15">
      <c r="B77" s="92"/>
      <c r="C77" s="92"/>
      <c r="D77" s="5" t="s">
        <v>136</v>
      </c>
      <c r="E77" s="5" t="s">
        <v>137</v>
      </c>
      <c r="F77" s="5" t="s">
        <v>138</v>
      </c>
      <c r="G77" s="5" t="s">
        <v>135</v>
      </c>
      <c r="H77" s="5" t="s">
        <v>139</v>
      </c>
      <c r="I77" s="30" t="s">
        <v>140</v>
      </c>
      <c r="J77" s="30" t="s">
        <v>142</v>
      </c>
      <c r="K77" s="30" t="s">
        <v>141</v>
      </c>
    </row>
    <row r="78" spans="2:15">
      <c r="B78" s="1" t="s">
        <v>153</v>
      </c>
      <c r="C78" s="1" t="s">
        <v>6</v>
      </c>
      <c r="D78" s="43">
        <v>3748.15</v>
      </c>
      <c r="E78" s="43">
        <v>4127.47</v>
      </c>
      <c r="F78" s="43">
        <v>4532.07</v>
      </c>
      <c r="G78" s="43">
        <v>4810.2</v>
      </c>
      <c r="H78" s="43">
        <v>4627.2700000000004</v>
      </c>
      <c r="I78" s="43">
        <v>4191.28</v>
      </c>
      <c r="J78" s="43">
        <v>4053.76</v>
      </c>
      <c r="K78" s="43">
        <v>3822.05</v>
      </c>
    </row>
    <row r="79" spans="2:15">
      <c r="B79" s="1" t="s">
        <v>154</v>
      </c>
      <c r="C79" s="1" t="s">
        <v>6</v>
      </c>
      <c r="D79" s="43">
        <v>3911.3385483870979</v>
      </c>
      <c r="E79" s="43">
        <v>3915.2777868852486</v>
      </c>
      <c r="F79" s="43">
        <v>4075.4588648648655</v>
      </c>
      <c r="G79" s="43">
        <v>4257.1173983739845</v>
      </c>
      <c r="H79" s="43">
        <v>4757.9692063492075</v>
      </c>
      <c r="I79" s="43">
        <v>4596.8986885245922</v>
      </c>
      <c r="J79" s="43">
        <v>4413.5935519125669</v>
      </c>
      <c r="K79" s="43">
        <v>4330.1390946502042</v>
      </c>
    </row>
    <row r="81" spans="2:14">
      <c r="B81" s="1" t="s">
        <v>155</v>
      </c>
    </row>
    <row r="82" spans="2:14">
      <c r="D82" s="38"/>
      <c r="E82" s="38"/>
      <c r="F82" s="38"/>
      <c r="G82" s="38"/>
      <c r="H82" s="38"/>
      <c r="I82" s="38"/>
      <c r="J82" s="38"/>
      <c r="K82" s="38"/>
      <c r="M82" s="38"/>
      <c r="N82" s="38"/>
    </row>
    <row r="83" spans="2:14">
      <c r="B83" s="3"/>
      <c r="D83" s="38"/>
      <c r="E83" s="38"/>
      <c r="F83" s="38"/>
      <c r="G83" s="38"/>
      <c r="H83" s="38"/>
      <c r="I83" s="38"/>
      <c r="J83" s="38"/>
      <c r="K83" s="38"/>
    </row>
    <row r="84" spans="2:14">
      <c r="B84" s="3"/>
    </row>
  </sheetData>
  <mergeCells count="30">
    <mergeCell ref="D70:K70"/>
    <mergeCell ref="D76:K76"/>
    <mergeCell ref="M24:N24"/>
    <mergeCell ref="M34:N34"/>
    <mergeCell ref="M47:N47"/>
    <mergeCell ref="M70:N70"/>
    <mergeCell ref="B74:C74"/>
    <mergeCell ref="B75:B77"/>
    <mergeCell ref="C75:C77"/>
    <mergeCell ref="B10:C10"/>
    <mergeCell ref="C11:C13"/>
    <mergeCell ref="B11:B13"/>
    <mergeCell ref="B22:C22"/>
    <mergeCell ref="B23:B25"/>
    <mergeCell ref="C23:C25"/>
    <mergeCell ref="B68:C68"/>
    <mergeCell ref="B69:B71"/>
    <mergeCell ref="C69:C71"/>
    <mergeCell ref="B32:C32"/>
    <mergeCell ref="B33:B35"/>
    <mergeCell ref="C33:C35"/>
    <mergeCell ref="B45:C45"/>
    <mergeCell ref="B46:B48"/>
    <mergeCell ref="C46:C48"/>
    <mergeCell ref="B1:B3"/>
    <mergeCell ref="M12:N12"/>
    <mergeCell ref="D12:K12"/>
    <mergeCell ref="D24:K24"/>
    <mergeCell ref="D34:K34"/>
    <mergeCell ref="D47:K47"/>
  </mergeCells>
  <pageMargins left="0.7" right="0.7" top="0.75" bottom="0.75" header="0.3" footer="0.3"/>
  <pageSetup orientation="portrait" verticalDpi="597" r:id="rId1"/>
  <customProperties>
    <customPr name="EpmWorksheetKeyString_GUID" r:id="rId2"/>
  </customProperties>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2A14AD-1FDB-4E27-BDB7-8D975DBE5529}">
  <dimension ref="A1:G26"/>
  <sheetViews>
    <sheetView showGridLines="0" zoomScale="80" zoomScaleNormal="80" workbookViewId="0">
      <selection activeCell="G25" sqref="G25:G26"/>
    </sheetView>
  </sheetViews>
  <sheetFormatPr baseColWidth="10" defaultRowHeight="13.5"/>
  <cols>
    <col min="1" max="1" width="3.81640625" style="1" customWidth="1"/>
    <col min="2" max="2" width="27" style="1" customWidth="1"/>
    <col min="3" max="16384" width="10.90625" style="1"/>
  </cols>
  <sheetData>
    <row r="1" spans="1:7" s="52" customFormat="1">
      <c r="B1" s="93" t="s">
        <v>156</v>
      </c>
    </row>
    <row r="2" spans="1:7" s="52" customFormat="1">
      <c r="B2" s="90"/>
    </row>
    <row r="3" spans="1:7" s="52" customFormat="1">
      <c r="B3" s="90"/>
    </row>
    <row r="5" spans="1:7">
      <c r="B5" s="1" t="s">
        <v>157</v>
      </c>
    </row>
    <row r="6" spans="1:7">
      <c r="B6" s="3"/>
    </row>
    <row r="7" spans="1:7" s="56" customFormat="1">
      <c r="A7" s="57"/>
      <c r="B7" s="57" t="s">
        <v>148</v>
      </c>
      <c r="C7" s="57"/>
    </row>
    <row r="8" spans="1:7">
      <c r="C8" s="3" t="s">
        <v>147</v>
      </c>
    </row>
    <row r="9" spans="1:7">
      <c r="C9" s="6" t="s">
        <v>158</v>
      </c>
    </row>
    <row r="10" spans="1:7">
      <c r="C10" s="5" t="s">
        <v>135</v>
      </c>
      <c r="D10" s="5" t="s">
        <v>139</v>
      </c>
      <c r="E10" s="30" t="s">
        <v>140</v>
      </c>
      <c r="F10" s="30" t="s">
        <v>142</v>
      </c>
      <c r="G10" s="30" t="s">
        <v>141</v>
      </c>
    </row>
    <row r="11" spans="1:7">
      <c r="B11" s="1" t="s">
        <v>159</v>
      </c>
      <c r="C11" s="45">
        <v>0.16</v>
      </c>
      <c r="D11" s="44">
        <v>0.152</v>
      </c>
      <c r="E11" s="44">
        <v>0.17499999999999999</v>
      </c>
      <c r="F11" s="44">
        <v>0.13200000000000001</v>
      </c>
      <c r="G11" s="37">
        <v>0.13100000000000001</v>
      </c>
    </row>
    <row r="12" spans="1:7">
      <c r="B12" s="1" t="s">
        <v>160</v>
      </c>
      <c r="C12" s="45">
        <v>0.18</v>
      </c>
      <c r="D12" s="44">
        <v>0.21299999999999999</v>
      </c>
      <c r="E12" s="44">
        <v>0.18099999999999999</v>
      </c>
      <c r="F12" s="44">
        <v>0.14299999999999999</v>
      </c>
      <c r="G12" s="46">
        <v>0.16600000000000001</v>
      </c>
    </row>
    <row r="14" spans="1:7" s="56" customFormat="1">
      <c r="A14" s="57"/>
      <c r="B14" s="57" t="s">
        <v>149</v>
      </c>
      <c r="C14" s="57"/>
    </row>
    <row r="15" spans="1:7">
      <c r="C15" s="3" t="s">
        <v>147</v>
      </c>
    </row>
    <row r="16" spans="1:7">
      <c r="C16" s="6" t="s">
        <v>158</v>
      </c>
    </row>
    <row r="17" spans="1:7">
      <c r="C17" s="5" t="s">
        <v>135</v>
      </c>
      <c r="D17" s="5" t="s">
        <v>139</v>
      </c>
      <c r="E17" s="30" t="s">
        <v>140</v>
      </c>
      <c r="F17" s="30" t="s">
        <v>142</v>
      </c>
      <c r="G17" s="30" t="s">
        <v>141</v>
      </c>
    </row>
    <row r="18" spans="1:7">
      <c r="B18" s="1" t="s">
        <v>159</v>
      </c>
      <c r="C18" s="45">
        <v>0.19</v>
      </c>
      <c r="D18" s="44">
        <v>0.24199999999999999</v>
      </c>
      <c r="E18" s="44">
        <v>0.193</v>
      </c>
      <c r="F18" s="46">
        <v>0.15</v>
      </c>
      <c r="G18" s="44">
        <v>0.14099999999999999</v>
      </c>
    </row>
    <row r="19" spans="1:7">
      <c r="B19" s="1" t="s">
        <v>160</v>
      </c>
      <c r="C19" s="45">
        <v>0.13</v>
      </c>
      <c r="D19" s="44">
        <v>0.24399999999999999</v>
      </c>
      <c r="E19" s="44">
        <v>0.22800000000000001</v>
      </c>
      <c r="F19" s="44">
        <v>0.216</v>
      </c>
      <c r="G19" s="44">
        <v>0.21099999999999999</v>
      </c>
    </row>
    <row r="21" spans="1:7" s="56" customFormat="1">
      <c r="A21" s="57"/>
      <c r="B21" s="57" t="s">
        <v>150</v>
      </c>
      <c r="C21" s="57"/>
    </row>
    <row r="22" spans="1:7">
      <c r="C22" s="3" t="s">
        <v>147</v>
      </c>
    </row>
    <row r="23" spans="1:7">
      <c r="C23" s="6" t="s">
        <v>158</v>
      </c>
    </row>
    <row r="24" spans="1:7">
      <c r="C24" s="5" t="s">
        <v>135</v>
      </c>
      <c r="D24" s="5" t="s">
        <v>139</v>
      </c>
      <c r="E24" s="30" t="s">
        <v>140</v>
      </c>
      <c r="F24" s="30" t="s">
        <v>142</v>
      </c>
      <c r="G24" s="30" t="s">
        <v>141</v>
      </c>
    </row>
    <row r="25" spans="1:7">
      <c r="B25" s="1" t="s">
        <v>159</v>
      </c>
      <c r="C25" s="45">
        <v>0.28999999999999998</v>
      </c>
      <c r="D25" s="44">
        <v>8.2000000000000003E-2</v>
      </c>
      <c r="E25" s="44">
        <v>4.9000000000000002E-2</v>
      </c>
      <c r="F25" s="44">
        <v>2.5000000000000001E-2</v>
      </c>
      <c r="G25" s="44">
        <v>8.3519698599050507E-3</v>
      </c>
    </row>
    <row r="26" spans="1:7">
      <c r="B26" s="1" t="s">
        <v>160</v>
      </c>
      <c r="C26" s="45">
        <v>0.14000000000000001</v>
      </c>
      <c r="D26" s="44">
        <v>0.14199999999999999</v>
      </c>
      <c r="E26" s="44">
        <v>7.5999999999999998E-2</v>
      </c>
      <c r="F26" s="44">
        <v>2.5999999999999999E-2</v>
      </c>
      <c r="G26" s="44">
        <v>6.8000000000000005E-2</v>
      </c>
    </row>
  </sheetData>
  <mergeCells count="1">
    <mergeCell ref="B1:B3"/>
  </mergeCells>
  <pageMargins left="0.7" right="0.7" top="0.75" bottom="0.75" header="0.3" footer="0.3"/>
  <customProperties>
    <customPr name="EpmWorksheetKeyString_GUID" r:id="rId1"/>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ba29b6f4-b2bf-4ba7-b7a8-a58b094d0a5a" xsi:nil="true"/>
    <lcf76f155ced4ddcb4097134ff3c332f xmlns="d5d44c87-ff30-43e1-83af-32b8ffdd62bb">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545334D67955B44CAA61C06E2B045CE8" ma:contentTypeVersion="18" ma:contentTypeDescription="Crear nuevo documento." ma:contentTypeScope="" ma:versionID="1a7a9fa3f2ac56c09fa6dc99a1ae14b8">
  <xsd:schema xmlns:xsd="http://www.w3.org/2001/XMLSchema" xmlns:xs="http://www.w3.org/2001/XMLSchema" xmlns:p="http://schemas.microsoft.com/office/2006/metadata/properties" xmlns:ns2="d5d44c87-ff30-43e1-83af-32b8ffdd62bb" xmlns:ns3="a9d8ff8e-2676-48e3-acec-74fa4bc5598a" xmlns:ns4="ba29b6f4-b2bf-4ba7-b7a8-a58b094d0a5a" targetNamespace="http://schemas.microsoft.com/office/2006/metadata/properties" ma:root="true" ma:fieldsID="5ca0cd856d9ec3c85ba6cfb539b47b3a" ns2:_="" ns3:_="" ns4:_="">
    <xsd:import namespace="d5d44c87-ff30-43e1-83af-32b8ffdd62bb"/>
    <xsd:import namespace="a9d8ff8e-2676-48e3-acec-74fa4bc5598a"/>
    <xsd:import namespace="ba29b6f4-b2bf-4ba7-b7a8-a58b094d0a5a"/>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element ref="ns2:MediaServiceLocation" minOccurs="0"/>
                <xsd:element ref="ns2:MediaLengthInSeconds" minOccurs="0"/>
                <xsd:element ref="ns2:lcf76f155ced4ddcb4097134ff3c332f" minOccurs="0"/>
                <xsd:element ref="ns4: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5d44c87-ff30-43e1-83af-32b8ffdd62b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Etiquetas de imagen" ma:readOnly="false" ma:fieldId="{5cf76f15-5ced-4ddc-b409-7134ff3c332f}" ma:taxonomyMulti="true" ma:sspId="9c1abab2-81ff-46f1-a8c5-4fd1ff2e21c7"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9d8ff8e-2676-48e3-acec-74fa4bc5598a" elementFormDefault="qualified">
    <xsd:import namespace="http://schemas.microsoft.com/office/2006/documentManagement/types"/>
    <xsd:import namespace="http://schemas.microsoft.com/office/infopath/2007/PartnerControls"/>
    <xsd:element name="SharedWithUsers" ma:index="16"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Detalles de uso compartido"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a29b6f4-b2bf-4ba7-b7a8-a58b094d0a5a"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977db880-22af-4a34-9f0b-91d4b5dd5d0d}" ma:internalName="TaxCatchAll" ma:showField="CatchAllData" ma:web="a9d8ff8e-2676-48e3-acec-74fa4bc5598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6161ABE-ECE1-42A8-BEE4-ABBD04889B6C}">
  <ds:schemaRefs>
    <ds:schemaRef ds:uri="http://schemas.microsoft.com/office/2006/metadata/properties"/>
    <ds:schemaRef ds:uri="http://schemas.microsoft.com/office/infopath/2007/PartnerControls"/>
    <ds:schemaRef ds:uri="ba29b6f4-b2bf-4ba7-b7a8-a58b094d0a5a"/>
    <ds:schemaRef ds:uri="d5d44c87-ff30-43e1-83af-32b8ffdd62bb"/>
  </ds:schemaRefs>
</ds:datastoreItem>
</file>

<file path=customXml/itemProps2.xml><?xml version="1.0" encoding="utf-8"?>
<ds:datastoreItem xmlns:ds="http://schemas.openxmlformats.org/officeDocument/2006/customXml" ds:itemID="{99098F11-9BF7-4B55-8CBE-BCB8A6EDB0CA}">
  <ds:schemaRefs>
    <ds:schemaRef ds:uri="http://schemas.microsoft.com/sharepoint/v3/contenttype/forms"/>
  </ds:schemaRefs>
</ds:datastoreItem>
</file>

<file path=customXml/itemProps3.xml><?xml version="1.0" encoding="utf-8"?>
<ds:datastoreItem xmlns:ds="http://schemas.openxmlformats.org/officeDocument/2006/customXml" ds:itemID="{3B2BAC58-1CFD-444D-979B-913A10EDB61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5d44c87-ff30-43e1-83af-32b8ffdd62bb"/>
    <ds:schemaRef ds:uri="a9d8ff8e-2676-48e3-acec-74fa4bc5598a"/>
    <ds:schemaRef ds:uri="ba29b6f4-b2bf-4ba7-b7a8-a58b094d0a5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Metadata/LabelInfo.xml><?xml version="1.0" encoding="utf-8"?>
<clbl:labelList xmlns:clbl="http://schemas.microsoft.com/office/2020/mipLabelMetadata">
  <clbl:label id="{faa44fd9-dabe-4064-a6bb-59608ea9d0f3}" enabled="0" method="" siteId="{faa44fd9-dabe-4064-a6bb-59608ea9d0f3}" removed="1"/>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Balance</vt:lpstr>
      <vt:lpstr>Income statement</vt:lpstr>
      <vt:lpstr>Cash flow</vt:lpstr>
      <vt:lpstr>Adjusted figures by region</vt:lpstr>
      <vt:lpstr>Prices</vt:lpstr>
      <vt:lpstr>Balance!_Int_f00XB3gP</vt:lpstr>
      <vt:lpstr>Balance!_Int_uKMhTnvy</vt:lpstr>
      <vt:lpstr>Balance!_Int_X8Aw4wXX</vt:lpstr>
      <vt:lpstr>Balance!_Int_xtIaHJ7G</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Indira Melissa Diaz</dc:creator>
  <cp:lastModifiedBy>Susana Gaviria Ruiz</cp:lastModifiedBy>
  <dcterms:created xsi:type="dcterms:W3CDTF">2023-11-24T19:06:55Z</dcterms:created>
  <dcterms:modified xsi:type="dcterms:W3CDTF">2024-03-14T15:03:04Z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0x010100545334D67955B44CAA61C06E2B045CE8</vt:lpwstr>
  </property>
  <property fmtid="{D5CDD505-2E9C-101B-9397-08002B2CF9AE}" pid="3" name="MediaServiceImageTags">
    <vt:lpwstr/>
  </property>
</Properties>
</file>