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14. RI\Divulgação de resultados\2024\2T24\Release\"/>
    </mc:Choice>
  </mc:AlternateContent>
  <xr:revisionPtr revIDLastSave="0" documentId="13_ncr:1_{61F7D341-3A29-4178-9188-5B4767D088CA}" xr6:coauthVersionLast="47" xr6:coauthVersionMax="47" xr10:uidLastSave="{00000000-0000-0000-0000-000000000000}"/>
  <bookViews>
    <workbookView xWindow="-90" yWindow="-16310" windowWidth="29020" windowHeight="15510" tabRatio="714" activeTab="7" xr2:uid="{00000000-000D-0000-FFFF-FFFF00000000}"/>
  </bookViews>
  <sheets>
    <sheet name="Menu" sheetId="1" r:id="rId1"/>
    <sheet name="Home" sheetId="30" state="hidden" r:id="rId2"/>
    <sheet name="Corp_Indicadores" sheetId="24" r:id="rId3"/>
    <sheet name="Corp_Lojas" sheetId="22" r:id="rId4"/>
    <sheet name="Corp_DRE" sheetId="16" r:id="rId5"/>
    <sheet name="Corp_BP" sheetId="17" r:id="rId6"/>
    <sheet name="Corp_DFC" sheetId="31" r:id="rId7"/>
    <sheet name="BR_Indicadores" sheetId="28" r:id="rId8"/>
    <sheet name="BR_DRE" sheetId="7" r:id="rId9"/>
    <sheet name="BR_APseg" sheetId="19" r:id="rId10"/>
    <sheet name="AR_Indicadores" sheetId="29" r:id="rId11"/>
    <sheet name="AR_DRE" sheetId="15" r:id="rId12"/>
    <sheet name="AR_APseg" sheetId="20" r:id="rId13"/>
  </sheets>
  <externalReferences>
    <externalReference r:id="rId14"/>
    <externalReference r:id="rId15"/>
    <externalReference r:id="rId16"/>
  </externalReferences>
  <definedNames>
    <definedName name="ID" localSheetId="12" hidden="1">"6d4bc538-0765-4884-8a97-4fd145effb1b"</definedName>
    <definedName name="ID" localSheetId="11" hidden="1">"6d4bc538-0765-4884-8a97-4fd145effb1b"</definedName>
    <definedName name="ID" localSheetId="10" hidden="1">"6d4bc538-0765-4884-8a97-4fd145effb1b"</definedName>
    <definedName name="ID" localSheetId="9" hidden="1">"6d4bc538-0765-4884-8a97-4fd145effb1b"</definedName>
    <definedName name="ID" localSheetId="8" hidden="1">"6d4bc538-0765-4884-8a97-4fd145effb1b"</definedName>
    <definedName name="ID" localSheetId="7" hidden="1">"6d4bc538-0765-4884-8a97-4fd145effb1b"</definedName>
    <definedName name="ID" localSheetId="5" hidden="1">"6d4bc538-0765-4884-8a97-4fd145effb1b"</definedName>
    <definedName name="ID" localSheetId="6" hidden="1">"6d4bc538-0765-4884-8a97-4fd145effb1b"</definedName>
    <definedName name="ID" localSheetId="4" hidden="1">"6d4bc538-0765-4884-8a97-4fd145effb1b"</definedName>
    <definedName name="ID" localSheetId="2" hidden="1">"6d4bc538-0765-4884-8a97-4fd145effb1b"</definedName>
    <definedName name="_xlnm.Print_Titles" localSheetId="12">AR_APseg!$A:$A,AR_APseg!$4:$4</definedName>
    <definedName name="_xlnm.Print_Titles" localSheetId="11">AR_DRE!$A:$A,AR_DRE!$4:$4</definedName>
    <definedName name="_xlnm.Print_Titles" localSheetId="10">AR_Indicadores!$A:$A,AR_Indicadores!$4:$4</definedName>
    <definedName name="_xlnm.Print_Titles" localSheetId="9">BR_APseg!$A:$A,BR_APseg!$4:$4</definedName>
    <definedName name="_xlnm.Print_Titles" localSheetId="8">BR_DRE!$A:$A,BR_DRE!$4:$4</definedName>
    <definedName name="_xlnm.Print_Titles" localSheetId="7">BR_Indicadores!$A:$A,BR_Indicadores!$4:$4</definedName>
    <definedName name="_xlnm.Print_Titles" localSheetId="5">Corp_BP!$A:$A,Corp_BP!$4:$4</definedName>
    <definedName name="_xlnm.Print_Titles" localSheetId="6">Corp_DFC!$A:$A,Corp_DFC!$4:$4</definedName>
    <definedName name="_xlnm.Print_Titles" localSheetId="4">Corp_DRE!$A:$A,Corp_DRE!$4:$4</definedName>
    <definedName name="_xlnm.Print_Titles" localSheetId="2">Corp_Indicadores!$A:$A,Corp_Indicadores!$4:$4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28" l="1"/>
  <c r="Q18" i="20"/>
  <c r="X77" i="17"/>
  <c r="X75" i="17"/>
  <c r="X64" i="17"/>
  <c r="X52" i="17"/>
  <c r="X36" i="17"/>
  <c r="X34" i="17"/>
  <c r="T11" i="31"/>
  <c r="T22" i="31"/>
  <c r="T38" i="31"/>
  <c r="T49" i="31"/>
  <c r="T52" i="31"/>
  <c r="X16" i="15"/>
  <c r="X22" i="15"/>
  <c r="X20" i="15"/>
  <c r="X19" i="15"/>
  <c r="X21" i="15" s="1"/>
  <c r="W19" i="15"/>
  <c r="X13" i="29"/>
  <c r="X18" i="7"/>
  <c r="X22" i="7"/>
  <c r="X10" i="7"/>
  <c r="X19" i="7" s="1"/>
  <c r="X16" i="7"/>
  <c r="X14" i="7" s="1"/>
  <c r="X17" i="7"/>
  <c r="X27" i="28"/>
  <c r="X21" i="28" s="1"/>
  <c r="P16" i="22"/>
  <c r="P15" i="22" s="1"/>
  <c r="P9" i="22"/>
  <c r="X24" i="16"/>
  <c r="X23" i="16"/>
  <c r="X19" i="16"/>
  <c r="X21" i="16" s="1"/>
  <c r="W19" i="16"/>
  <c r="X14" i="16"/>
  <c r="Q24" i="20" l="1"/>
  <c r="T25" i="19"/>
  <c r="T19" i="19"/>
  <c r="X20" i="17"/>
  <c r="T34" i="31"/>
  <c r="X23" i="15"/>
  <c r="X24" i="15" s="1"/>
  <c r="X21" i="7"/>
  <c r="X23" i="7" s="1"/>
  <c r="X24" i="7" s="1"/>
  <c r="P8" i="22"/>
  <c r="P19" i="22" s="1"/>
  <c r="P24" i="20" l="1"/>
  <c r="P18" i="20"/>
  <c r="W23" i="15"/>
  <c r="W24" i="15" s="1"/>
  <c r="W14" i="15"/>
  <c r="W13" i="29"/>
  <c r="S25" i="19"/>
  <c r="S19" i="19"/>
  <c r="W21" i="7"/>
  <c r="W23" i="7" s="1"/>
  <c r="W24" i="7" s="1"/>
  <c r="W14" i="7"/>
  <c r="W21" i="28"/>
  <c r="W17" i="28"/>
  <c r="O8" i="22"/>
  <c r="O19" i="22" s="1"/>
  <c r="O15" i="22"/>
  <c r="O12" i="22"/>
  <c r="S52" i="31"/>
  <c r="S49" i="31"/>
  <c r="S38" i="31"/>
  <c r="S34" i="31"/>
  <c r="S22" i="31"/>
  <c r="W21" i="16"/>
  <c r="W23" i="16" s="1"/>
  <c r="W24" i="16" s="1"/>
  <c r="W75" i="17"/>
  <c r="W64" i="17"/>
  <c r="W77" i="17" s="1"/>
  <c r="W52" i="17"/>
  <c r="W26" i="24"/>
  <c r="W22" i="24"/>
  <c r="W36" i="17" l="1"/>
  <c r="V21" i="28"/>
  <c r="V26" i="24"/>
  <c r="V22" i="24"/>
  <c r="O18" i="20" l="1"/>
  <c r="V13" i="29"/>
  <c r="R37" i="31"/>
  <c r="R36" i="31"/>
  <c r="R35" i="31"/>
  <c r="R49" i="31"/>
  <c r="F75" i="17"/>
  <c r="F60" i="17"/>
  <c r="F64" i="17" s="1"/>
  <c r="F48" i="17"/>
  <c r="F52" i="17" s="1"/>
  <c r="F34" i="17"/>
  <c r="F36" i="17" s="1"/>
  <c r="F20" i="17"/>
  <c r="F77" i="17" l="1"/>
  <c r="H29" i="17" l="1"/>
  <c r="I29" i="17"/>
  <c r="J29" i="17"/>
  <c r="K29" i="17"/>
  <c r="L29" i="17"/>
  <c r="M29" i="17"/>
  <c r="N29" i="17"/>
  <c r="O29" i="17"/>
  <c r="P29" i="17"/>
  <c r="Q29" i="17"/>
  <c r="R29" i="17"/>
  <c r="R40" i="17" l="1"/>
  <c r="R41" i="17"/>
  <c r="R42" i="17"/>
  <c r="R43" i="17"/>
  <c r="R44" i="17"/>
  <c r="R45" i="17"/>
  <c r="R46" i="17"/>
  <c r="R47" i="17"/>
  <c r="R48" i="17"/>
  <c r="R50" i="17"/>
  <c r="R51" i="17"/>
  <c r="R52" i="17"/>
  <c r="R55" i="17"/>
  <c r="R56" i="17"/>
  <c r="R57" i="17"/>
  <c r="R58" i="17"/>
  <c r="R59" i="17"/>
  <c r="R60" i="17"/>
  <c r="R61" i="17"/>
  <c r="R62" i="17"/>
  <c r="R63" i="17"/>
  <c r="R64" i="17"/>
  <c r="R67" i="17"/>
  <c r="R68" i="17"/>
  <c r="R69" i="17"/>
  <c r="R70" i="17"/>
  <c r="R71" i="17"/>
  <c r="R72" i="17"/>
  <c r="R73" i="17"/>
  <c r="R74" i="17"/>
  <c r="R75" i="17"/>
  <c r="R77" i="17"/>
  <c r="R23" i="17"/>
  <c r="R24" i="17"/>
  <c r="R25" i="17"/>
  <c r="R26" i="17"/>
  <c r="R27" i="17"/>
  <c r="R28" i="17"/>
  <c r="R30" i="17"/>
  <c r="R31" i="17"/>
  <c r="R32" i="17"/>
  <c r="R33" i="17"/>
  <c r="R34" i="17"/>
  <c r="R36" i="17"/>
  <c r="R12" i="17"/>
  <c r="R13" i="17"/>
  <c r="R14" i="17"/>
  <c r="R15" i="17"/>
  <c r="R16" i="17"/>
  <c r="R17" i="17"/>
  <c r="R18" i="17"/>
  <c r="R19" i="17"/>
  <c r="R20" i="17"/>
  <c r="Q67" i="17" l="1"/>
  <c r="Q68" i="17"/>
  <c r="Q69" i="17"/>
  <c r="Q70" i="17"/>
  <c r="Q71" i="17"/>
  <c r="Q72" i="17"/>
  <c r="Q73" i="17"/>
  <c r="Q74" i="17"/>
  <c r="Q75" i="17"/>
  <c r="Q77" i="17"/>
  <c r="Q55" i="17"/>
  <c r="Q56" i="17"/>
  <c r="Q57" i="17"/>
  <c r="Q58" i="17"/>
  <c r="Q59" i="17"/>
  <c r="Q60" i="17"/>
  <c r="Q61" i="17"/>
  <c r="Q62" i="17"/>
  <c r="Q63" i="17"/>
  <c r="Q64" i="17"/>
  <c r="Q40" i="17"/>
  <c r="Q41" i="17"/>
  <c r="Q42" i="17"/>
  <c r="Q43" i="17"/>
  <c r="Q44" i="17"/>
  <c r="Q45" i="17"/>
  <c r="Q46" i="17"/>
  <c r="Q47" i="17"/>
  <c r="Q48" i="17"/>
  <c r="Q50" i="17"/>
  <c r="Q51" i="17"/>
  <c r="Q52" i="17"/>
  <c r="Q23" i="17"/>
  <c r="Q24" i="17"/>
  <c r="Q25" i="17"/>
  <c r="Q26" i="17"/>
  <c r="Q27" i="17"/>
  <c r="Q28" i="17"/>
  <c r="Q30" i="17"/>
  <c r="Q31" i="17"/>
  <c r="Q32" i="17"/>
  <c r="Q33" i="17"/>
  <c r="Q34" i="17"/>
  <c r="Q36" i="17"/>
  <c r="Q12" i="17"/>
  <c r="Q13" i="17"/>
  <c r="Q14" i="17"/>
  <c r="Q15" i="17"/>
  <c r="Q16" i="17"/>
  <c r="Q17" i="17"/>
  <c r="Q18" i="17"/>
  <c r="Q19" i="17"/>
  <c r="Q20" i="17"/>
  <c r="H77" i="17" l="1"/>
  <c r="I77" i="17"/>
  <c r="J77" i="17"/>
  <c r="K77" i="17"/>
  <c r="L77" i="17"/>
  <c r="M77" i="17"/>
  <c r="N77" i="17"/>
  <c r="O77" i="17"/>
  <c r="P77" i="17"/>
  <c r="G77" i="17"/>
  <c r="G68" i="17"/>
  <c r="H68" i="17"/>
  <c r="I68" i="17"/>
  <c r="J68" i="17"/>
  <c r="K68" i="17"/>
  <c r="L68" i="17"/>
  <c r="M68" i="17"/>
  <c r="N68" i="17"/>
  <c r="O68" i="17"/>
  <c r="P68" i="17"/>
  <c r="G70" i="17"/>
  <c r="H69" i="17"/>
  <c r="I69" i="17"/>
  <c r="J69" i="17"/>
  <c r="K69" i="17"/>
  <c r="L69" i="17"/>
  <c r="M69" i="17"/>
  <c r="N69" i="17"/>
  <c r="O69" i="17"/>
  <c r="P69" i="17"/>
  <c r="H70" i="17"/>
  <c r="I70" i="17"/>
  <c r="J70" i="17"/>
  <c r="K70" i="17"/>
  <c r="L70" i="17"/>
  <c r="M70" i="17"/>
  <c r="N70" i="17"/>
  <c r="O70" i="17"/>
  <c r="P70" i="17"/>
  <c r="G71" i="17"/>
  <c r="H71" i="17"/>
  <c r="I71" i="17"/>
  <c r="J71" i="17"/>
  <c r="K71" i="17"/>
  <c r="L71" i="17"/>
  <c r="M71" i="17"/>
  <c r="N71" i="17"/>
  <c r="O71" i="17"/>
  <c r="P71" i="17"/>
  <c r="G72" i="17"/>
  <c r="H72" i="17"/>
  <c r="I72" i="17"/>
  <c r="J72" i="17"/>
  <c r="K72" i="17"/>
  <c r="L72" i="17"/>
  <c r="M72" i="17"/>
  <c r="N72" i="17"/>
  <c r="O72" i="17"/>
  <c r="P72" i="17"/>
  <c r="G73" i="17"/>
  <c r="H73" i="17"/>
  <c r="I73" i="17"/>
  <c r="J73" i="17"/>
  <c r="K73" i="17"/>
  <c r="L73" i="17"/>
  <c r="M73" i="17"/>
  <c r="N73" i="17"/>
  <c r="O73" i="17"/>
  <c r="P73" i="17"/>
  <c r="G74" i="17"/>
  <c r="H74" i="17"/>
  <c r="I74" i="17"/>
  <c r="J74" i="17"/>
  <c r="K74" i="17"/>
  <c r="L74" i="17"/>
  <c r="M74" i="17"/>
  <c r="N74" i="17"/>
  <c r="O74" i="17"/>
  <c r="P74" i="17"/>
  <c r="G75" i="17"/>
  <c r="H75" i="17"/>
  <c r="I75" i="17"/>
  <c r="J75" i="17"/>
  <c r="K75" i="17"/>
  <c r="L75" i="17"/>
  <c r="M75" i="17"/>
  <c r="N75" i="17"/>
  <c r="O75" i="17"/>
  <c r="P75" i="17"/>
  <c r="H67" i="17"/>
  <c r="I67" i="17"/>
  <c r="J67" i="17"/>
  <c r="K67" i="17"/>
  <c r="L67" i="17"/>
  <c r="M67" i="17"/>
  <c r="N67" i="17"/>
  <c r="O67" i="17"/>
  <c r="P67" i="17"/>
  <c r="G67" i="17"/>
  <c r="H55" i="17"/>
  <c r="I55" i="17"/>
  <c r="J55" i="17"/>
  <c r="K55" i="17"/>
  <c r="L55" i="17"/>
  <c r="M55" i="17"/>
  <c r="N55" i="17"/>
  <c r="O55" i="17"/>
  <c r="P55" i="17"/>
  <c r="H56" i="17"/>
  <c r="I56" i="17"/>
  <c r="J56" i="17"/>
  <c r="K56" i="17"/>
  <c r="L56" i="17"/>
  <c r="M56" i="17"/>
  <c r="N56" i="17"/>
  <c r="O56" i="17"/>
  <c r="P56" i="17"/>
  <c r="H57" i="17"/>
  <c r="I57" i="17"/>
  <c r="J57" i="17"/>
  <c r="K57" i="17"/>
  <c r="L57" i="17"/>
  <c r="M57" i="17"/>
  <c r="N57" i="17"/>
  <c r="O57" i="17"/>
  <c r="P57" i="17"/>
  <c r="H58" i="17"/>
  <c r="I58" i="17"/>
  <c r="J58" i="17"/>
  <c r="K58" i="17"/>
  <c r="L58" i="17"/>
  <c r="M58" i="17"/>
  <c r="N58" i="17"/>
  <c r="O58" i="17"/>
  <c r="P58" i="17"/>
  <c r="H59" i="17"/>
  <c r="I59" i="17"/>
  <c r="J59" i="17"/>
  <c r="K59" i="17"/>
  <c r="L59" i="17"/>
  <c r="M59" i="17"/>
  <c r="N59" i="17"/>
  <c r="O59" i="17"/>
  <c r="P59" i="17"/>
  <c r="H60" i="17"/>
  <c r="I60" i="17"/>
  <c r="J60" i="17"/>
  <c r="K60" i="17"/>
  <c r="L60" i="17"/>
  <c r="M60" i="17"/>
  <c r="N60" i="17"/>
  <c r="O60" i="17"/>
  <c r="P60" i="17"/>
  <c r="H61" i="17"/>
  <c r="I61" i="17"/>
  <c r="J61" i="17"/>
  <c r="K61" i="17"/>
  <c r="L61" i="17"/>
  <c r="M61" i="17"/>
  <c r="N61" i="17"/>
  <c r="O61" i="17"/>
  <c r="P61" i="17"/>
  <c r="H62" i="17"/>
  <c r="I62" i="17"/>
  <c r="J62" i="17"/>
  <c r="K62" i="17"/>
  <c r="L62" i="17"/>
  <c r="M62" i="17"/>
  <c r="N62" i="17"/>
  <c r="O62" i="17"/>
  <c r="P62" i="17"/>
  <c r="H63" i="17"/>
  <c r="I63" i="17"/>
  <c r="J63" i="17"/>
  <c r="K63" i="17"/>
  <c r="L63" i="17"/>
  <c r="M63" i="17"/>
  <c r="N63" i="17"/>
  <c r="O63" i="17"/>
  <c r="P63" i="17"/>
  <c r="H64" i="17"/>
  <c r="I64" i="17"/>
  <c r="J64" i="17"/>
  <c r="K64" i="17"/>
  <c r="L64" i="17"/>
  <c r="M64" i="17"/>
  <c r="N64" i="17"/>
  <c r="O64" i="17"/>
  <c r="P64" i="17"/>
  <c r="G58" i="17"/>
  <c r="G59" i="17"/>
  <c r="G60" i="17"/>
  <c r="G61" i="17"/>
  <c r="G62" i="17"/>
  <c r="G63" i="17"/>
  <c r="G64" i="17"/>
  <c r="G57" i="17"/>
  <c r="G56" i="17"/>
  <c r="G55" i="17"/>
  <c r="G41" i="17"/>
  <c r="H41" i="17"/>
  <c r="I41" i="17"/>
  <c r="J41" i="17"/>
  <c r="K41" i="17"/>
  <c r="L41" i="17"/>
  <c r="M41" i="17"/>
  <c r="N41" i="17"/>
  <c r="O41" i="17"/>
  <c r="P41" i="17"/>
  <c r="G42" i="17"/>
  <c r="H42" i="17"/>
  <c r="I42" i="17"/>
  <c r="J42" i="17"/>
  <c r="K42" i="17"/>
  <c r="L42" i="17"/>
  <c r="M42" i="17"/>
  <c r="N42" i="17"/>
  <c r="O42" i="17"/>
  <c r="P42" i="17"/>
  <c r="G43" i="17"/>
  <c r="H43" i="17"/>
  <c r="I43" i="17"/>
  <c r="J43" i="17"/>
  <c r="K43" i="17"/>
  <c r="L43" i="17"/>
  <c r="M43" i="17"/>
  <c r="N43" i="17"/>
  <c r="O43" i="17"/>
  <c r="P43" i="17"/>
  <c r="G44" i="17"/>
  <c r="H44" i="17"/>
  <c r="I44" i="17"/>
  <c r="J44" i="17"/>
  <c r="K44" i="17"/>
  <c r="L44" i="17"/>
  <c r="M44" i="17"/>
  <c r="N44" i="17"/>
  <c r="O44" i="17"/>
  <c r="P44" i="17"/>
  <c r="G45" i="17"/>
  <c r="H45" i="17"/>
  <c r="I45" i="17"/>
  <c r="J45" i="17"/>
  <c r="K45" i="17"/>
  <c r="L45" i="17"/>
  <c r="M45" i="17"/>
  <c r="N45" i="17"/>
  <c r="O45" i="17"/>
  <c r="P45" i="17"/>
  <c r="G46" i="17"/>
  <c r="H46" i="17"/>
  <c r="I46" i="17"/>
  <c r="J46" i="17"/>
  <c r="K46" i="17"/>
  <c r="L46" i="17"/>
  <c r="M46" i="17"/>
  <c r="N46" i="17"/>
  <c r="O46" i="17"/>
  <c r="P46" i="17"/>
  <c r="G47" i="17"/>
  <c r="H47" i="17"/>
  <c r="I47" i="17"/>
  <c r="J47" i="17"/>
  <c r="K47" i="17"/>
  <c r="L47" i="17"/>
  <c r="M47" i="17"/>
  <c r="N47" i="17"/>
  <c r="O47" i="17"/>
  <c r="P47" i="17"/>
  <c r="G48" i="17"/>
  <c r="H48" i="17"/>
  <c r="I48" i="17"/>
  <c r="J48" i="17"/>
  <c r="K48" i="17"/>
  <c r="L48" i="17"/>
  <c r="M48" i="17"/>
  <c r="N48" i="17"/>
  <c r="O48" i="17"/>
  <c r="P48" i="17"/>
  <c r="G50" i="17"/>
  <c r="H50" i="17"/>
  <c r="I50" i="17"/>
  <c r="J50" i="17"/>
  <c r="K50" i="17"/>
  <c r="L50" i="17"/>
  <c r="M50" i="17"/>
  <c r="N50" i="17"/>
  <c r="O50" i="17"/>
  <c r="P50" i="17"/>
  <c r="G51" i="17"/>
  <c r="H51" i="17"/>
  <c r="I51" i="17"/>
  <c r="J51" i="17"/>
  <c r="K51" i="17"/>
  <c r="L51" i="17"/>
  <c r="M51" i="17"/>
  <c r="N51" i="17"/>
  <c r="O51" i="17"/>
  <c r="P51" i="17"/>
  <c r="G52" i="17"/>
  <c r="H52" i="17"/>
  <c r="I52" i="17"/>
  <c r="J52" i="17"/>
  <c r="K52" i="17"/>
  <c r="L52" i="17"/>
  <c r="M52" i="17"/>
  <c r="N52" i="17"/>
  <c r="O52" i="17"/>
  <c r="P52" i="17"/>
  <c r="H40" i="17"/>
  <c r="I40" i="17"/>
  <c r="J40" i="17"/>
  <c r="L40" i="17"/>
  <c r="M40" i="17"/>
  <c r="N40" i="17"/>
  <c r="O40" i="17"/>
  <c r="P40" i="17"/>
  <c r="G40" i="17"/>
  <c r="H36" i="17"/>
  <c r="I36" i="17"/>
  <c r="J36" i="17"/>
  <c r="K36" i="17"/>
  <c r="L36" i="17"/>
  <c r="M36" i="17"/>
  <c r="N36" i="17"/>
  <c r="O36" i="17"/>
  <c r="P36" i="17"/>
  <c r="G36" i="17"/>
  <c r="G34" i="17"/>
  <c r="H34" i="17"/>
  <c r="I34" i="17"/>
  <c r="J34" i="17"/>
  <c r="K34" i="17"/>
  <c r="L34" i="17"/>
  <c r="M34" i="17"/>
  <c r="N34" i="17"/>
  <c r="O34" i="17"/>
  <c r="P34" i="17"/>
  <c r="G24" i="17"/>
  <c r="H24" i="17"/>
  <c r="I24" i="17"/>
  <c r="J24" i="17"/>
  <c r="K24" i="17"/>
  <c r="L24" i="17"/>
  <c r="M24" i="17"/>
  <c r="N24" i="17"/>
  <c r="O24" i="17"/>
  <c r="P24" i="17"/>
  <c r="G25" i="17"/>
  <c r="H25" i="17"/>
  <c r="I25" i="17"/>
  <c r="J25" i="17"/>
  <c r="K25" i="17"/>
  <c r="L25" i="17"/>
  <c r="M25" i="17"/>
  <c r="N25" i="17"/>
  <c r="O25" i="17"/>
  <c r="P25" i="17"/>
  <c r="G26" i="17"/>
  <c r="H26" i="17"/>
  <c r="I26" i="17"/>
  <c r="J26" i="17"/>
  <c r="K26" i="17"/>
  <c r="L26" i="17"/>
  <c r="M26" i="17"/>
  <c r="N26" i="17"/>
  <c r="O26" i="17"/>
  <c r="P26" i="17"/>
  <c r="G27" i="17"/>
  <c r="H27" i="17"/>
  <c r="I27" i="17"/>
  <c r="J27" i="17"/>
  <c r="K27" i="17"/>
  <c r="L27" i="17"/>
  <c r="M27" i="17"/>
  <c r="N27" i="17"/>
  <c r="O27" i="17"/>
  <c r="P27" i="17"/>
  <c r="G28" i="17"/>
  <c r="H28" i="17"/>
  <c r="I28" i="17"/>
  <c r="J28" i="17"/>
  <c r="K28" i="17"/>
  <c r="L28" i="17"/>
  <c r="M28" i="17"/>
  <c r="N28" i="17"/>
  <c r="O28" i="17"/>
  <c r="P28" i="17"/>
  <c r="G29" i="17"/>
  <c r="G30" i="17"/>
  <c r="H30" i="17"/>
  <c r="I30" i="17"/>
  <c r="J30" i="17"/>
  <c r="K30" i="17"/>
  <c r="L30" i="17"/>
  <c r="M30" i="17"/>
  <c r="N30" i="17"/>
  <c r="O30" i="17"/>
  <c r="P30" i="17"/>
  <c r="G31" i="17"/>
  <c r="H31" i="17"/>
  <c r="I31" i="17"/>
  <c r="J31" i="17"/>
  <c r="K31" i="17"/>
  <c r="L31" i="17"/>
  <c r="M31" i="17"/>
  <c r="N31" i="17"/>
  <c r="O31" i="17"/>
  <c r="P31" i="17"/>
  <c r="G32" i="17"/>
  <c r="H32" i="17"/>
  <c r="I32" i="17"/>
  <c r="J32" i="17"/>
  <c r="K32" i="17"/>
  <c r="L32" i="17"/>
  <c r="M32" i="17"/>
  <c r="N32" i="17"/>
  <c r="O32" i="17"/>
  <c r="P32" i="17"/>
  <c r="G33" i="17"/>
  <c r="H33" i="17"/>
  <c r="I33" i="17"/>
  <c r="J33" i="17"/>
  <c r="K33" i="17"/>
  <c r="L33" i="17"/>
  <c r="M33" i="17"/>
  <c r="N33" i="17"/>
  <c r="O33" i="17"/>
  <c r="P33" i="17"/>
  <c r="H23" i="17"/>
  <c r="I23" i="17"/>
  <c r="J23" i="17"/>
  <c r="K23" i="17"/>
  <c r="L23" i="17"/>
  <c r="M23" i="17"/>
  <c r="N23" i="17"/>
  <c r="O23" i="17"/>
  <c r="P23" i="17"/>
  <c r="G23" i="17"/>
  <c r="G13" i="17"/>
  <c r="H13" i="17"/>
  <c r="I13" i="17"/>
  <c r="J13" i="17"/>
  <c r="K13" i="17"/>
  <c r="L13" i="17"/>
  <c r="M13" i="17"/>
  <c r="N13" i="17"/>
  <c r="O13" i="17"/>
  <c r="P13" i="17"/>
  <c r="G14" i="17"/>
  <c r="H14" i="17"/>
  <c r="I14" i="17"/>
  <c r="J14" i="17"/>
  <c r="K14" i="17"/>
  <c r="L14" i="17"/>
  <c r="M14" i="17"/>
  <c r="N14" i="17"/>
  <c r="O14" i="17"/>
  <c r="P14" i="17"/>
  <c r="G15" i="17"/>
  <c r="H15" i="17"/>
  <c r="I15" i="17"/>
  <c r="J15" i="17"/>
  <c r="K15" i="17"/>
  <c r="L15" i="17"/>
  <c r="M15" i="17"/>
  <c r="N15" i="17"/>
  <c r="O15" i="17"/>
  <c r="P15" i="17"/>
  <c r="G16" i="17"/>
  <c r="H16" i="17"/>
  <c r="I16" i="17"/>
  <c r="J16" i="17"/>
  <c r="K16" i="17"/>
  <c r="L16" i="17"/>
  <c r="M16" i="17"/>
  <c r="N16" i="17"/>
  <c r="O16" i="17"/>
  <c r="P16" i="17"/>
  <c r="G17" i="17"/>
  <c r="H17" i="17"/>
  <c r="I17" i="17"/>
  <c r="J17" i="17"/>
  <c r="K17" i="17"/>
  <c r="L17" i="17"/>
  <c r="M17" i="17"/>
  <c r="N17" i="17"/>
  <c r="O17" i="17"/>
  <c r="P17" i="17"/>
  <c r="G18" i="17"/>
  <c r="H18" i="17"/>
  <c r="I18" i="17"/>
  <c r="J18" i="17"/>
  <c r="K18" i="17"/>
  <c r="L18" i="17"/>
  <c r="M18" i="17"/>
  <c r="N18" i="17"/>
  <c r="O18" i="17"/>
  <c r="P18" i="17"/>
  <c r="G19" i="17"/>
  <c r="H19" i="17"/>
  <c r="I19" i="17"/>
  <c r="J19" i="17"/>
  <c r="K19" i="17"/>
  <c r="L19" i="17"/>
  <c r="M19" i="17"/>
  <c r="N19" i="17"/>
  <c r="O19" i="17"/>
  <c r="P19" i="17"/>
  <c r="G20" i="17"/>
  <c r="H20" i="17"/>
  <c r="I20" i="17"/>
  <c r="J20" i="17"/>
  <c r="K20" i="17"/>
  <c r="L20" i="17"/>
  <c r="M20" i="17"/>
  <c r="N20" i="17"/>
  <c r="O20" i="17"/>
  <c r="P20" i="17"/>
  <c r="H12" i="17"/>
  <c r="I12" i="17"/>
  <c r="J12" i="17"/>
  <c r="K12" i="17"/>
  <c r="L12" i="17"/>
  <c r="M12" i="17"/>
  <c r="N12" i="17"/>
  <c r="O12" i="17"/>
  <c r="P12" i="17"/>
  <c r="G12" i="17"/>
  <c r="D3" i="30" l="1"/>
  <c r="O7" i="24"/>
  <c r="G6" i="22"/>
  <c r="N7" i="29" l="1"/>
  <c r="M7" i="29"/>
  <c r="L7" i="29"/>
  <c r="K7" i="29"/>
  <c r="J7" i="29"/>
  <c r="I7" i="29"/>
  <c r="H7" i="29"/>
  <c r="G7" i="29"/>
  <c r="N7" i="28"/>
  <c r="M7" i="28"/>
  <c r="L7" i="28"/>
  <c r="K7" i="28"/>
  <c r="J7" i="28"/>
  <c r="I7" i="28"/>
  <c r="H7" i="28"/>
  <c r="G7" i="28"/>
  <c r="N7" i="24"/>
  <c r="M7" i="24"/>
  <c r="L7" i="24"/>
  <c r="K7" i="24"/>
  <c r="J7" i="24"/>
  <c r="I7" i="24"/>
  <c r="H7" i="24"/>
  <c r="G7" i="24"/>
  <c r="F6" i="22"/>
  <c r="E6" i="22"/>
  <c r="D6" i="22"/>
  <c r="C6" i="22"/>
  <c r="N7" i="15"/>
  <c r="M7" i="15"/>
  <c r="L7" i="15"/>
  <c r="K7" i="15"/>
  <c r="J7" i="15"/>
  <c r="I7" i="15"/>
  <c r="H7" i="15"/>
  <c r="G7" i="15"/>
  <c r="N7" i="7"/>
  <c r="M7" i="7"/>
  <c r="L7" i="7"/>
  <c r="K7" i="7"/>
  <c r="J7" i="7"/>
  <c r="I7" i="7"/>
  <c r="H7" i="7"/>
  <c r="G7" i="7"/>
</calcChain>
</file>

<file path=xl/sharedStrings.xml><?xml version="1.0" encoding="utf-8"?>
<sst xmlns="http://schemas.openxmlformats.org/spreadsheetml/2006/main" count="792" uniqueCount="368">
  <si>
    <t>Argentina</t>
  </si>
  <si>
    <t>1T20</t>
  </si>
  <si>
    <t>2T20</t>
  </si>
  <si>
    <t>3T20</t>
  </si>
  <si>
    <t>4T20</t>
  </si>
  <si>
    <t>1T21</t>
  </si>
  <si>
    <t>9M20</t>
  </si>
  <si>
    <t>Planilha Histórica</t>
  </si>
  <si>
    <t>Brasil</t>
  </si>
  <si>
    <t>Despesas de Vendas</t>
  </si>
  <si>
    <t>Despesas Gerais e Administrativas</t>
  </si>
  <si>
    <t>Outras Despesas Operacionais</t>
  </si>
  <si>
    <t>Despesas de vendas</t>
  </si>
  <si>
    <t>Despesas gerais e administrativas</t>
  </si>
  <si>
    <t>Depreciação e amortização</t>
  </si>
  <si>
    <t>Resultado financeiro</t>
  </si>
  <si>
    <t>1S20</t>
  </si>
  <si>
    <t>Juros e variações monetárias e cambiais</t>
  </si>
  <si>
    <t>Mudanças do valor justo da opção de compra</t>
  </si>
  <si>
    <t>Outras provisões</t>
  </si>
  <si>
    <t>Contas a receber de clientes</t>
  </si>
  <si>
    <t>Impostos a recuperar</t>
  </si>
  <si>
    <t>Despesas antecipadas</t>
  </si>
  <si>
    <t>Outras contas a receber</t>
  </si>
  <si>
    <t>Fornecedores</t>
  </si>
  <si>
    <t>Contratos a embarcar antecipados</t>
  </si>
  <si>
    <t>Impostos e contribuições a pagar</t>
  </si>
  <si>
    <t>Outras contas a pagar</t>
  </si>
  <si>
    <t>Ativo imobilizado</t>
  </si>
  <si>
    <t>Ativo intangível</t>
  </si>
  <si>
    <t>Caixa e equivalentes de caixa no início do período</t>
  </si>
  <si>
    <t>Caixa e equivalentes de caixa no final do período</t>
  </si>
  <si>
    <t>Ativo Circulante</t>
  </si>
  <si>
    <t>Caixa e equivalentes de caixa</t>
  </si>
  <si>
    <t>Instrumentos financeiros derivativos</t>
  </si>
  <si>
    <t>Total do Ativo</t>
  </si>
  <si>
    <t>Empréstimos e financiamentos</t>
  </si>
  <si>
    <t>Debêntures</t>
  </si>
  <si>
    <t>Salários e encargos sociais</t>
  </si>
  <si>
    <t>Passivo de arrendamento</t>
  </si>
  <si>
    <t>Capital social</t>
  </si>
  <si>
    <t>Reservas de capital</t>
  </si>
  <si>
    <t>Reservas de lucros</t>
  </si>
  <si>
    <t>Participação dos acionistas não controladores</t>
  </si>
  <si>
    <t>2T21</t>
  </si>
  <si>
    <t>Perda por redução ao valor recuperável de contas a receber</t>
  </si>
  <si>
    <t>Outras receitas operacionais</t>
  </si>
  <si>
    <t>R$ milhões</t>
  </si>
  <si>
    <t>R$ million</t>
  </si>
  <si>
    <t>Net Revenue</t>
  </si>
  <si>
    <t>Receitas (despesas) operacionais</t>
  </si>
  <si>
    <t>Operating Income/Expenses</t>
  </si>
  <si>
    <t>General and administrative expenses</t>
  </si>
  <si>
    <t>Depreciation and amortization</t>
  </si>
  <si>
    <t>Other operating income</t>
  </si>
  <si>
    <t>Other operating expenses</t>
  </si>
  <si>
    <t>Prejuízo antes do resultado financeiro</t>
  </si>
  <si>
    <t>Income (loss) before financial result</t>
  </si>
  <si>
    <t>Financial income/expenses</t>
  </si>
  <si>
    <t>Prejuízo antes do imposto de renda e contribuição social</t>
  </si>
  <si>
    <t>Income (loss) before taxes and social contribution</t>
  </si>
  <si>
    <t>Imposto de renda e CS</t>
  </si>
  <si>
    <t>Tax and Social Contribution</t>
  </si>
  <si>
    <t>Prejuízo líquido do exercício</t>
  </si>
  <si>
    <t>Net Income (Loss)</t>
  </si>
  <si>
    <t>Atribuído a acionistas controladores</t>
  </si>
  <si>
    <t>Attributable to controlling shareholders</t>
  </si>
  <si>
    <t>Atribuído a acionistas não controladores</t>
  </si>
  <si>
    <t>Attributable to non controlling shareholders</t>
  </si>
  <si>
    <t>3T21</t>
  </si>
  <si>
    <t>4T21</t>
  </si>
  <si>
    <t>ATIVO</t>
  </si>
  <si>
    <t>Contas a receber</t>
  </si>
  <si>
    <t>Adiantamentos a fornecedores</t>
  </si>
  <si>
    <t>Impostos a Recuperar</t>
  </si>
  <si>
    <t>Total do ativo circulante</t>
  </si>
  <si>
    <t>Ativo Não Circulante</t>
  </si>
  <si>
    <t>Contas a receber investidas</t>
  </si>
  <si>
    <t>Despesas pagas antecipadamente</t>
  </si>
  <si>
    <t>Impostos diferidos</t>
  </si>
  <si>
    <t>Depósito Judicial</t>
  </si>
  <si>
    <t>Ativos de Direito de Uso</t>
  </si>
  <si>
    <t>Total do ativo não circulante</t>
  </si>
  <si>
    <t>PASSIVO</t>
  </si>
  <si>
    <t>Current Assets</t>
  </si>
  <si>
    <t>Cash &amp; Cash Equivalents</t>
  </si>
  <si>
    <t>Derivative Instruments</t>
  </si>
  <si>
    <t>Accounts Receivable</t>
  </si>
  <si>
    <t>Advances  to Suppliers</t>
  </si>
  <si>
    <t>Prepaid Expenses</t>
  </si>
  <si>
    <t>Recoverable Taxes</t>
  </si>
  <si>
    <t>Other Accounts Receivable</t>
  </si>
  <si>
    <t>Total Current Assets</t>
  </si>
  <si>
    <t>Non-Current Assets</t>
  </si>
  <si>
    <t>Accounts receivable from customers</t>
  </si>
  <si>
    <t>Invested accounts receivable - Related Party</t>
  </si>
  <si>
    <t>Deferred Taxes</t>
  </si>
  <si>
    <t>Judicial Deposit</t>
  </si>
  <si>
    <t xml:space="preserve">Other </t>
  </si>
  <si>
    <t>Fixed Assets</t>
  </si>
  <si>
    <t>Intangible Assets</t>
  </si>
  <si>
    <t>Right of Use Assets</t>
  </si>
  <si>
    <t>Total Non-Current Assets</t>
  </si>
  <si>
    <t>Total Assets</t>
  </si>
  <si>
    <t>LIABILITIES AND SHAREHOLDER´S EQUITY</t>
  </si>
  <si>
    <t>Passivo Circulante</t>
  </si>
  <si>
    <t>Current Liabilities</t>
  </si>
  <si>
    <t>Loans and financings</t>
  </si>
  <si>
    <t>Debentures</t>
  </si>
  <si>
    <t>Instrumentos Financeiros derivativos</t>
  </si>
  <si>
    <t>Financial Instruments</t>
  </si>
  <si>
    <t>Suppliers</t>
  </si>
  <si>
    <t>Advanced of travel agreements</t>
  </si>
  <si>
    <t>Salaries &amp; Social Charges</t>
  </si>
  <si>
    <t>Impostos de Renda e Contribuição Social correntes</t>
  </si>
  <si>
    <t>Taxes and social contribution current</t>
  </si>
  <si>
    <t>Taxes Payable and Contribution</t>
  </si>
  <si>
    <t>Lease liabilities</t>
  </si>
  <si>
    <t>Other</t>
  </si>
  <si>
    <t>Total do Passivo Circulante</t>
  </si>
  <si>
    <t>Total Current Liabilities</t>
  </si>
  <si>
    <t>Passivo Não Circulante</t>
  </si>
  <si>
    <t>Non-Current Liabilities</t>
  </si>
  <si>
    <t>Impostos de Renda e Contribuição Social diferidos</t>
  </si>
  <si>
    <t>Deferred Tax Liabilities</t>
  </si>
  <si>
    <t>Impostos de Renda e Contribuição Social a pagar</t>
  </si>
  <si>
    <t>Payable Tax Liabilities</t>
  </si>
  <si>
    <t xml:space="preserve"> Provisão demandas jud. e adm. e passivo contingente </t>
  </si>
  <si>
    <t>Provision for Legal Claims</t>
  </si>
  <si>
    <t>Passivos de Arrendamento</t>
  </si>
  <si>
    <r>
      <t>Liabilities of</t>
    </r>
    <r>
      <rPr>
        <sz val="10"/>
        <color rgb="FF0C0C0C"/>
        <rFont val="Segoe UI"/>
        <family val="2"/>
      </rPr>
      <t> leasing</t>
    </r>
  </si>
  <si>
    <t>Total do passivo não circulante</t>
  </si>
  <si>
    <t>Total Non-Current Liabilities</t>
  </si>
  <si>
    <t>Patrimônio Líquido</t>
  </si>
  <si>
    <t>Shareholders' Equity</t>
  </si>
  <si>
    <t>Capital Stock</t>
  </si>
  <si>
    <t>Capital Reserve</t>
  </si>
  <si>
    <t>Ágio em Transição de Capital</t>
  </si>
  <si>
    <t>Goodwill on Capital Transaction</t>
  </si>
  <si>
    <t>Profit reserve</t>
  </si>
  <si>
    <t>Outros Resultados abrangentes</t>
  </si>
  <si>
    <t>Other Comprehensive Income (loss)</t>
  </si>
  <si>
    <t>Ações em Tesouraria</t>
  </si>
  <si>
    <t>Treasury shares</t>
  </si>
  <si>
    <t>Prejuízos acumulados</t>
  </si>
  <si>
    <t>Retained earnings</t>
  </si>
  <si>
    <t>Non-controlling interests</t>
  </si>
  <si>
    <t>Total do Patrimônio líquido</t>
  </si>
  <si>
    <t>Total Shareholders' Equity</t>
  </si>
  <si>
    <t>Total do Passivo e Patrimônio Líquido</t>
  </si>
  <si>
    <t>TotalLiabilities and Shareholders' Equity</t>
  </si>
  <si>
    <t>ASSET</t>
  </si>
  <si>
    <t>12/31/2021</t>
  </si>
  <si>
    <t>09/30/2021</t>
  </si>
  <si>
    <t>06/30/2021</t>
  </si>
  <si>
    <t>03/31/2021</t>
  </si>
  <si>
    <t>12/31/2020</t>
  </si>
  <si>
    <t>06/30/2020</t>
  </si>
  <si>
    <t>09/30/2020</t>
  </si>
  <si>
    <t>03/31/2020</t>
  </si>
  <si>
    <t>Ágio</t>
  </si>
  <si>
    <t>Direito de uso de arrendamento</t>
  </si>
  <si>
    <t>Outros ativos por segmento</t>
  </si>
  <si>
    <t>Outros passivos por segmento</t>
  </si>
  <si>
    <t>Gain</t>
  </si>
  <si>
    <t>Right to use lease</t>
  </si>
  <si>
    <t>Other assets by segment</t>
  </si>
  <si>
    <t>Other liabilities by segment</t>
  </si>
  <si>
    <t>Adjustments to reconcile income (loss) for the period with cash from operating activities</t>
  </si>
  <si>
    <t>Impairment loss of accounts receivable</t>
  </si>
  <si>
    <t>Interest and inflation adjustments and exchange-rate changes</t>
  </si>
  <si>
    <t>Changes in fair value of the call option</t>
  </si>
  <si>
    <t>Other provisions</t>
  </si>
  <si>
    <t>Trade accounts receivable</t>
  </si>
  <si>
    <t>Advances to suppliers</t>
  </si>
  <si>
    <t>Settlement of derivative instruments</t>
  </si>
  <si>
    <t>Advanced travel agreements of tour packages</t>
  </si>
  <si>
    <t>Salaries and social charges</t>
  </si>
  <si>
    <t>Income tax and social contribution paid</t>
  </si>
  <si>
    <t>Property, plant and equipment</t>
  </si>
  <si>
    <t>Intangible assets</t>
  </si>
  <si>
    <t>Raising of debentures and loans</t>
  </si>
  <si>
    <t>Settlement of debentures and loans</t>
  </si>
  <si>
    <t>Dividends paid</t>
  </si>
  <si>
    <t>Acquisition of subsidiaries</t>
  </si>
  <si>
    <t>Payment of lease - IFRS16</t>
  </si>
  <si>
    <t>1S21</t>
  </si>
  <si>
    <t>9M21</t>
  </si>
  <si>
    <t>Balanço Patromonial | CVC Corp</t>
  </si>
  <si>
    <t>Demonstração de resultado do exercício | CVC Corp</t>
  </si>
  <si>
    <t>Demonstração de resultado do exercício | Brasil</t>
  </si>
  <si>
    <t>Demonstração de resultado do exercício | Argentina</t>
  </si>
  <si>
    <t>1Q20</t>
  </si>
  <si>
    <t>1H20</t>
  </si>
  <si>
    <t>1Q21</t>
  </si>
  <si>
    <t>1H21</t>
  </si>
  <si>
    <t>Fluxo de Caixa - Método Indireto | CVC Corp</t>
  </si>
  <si>
    <t>Balance Sheet | CVC Corp</t>
  </si>
  <si>
    <t>Statement of Income | CVC Corp</t>
  </si>
  <si>
    <t>Cash Flow - Indirect Method | CVC Corp</t>
  </si>
  <si>
    <t>Statement of Income | Argentina</t>
  </si>
  <si>
    <t>Statement of Income | Brazil</t>
  </si>
  <si>
    <t>Número de Lojas | CVC Corp</t>
  </si>
  <si>
    <t>Number of Stores | CVC Corp</t>
  </si>
  <si>
    <t>Brazil</t>
  </si>
  <si>
    <t>CVC</t>
  </si>
  <si>
    <t>Próprias</t>
  </si>
  <si>
    <t>Own stores</t>
  </si>
  <si>
    <t>Franquias</t>
  </si>
  <si>
    <t xml:space="preserve">Franchises </t>
  </si>
  <si>
    <t>Experimento</t>
  </si>
  <si>
    <t>Almundo</t>
  </si>
  <si>
    <t>Total CVC Corp</t>
  </si>
  <si>
    <t>Principais Indicadores | CVC Corp</t>
  </si>
  <si>
    <t>Main indicators | Brazil</t>
  </si>
  <si>
    <t>Reservas Confirmadas</t>
  </si>
  <si>
    <t>Bookings</t>
  </si>
  <si>
    <t>B2C</t>
  </si>
  <si>
    <t>B2B</t>
  </si>
  <si>
    <r>
      <t xml:space="preserve">Passageiros </t>
    </r>
    <r>
      <rPr>
        <i/>
        <sz val="8"/>
        <color theme="1"/>
        <rFont val="Segoe UI"/>
        <family val="2"/>
      </rPr>
      <t>(em milhares)</t>
    </r>
  </si>
  <si>
    <r>
      <t>Pax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thousand)</t>
    </r>
  </si>
  <si>
    <r>
      <t xml:space="preserve">Ticket Médio </t>
    </r>
    <r>
      <rPr>
        <i/>
        <sz val="8"/>
        <color theme="1"/>
        <rFont val="Segoe UI"/>
        <family val="2"/>
      </rPr>
      <t>(em R$)</t>
    </r>
  </si>
  <si>
    <r>
      <t>Average ticket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R$)</t>
    </r>
  </si>
  <si>
    <t>Reservas Consumidas</t>
  </si>
  <si>
    <t>Take Rate</t>
  </si>
  <si>
    <t>Sales expenses</t>
  </si>
  <si>
    <t>Provisão para perda - PCLD</t>
  </si>
  <si>
    <t>Marketing</t>
  </si>
  <si>
    <t>Custo do Cartão de Crédito</t>
  </si>
  <si>
    <t>Despesas Financeiras</t>
  </si>
  <si>
    <t>Financial expenses</t>
  </si>
  <si>
    <t>Encargos Financeiros</t>
  </si>
  <si>
    <t>Financial charges</t>
  </si>
  <si>
    <t>Juros - antecipação de recebíveis</t>
  </si>
  <si>
    <t>Interest - receivable prepayment</t>
  </si>
  <si>
    <t>Taxa de Serviços - Fee Boleto</t>
  </si>
  <si>
    <t>Outras despesas financeiras</t>
  </si>
  <si>
    <t>Other Financial expenses</t>
  </si>
  <si>
    <t>Receitas Financeiras</t>
  </si>
  <si>
    <t>Financial Income</t>
  </si>
  <si>
    <t>Rend. de aplicações financeiras</t>
  </si>
  <si>
    <t>Yield from interest earning bank deposits</t>
  </si>
  <si>
    <t>Outras receitas financeiras</t>
  </si>
  <si>
    <t>Other Financial Income</t>
  </si>
  <si>
    <t>Exchange rate (hedge)</t>
  </si>
  <si>
    <t>Resultado Financeiro</t>
  </si>
  <si>
    <t>Financial Income (Loss)</t>
  </si>
  <si>
    <t>Itens não recorrentes</t>
  </si>
  <si>
    <t>Non-Recurring Items</t>
  </si>
  <si>
    <t>Service Fee - Bank fee slips</t>
  </si>
  <si>
    <t>Principais Indicadores | Brasil</t>
  </si>
  <si>
    <t>Despesas Operacionais</t>
  </si>
  <si>
    <t xml:space="preserve">Operating Expenses </t>
  </si>
  <si>
    <r>
      <t>Variação  Cambial (</t>
    </r>
    <r>
      <rPr>
        <i/>
        <sz val="10"/>
        <color theme="1"/>
        <rFont val="Segoe UI"/>
        <family val="2"/>
      </rPr>
      <t>hedge)</t>
    </r>
  </si>
  <si>
    <t>Main indicators | Argentina</t>
  </si>
  <si>
    <t>Principais Indicadores | Argentina</t>
  </si>
  <si>
    <t>Ativo e Passivo por Segmento | Brasil</t>
  </si>
  <si>
    <t>Asset and Liabilities by segment | Brazil</t>
  </si>
  <si>
    <t>Ativo e Passivo por Segmento | Argentina</t>
  </si>
  <si>
    <t>Asset and Liabilities by segment | Argentina</t>
  </si>
  <si>
    <t>1T22</t>
  </si>
  <si>
    <t>Aplicações Financeiras</t>
  </si>
  <si>
    <t>Financial Investments</t>
  </si>
  <si>
    <t>Investimentos</t>
  </si>
  <si>
    <t>Investments</t>
  </si>
  <si>
    <t/>
  </si>
  <si>
    <t>Historical Series</t>
  </si>
  <si>
    <t>Contas a pagar - Aquisição de controlada e Investida</t>
  </si>
  <si>
    <t>Accounts Payable - Acquisition of Subsidiary and Investee</t>
  </si>
  <si>
    <t>Equivalência Patrimonial</t>
  </si>
  <si>
    <t>Equity in investments</t>
  </si>
  <si>
    <t>Prejuízo antes do imposto de renda e da contribuição social</t>
  </si>
  <si>
    <t>(Income/ loss) before income tax and social contribution</t>
  </si>
  <si>
    <t>Ajustes para reconciliar o resultado do período com o caixa das atividades operacionais</t>
  </si>
  <si>
    <t>Equivalência patrimonial</t>
  </si>
  <si>
    <t>Provisão (reversão) para demandas judiciais e administrativas</t>
  </si>
  <si>
    <t>Provisions (reversal) for lawsuits and proceedings</t>
  </si>
  <si>
    <t>Write-off of property, plant and equipment, intangible assets and lease contracts</t>
  </si>
  <si>
    <t>Redução (aumento) em ativos e passivos</t>
  </si>
  <si>
    <t>Decrease (increase) in assets and liabilities</t>
  </si>
  <si>
    <t>Variação em tributos a recuperar/ recolher</t>
  </si>
  <si>
    <t>Changes in taxes recoverable/payable</t>
  </si>
  <si>
    <t>Liquidação de instrumentos financeiros</t>
  </si>
  <si>
    <t>Settlement of financial instruments</t>
  </si>
  <si>
    <t>Imposto de renda e contribuição social pagos</t>
  </si>
  <si>
    <t>Demandas judiciais e administrativas</t>
  </si>
  <si>
    <t>Lawsuits and proceedings</t>
  </si>
  <si>
    <t>Variação em outros ativos</t>
  </si>
  <si>
    <t>Changes in other assets</t>
  </si>
  <si>
    <t>Variação em outros passivos</t>
  </si>
  <si>
    <t>Changes in other liabilities</t>
  </si>
  <si>
    <t xml:space="preserve">Aquisições de controladas e investidas </t>
  </si>
  <si>
    <t xml:space="preserve">Acquisitions of subsidiaries and investees </t>
  </si>
  <si>
    <t>Exercise of options with the sale of treasury shares</t>
  </si>
  <si>
    <t>Caixa líquido (aplicado nas) proveniente das atividades de financiamento</t>
  </si>
  <si>
    <t>Net cash (invested in) from financing activities</t>
  </si>
  <si>
    <t>Variação cambial caixa e equivalentes de caixa</t>
  </si>
  <si>
    <t>Exchange-rate change and cash and cash equivalents</t>
  </si>
  <si>
    <t>Aumento (redução) de caixa e equivalentes de caixa líquidos</t>
  </si>
  <si>
    <t>Increase (decrease) in cash and cash equivalents, net</t>
  </si>
  <si>
    <t>Cash and cash equivalents at the beginning of the period</t>
  </si>
  <si>
    <t>Cash and cash equivalents at the end of the period</t>
  </si>
  <si>
    <t>Caixa líquido aplicado nas atividades de investimentos (Capex)</t>
  </si>
  <si>
    <t>Net cash invested in investment activities (Capex)</t>
  </si>
  <si>
    <t>Net cash Flow from operating activities</t>
  </si>
  <si>
    <t>Caixa líquido nas atividades operacionais</t>
  </si>
  <si>
    <t xml:space="preserve">Capital increase </t>
  </si>
  <si>
    <t>Interest paid</t>
  </si>
  <si>
    <t>Acquisition of own shares</t>
  </si>
  <si>
    <t>1Q22</t>
  </si>
  <si>
    <t>03/31/2022</t>
  </si>
  <si>
    <t>2T22</t>
  </si>
  <si>
    <t>1S22</t>
  </si>
  <si>
    <t>3T22</t>
  </si>
  <si>
    <t>9M22</t>
  </si>
  <si>
    <t>06/30/2022</t>
  </si>
  <si>
    <t>09/30/2022</t>
  </si>
  <si>
    <t>-</t>
  </si>
  <si>
    <t>2Q22</t>
  </si>
  <si>
    <t>3Q22</t>
  </si>
  <si>
    <t>1H22</t>
  </si>
  <si>
    <t>Consumed Bookings</t>
  </si>
  <si>
    <t>4T22</t>
  </si>
  <si>
    <t>4Q22</t>
  </si>
  <si>
    <t>Outras receitas/despesas operacionais</t>
  </si>
  <si>
    <t>1T23</t>
  </si>
  <si>
    <t>1Q23</t>
  </si>
  <si>
    <t xml:space="preserve"> - </t>
  </si>
  <si>
    <t>2T23</t>
  </si>
  <si>
    <t>2Q23</t>
  </si>
  <si>
    <t>06/30/2023</t>
  </si>
  <si>
    <t>12/31/2022</t>
  </si>
  <si>
    <t>03/31/2023</t>
  </si>
  <si>
    <t>3T23</t>
  </si>
  <si>
    <t>3Q23</t>
  </si>
  <si>
    <t>09/30/2023</t>
  </si>
  <si>
    <t>1T19</t>
  </si>
  <si>
    <t>2T19</t>
  </si>
  <si>
    <t>3T19</t>
  </si>
  <si>
    <t>4T19</t>
  </si>
  <si>
    <t>Pro forma de aquisições</t>
  </si>
  <si>
    <t>Dividendos a Pagar e JSCP</t>
  </si>
  <si>
    <t>Informações não auditadas</t>
  </si>
  <si>
    <t>Despesas de IR/CS corrente e diferido</t>
  </si>
  <si>
    <t>4T23</t>
  </si>
  <si>
    <t>Baixa de impairment</t>
  </si>
  <si>
    <t xml:space="preserve">    Exercício de opções com alienação de ações em tesouraria</t>
  </si>
  <si>
    <t xml:space="preserve">    Aquisição de controladas</t>
  </si>
  <si>
    <t>Antecipação de recebíveis</t>
  </si>
  <si>
    <t>Amortização de recebíveis antecipados</t>
  </si>
  <si>
    <t xml:space="preserve">    Pagamento de arrendamento - IFRS16</t>
  </si>
  <si>
    <t xml:space="preserve">     Captação de debêntures e empréstimos</t>
  </si>
  <si>
    <t xml:space="preserve">    Liquidação de debêntures e empréstimos</t>
  </si>
  <si>
    <t xml:space="preserve">    Aumento de capital</t>
  </si>
  <si>
    <t xml:space="preserve">    Juros pagos</t>
  </si>
  <si>
    <t xml:space="preserve">    Captação/Liquidação de instrumentos derivativos</t>
  </si>
  <si>
    <t>Receita Líquida (Lucro Bruto)</t>
  </si>
  <si>
    <t>Baixa de imobilizado, intangível e contratos de aluguéis IFRS 16</t>
  </si>
  <si>
    <t>1T24</t>
  </si>
  <si>
    <t>2Q20</t>
  </si>
  <si>
    <t>3Q20</t>
  </si>
  <si>
    <t>4Q20</t>
  </si>
  <si>
    <t>2Q21</t>
  </si>
  <si>
    <t>3Q21</t>
  </si>
  <si>
    <t>4Q21</t>
  </si>
  <si>
    <t>2019 - 2024</t>
  </si>
  <si>
    <t>2T24</t>
  </si>
  <si>
    <t>Sales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</si>
</sst>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</numFmts>
  <fonts count="42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sz val="10"/>
      <color rgb="FF0C0C0C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10"/>
      <color rgb="FFFF0000"/>
      <name val="Segoe UI"/>
      <family val="2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0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5" fillId="6" borderId="2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horizontal="left" vertical="center"/>
    </xf>
    <xf numFmtId="167" fontId="8" fillId="0" borderId="2" xfId="1" applyNumberFormat="1" applyFont="1" applyFill="1" applyBorder="1" applyAlignment="1">
      <alignment horizontal="left" vertical="center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3" xfId="1" applyNumberFormat="1" applyFont="1" applyFill="1" applyBorder="1" applyAlignment="1">
      <alignment horizontal="left" vertical="center"/>
    </xf>
    <xf numFmtId="167" fontId="17" fillId="5" borderId="4" xfId="1" applyNumberFormat="1" applyFont="1" applyFill="1" applyBorder="1" applyAlignment="1">
      <alignment horizontal="left" vertical="center" indent="1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7" borderId="0" xfId="0" applyFont="1" applyFill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0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1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5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5" fillId="8" borderId="0" xfId="4" applyNumberFormat="1" applyFont="1" applyFill="1" applyBorder="1" applyAlignment="1">
      <alignment horizontal="left" vertical="center"/>
    </xf>
    <xf numFmtId="167" fontId="8" fillId="8" borderId="0" xfId="4" applyNumberFormat="1" applyFont="1" applyFill="1" applyBorder="1" applyAlignment="1">
      <alignment horizontal="left" vertical="center" wrapText="1"/>
    </xf>
    <xf numFmtId="167" fontId="8" fillId="8" borderId="0" xfId="4" applyNumberFormat="1" applyFont="1" applyFill="1" applyBorder="1" applyAlignment="1">
      <alignment horizontal="lef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5" fillId="0" borderId="0" xfId="4" applyNumberFormat="1" applyFont="1" applyFill="1" applyBorder="1" applyAlignment="1">
      <alignment vertical="center"/>
    </xf>
    <xf numFmtId="167" fontId="19" fillId="8" borderId="0" xfId="4" applyNumberFormat="1" applyFont="1" applyFill="1" applyBorder="1" applyAlignment="1">
      <alignment horizontal="left" vertical="center"/>
    </xf>
    <xf numFmtId="167" fontId="18" fillId="8" borderId="0" xfId="4" applyNumberFormat="1" applyFont="1" applyFill="1" applyBorder="1" applyAlignment="1">
      <alignment horizontal="left" vertical="center" wrapText="1"/>
    </xf>
    <xf numFmtId="167" fontId="18" fillId="8" borderId="0" xfId="4" applyNumberFormat="1" applyFont="1" applyFill="1" applyBorder="1" applyAlignment="1">
      <alignment horizontal="left" vertical="center"/>
    </xf>
    <xf numFmtId="167" fontId="19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171" fontId="18" fillId="4" borderId="6" xfId="4" applyNumberFormat="1" applyFont="1" applyFill="1" applyBorder="1" applyAlignment="1">
      <alignment horizontal="left" vertical="center" indent="3"/>
    </xf>
    <xf numFmtId="171" fontId="18" fillId="4" borderId="7" xfId="4" applyNumberFormat="1" applyFont="1" applyFill="1" applyBorder="1" applyAlignment="1">
      <alignment horizontal="left" vertical="center" indent="3"/>
    </xf>
    <xf numFmtId="0" fontId="8" fillId="6" borderId="0" xfId="0" applyFont="1" applyFill="1" applyAlignment="1">
      <alignment horizontal="left" indent="1"/>
    </xf>
    <xf numFmtId="172" fontId="18" fillId="0" borderId="7" xfId="4" applyNumberFormat="1" applyFont="1" applyFill="1" applyBorder="1" applyAlignment="1">
      <alignment vertical="center"/>
    </xf>
    <xf numFmtId="171" fontId="18" fillId="4" borderId="8" xfId="4" applyNumberFormat="1" applyFont="1" applyFill="1" applyBorder="1" applyAlignment="1">
      <alignment horizontal="left" vertical="center" indent="3"/>
    </xf>
    <xf numFmtId="171" fontId="18" fillId="4" borderId="10" xfId="4" applyNumberFormat="1" applyFont="1" applyFill="1" applyBorder="1" applyAlignment="1">
      <alignment horizontal="left" vertical="center" indent="3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6" xfId="4" applyNumberFormat="1" applyFont="1" applyFill="1" applyBorder="1" applyAlignment="1">
      <alignment vertical="center"/>
    </xf>
    <xf numFmtId="172" fontId="18" fillId="4" borderId="7" xfId="4" applyNumberFormat="1" applyFont="1" applyFill="1" applyBorder="1" applyAlignment="1">
      <alignment vertical="center"/>
    </xf>
    <xf numFmtId="171" fontId="18" fillId="6" borderId="11" xfId="4" applyNumberFormat="1" applyFont="1" applyFill="1" applyBorder="1" applyAlignment="1">
      <alignment horizontal="left" vertical="center" indent="1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12" xfId="4" applyNumberFormat="1" applyFont="1" applyFill="1" applyBorder="1" applyAlignment="1">
      <alignment horizontal="left" vertical="center" indent="3"/>
    </xf>
    <xf numFmtId="171" fontId="18" fillId="4" borderId="13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left" vertical="center" indent="3"/>
    </xf>
    <xf numFmtId="0" fontId="17" fillId="0" borderId="8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/>
    </xf>
    <xf numFmtId="0" fontId="8" fillId="10" borderId="14" xfId="0" applyFont="1" applyFill="1" applyBorder="1" applyAlignment="1">
      <alignment horizontal="left" vertical="center"/>
    </xf>
    <xf numFmtId="0" fontId="18" fillId="10" borderId="14" xfId="0" applyFont="1" applyFill="1" applyBorder="1" applyAlignment="1">
      <alignment horizontal="left" vertical="center"/>
    </xf>
    <xf numFmtId="174" fontId="32" fillId="6" borderId="14" xfId="4" applyNumberFormat="1" applyFont="1" applyFill="1" applyBorder="1" applyAlignment="1">
      <alignment horizontal="right" vertical="center"/>
    </xf>
    <xf numFmtId="171" fontId="36" fillId="0" borderId="15" xfId="4" applyNumberFormat="1" applyFont="1" applyFill="1" applyBorder="1" applyAlignment="1">
      <alignment horizontal="right" vertical="center"/>
    </xf>
    <xf numFmtId="171" fontId="36" fillId="0" borderId="8" xfId="4" applyNumberFormat="1" applyFont="1" applyFill="1" applyBorder="1" applyAlignment="1">
      <alignment horizontal="right" vertical="center"/>
    </xf>
    <xf numFmtId="167" fontId="32" fillId="6" borderId="14" xfId="4" applyNumberFormat="1" applyFont="1" applyFill="1" applyBorder="1" applyAlignment="1">
      <alignment horizontal="right" vertical="center"/>
    </xf>
    <xf numFmtId="173" fontId="36" fillId="0" borderId="15" xfId="3" applyNumberFormat="1" applyFont="1" applyFill="1" applyBorder="1" applyAlignment="1">
      <alignment horizontal="right" vertical="center"/>
    </xf>
    <xf numFmtId="173" fontId="36" fillId="0" borderId="8" xfId="3" applyNumberFormat="1" applyFont="1" applyFill="1" applyBorder="1" applyAlignment="1">
      <alignment horizontal="right" vertical="center"/>
    </xf>
    <xf numFmtId="174" fontId="32" fillId="10" borderId="14" xfId="4" applyNumberFormat="1" applyFont="1" applyFill="1" applyBorder="1" applyAlignment="1">
      <alignment horizontal="right" vertical="center"/>
    </xf>
    <xf numFmtId="173" fontId="32" fillId="10" borderId="14" xfId="3" applyNumberFormat="1" applyFont="1" applyFill="1" applyBorder="1" applyAlignment="1">
      <alignment horizontal="right" vertical="center"/>
    </xf>
    <xf numFmtId="168" fontId="32" fillId="0" borderId="14" xfId="4" applyNumberFormat="1" applyFont="1" applyFill="1" applyBorder="1" applyAlignment="1">
      <alignment horizontal="right" vertical="center"/>
    </xf>
    <xf numFmtId="168" fontId="32" fillId="0" borderId="15" xfId="4" applyNumberFormat="1" applyFont="1" applyFill="1" applyBorder="1" applyAlignment="1">
      <alignment horizontal="right" vertical="center"/>
    </xf>
    <xf numFmtId="168" fontId="32" fillId="0" borderId="16" xfId="4" applyNumberFormat="1" applyFont="1" applyFill="1" applyBorder="1" applyAlignment="1">
      <alignment horizontal="right" vertical="center"/>
    </xf>
    <xf numFmtId="168" fontId="32" fillId="0" borderId="0" xfId="4" applyNumberFormat="1" applyFont="1" applyFill="1" applyBorder="1" applyAlignment="1">
      <alignment horizontal="right" vertical="center"/>
    </xf>
    <xf numFmtId="168" fontId="32" fillId="0" borderId="13" xfId="4" applyNumberFormat="1" applyFont="1" applyFill="1" applyBorder="1" applyAlignment="1">
      <alignment horizontal="right" vertical="center"/>
    </xf>
    <xf numFmtId="0" fontId="13" fillId="3" borderId="5" xfId="0" applyFont="1" applyFill="1" applyBorder="1"/>
    <xf numFmtId="164" fontId="13" fillId="3" borderId="5" xfId="1" applyNumberFormat="1" applyFont="1" applyFill="1" applyBorder="1"/>
    <xf numFmtId="0" fontId="5" fillId="0" borderId="0" xfId="0" applyFont="1"/>
    <xf numFmtId="0" fontId="18" fillId="0" borderId="13" xfId="0" applyFont="1" applyBorder="1" applyAlignment="1">
      <alignment horizontal="left" vertical="center" indent="2"/>
    </xf>
    <xf numFmtId="168" fontId="32" fillId="10" borderId="14" xfId="4" applyNumberFormat="1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left" vertical="center"/>
    </xf>
    <xf numFmtId="174" fontId="32" fillId="4" borderId="14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2" fillId="0" borderId="14" xfId="4" applyNumberFormat="1" applyFont="1" applyFill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173" fontId="32" fillId="0" borderId="14" xfId="3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2"/>
    </xf>
    <xf numFmtId="0" fontId="35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71" fontId="32" fillId="0" borderId="14" xfId="4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3"/>
    </xf>
    <xf numFmtId="0" fontId="17" fillId="0" borderId="15" xfId="0" applyFont="1" applyBorder="1" applyAlignment="1">
      <alignment horizontal="left" vertical="center" indent="6"/>
    </xf>
    <xf numFmtId="0" fontId="5" fillId="0" borderId="14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2" fillId="10" borderId="0" xfId="4" applyNumberFormat="1" applyFont="1" applyFill="1" applyBorder="1" applyAlignment="1">
      <alignment horizontal="right" vertical="center"/>
    </xf>
    <xf numFmtId="0" fontId="8" fillId="10" borderId="15" xfId="0" applyFont="1" applyFill="1" applyBorder="1" applyAlignment="1">
      <alignment horizontal="left" vertical="center"/>
    </xf>
    <xf numFmtId="168" fontId="32" fillId="10" borderId="17" xfId="4" applyNumberFormat="1" applyFont="1" applyFill="1" applyBorder="1" applyAlignment="1">
      <alignment horizontal="right" vertical="center"/>
    </xf>
    <xf numFmtId="168" fontId="32" fillId="10" borderId="15" xfId="4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indent="2"/>
    </xf>
    <xf numFmtId="168" fontId="32" fillId="5" borderId="13" xfId="4" applyNumberFormat="1" applyFont="1" applyFill="1" applyBorder="1" applyAlignment="1">
      <alignment horizontal="right" vertical="center"/>
    </xf>
    <xf numFmtId="168" fontId="37" fillId="0" borderId="14" xfId="4" applyNumberFormat="1" applyFont="1" applyFill="1" applyBorder="1" applyAlignment="1">
      <alignment horizontal="right" vertical="center"/>
    </xf>
    <xf numFmtId="167" fontId="19" fillId="8" borderId="0" xfId="4" applyNumberFormat="1" applyFont="1" applyFill="1" applyBorder="1" applyAlignment="1">
      <alignment horizontal="left" vertical="center" wrapText="1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2" fillId="4" borderId="14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168" fontId="39" fillId="5" borderId="0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164" fontId="40" fillId="7" borderId="0" xfId="1" applyNumberFormat="1" applyFont="1" applyFill="1"/>
    <xf numFmtId="169" fontId="38" fillId="0" borderId="0" xfId="0" applyNumberFormat="1" applyFont="1"/>
    <xf numFmtId="169" fontId="31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2"/>
    </xf>
    <xf numFmtId="0" fontId="8" fillId="0" borderId="13" xfId="0" applyFont="1" applyBorder="1" applyAlignment="1">
      <alignment horizontal="left" vertical="center" indent="2"/>
    </xf>
    <xf numFmtId="171" fontId="32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left" vertical="center"/>
    </xf>
    <xf numFmtId="171" fontId="32" fillId="4" borderId="0" xfId="4" applyNumberFormat="1" applyFont="1" applyFill="1" applyBorder="1" applyAlignment="1">
      <alignment horizontal="right" vertical="center"/>
    </xf>
    <xf numFmtId="167" fontId="8" fillId="4" borderId="0" xfId="4" applyNumberFormat="1" applyFont="1" applyFill="1" applyBorder="1" applyAlignment="1">
      <alignment horizontal="left" vertical="center" wrapText="1"/>
    </xf>
    <xf numFmtId="167" fontId="18" fillId="4" borderId="0" xfId="4" applyNumberFormat="1" applyFont="1" applyFill="1" applyBorder="1" applyAlignment="1">
      <alignment horizontal="left" vertical="center" wrapText="1"/>
    </xf>
    <xf numFmtId="168" fontId="13" fillId="4" borderId="0" xfId="4" applyNumberFormat="1" applyFont="1" applyFill="1" applyBorder="1" applyAlignment="1">
      <alignment horizontal="center" vertical="center"/>
    </xf>
    <xf numFmtId="168" fontId="13" fillId="4" borderId="0" xfId="4" applyNumberFormat="1" applyFont="1" applyFill="1" applyBorder="1" applyAlignment="1">
      <alignment horizontal="right" vertical="center"/>
    </xf>
    <xf numFmtId="176" fontId="8" fillId="10" borderId="14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4" fontId="14" fillId="4" borderId="0" xfId="0" applyNumberFormat="1" applyFont="1" applyFill="1" applyAlignment="1">
      <alignment vertical="center"/>
    </xf>
    <xf numFmtId="176" fontId="14" fillId="4" borderId="0" xfId="0" applyNumberFormat="1" applyFont="1" applyFill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7" fontId="5" fillId="0" borderId="0" xfId="1" applyNumberFormat="1" applyFont="1" applyFill="1" applyAlignment="1">
      <alignment horizontal="center" vertical="center"/>
    </xf>
  </cellXfs>
  <cellStyles count="5">
    <cellStyle name="Normal" xfId="0" builtinId="0"/>
    <cellStyle name="Porcentagem" xfId="3" builtinId="5"/>
    <cellStyle name="Separador de milhares 14" xfId="2" xr:uid="{00000000-0005-0000-0000-000002000000}"/>
    <cellStyle name="Vírgula" xfId="1" builtinId="3"/>
    <cellStyle name="Vírgula 2" xfId="4" xr:uid="{00000000-0005-0000-0000-000004000000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Consolidado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Brasil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634165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5509"/>
          <a:ext cx="1634165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Principais</a:t>
          </a:r>
          <a:r>
            <a:rPr lang="pt-BR" sz="1100" b="1" baseline="0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 Indicadores</a:t>
          </a:r>
          <a:endParaRPr lang="pt-BR" sz="1100" b="1">
            <a:solidFill>
              <a:srgbClr val="00206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1" y="1919112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Balanço Patrimonial 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Ativo e Passivo por segmento</a:t>
          </a:r>
        </a:p>
      </xdr:txBody>
    </xdr:sp>
    <xdr:clientData/>
  </xdr:oneCellAnchor>
  <xdr:oneCellAnchor>
    <xdr:from>
      <xdr:col>0</xdr:col>
      <xdr:colOff>116416</xdr:colOff>
      <xdr:row>10</xdr:row>
      <xdr:rowOff>167445</xdr:rowOff>
    </xdr:from>
    <xdr:ext cx="1683538" cy="467564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416" y="2474612"/>
          <a:ext cx="1683538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do</a:t>
          </a:r>
          <a:b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</a:br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Resultado</a:t>
          </a:r>
          <a:r>
            <a:rPr lang="pt-BR" sz="1100" b="1" i="0" baseline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do Exercício</a:t>
          </a:r>
          <a:endParaRPr lang="pt-BR" sz="1100" b="1" i="0">
            <a:solidFill>
              <a:srgbClr val="002060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1347164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35704"/>
          <a:ext cx="1347164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de</a:t>
          </a:r>
        </a:p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Fluxo de Caixa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07217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76493"/>
          <a:ext cx="130721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Número de Lojas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0</xdr:col>
      <xdr:colOff>732700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201707</xdr:colOff>
      <xdr:row>0</xdr:row>
      <xdr:rowOff>78441</xdr:rowOff>
    </xdr:from>
    <xdr:to>
      <xdr:col>0</xdr:col>
      <xdr:colOff>778926</xdr:colOff>
      <xdr:row>1</xdr:row>
      <xdr:rowOff>159273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720000</xdr:colOff>
      <xdr:row>20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710569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0</xdr:col>
      <xdr:colOff>735875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56030</xdr:rowOff>
    </xdr:from>
    <xdr:to>
      <xdr:col>0</xdr:col>
      <xdr:colOff>801336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0</xdr:rowOff>
    </xdr:from>
    <xdr:to>
      <xdr:col>0</xdr:col>
      <xdr:colOff>732700</xdr:colOff>
      <xdr:row>29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0</xdr:row>
      <xdr:rowOff>42333</xdr:rowOff>
    </xdr:from>
    <xdr:to>
      <xdr:col>0</xdr:col>
      <xdr:colOff>714803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0</xdr:rowOff>
    </xdr:from>
    <xdr:to>
      <xdr:col>0</xdr:col>
      <xdr:colOff>650879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30</xdr:row>
      <xdr:rowOff>0</xdr:rowOff>
    </xdr:from>
    <xdr:to>
      <xdr:col>0</xdr:col>
      <xdr:colOff>732700</xdr:colOff>
      <xdr:row>34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19</xdr:row>
      <xdr:rowOff>0</xdr:rowOff>
    </xdr:from>
    <xdr:to>
      <xdr:col>0</xdr:col>
      <xdr:colOff>751750</xdr:colOff>
      <xdr:row>23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0</xdr:row>
      <xdr:rowOff>10583</xdr:rowOff>
    </xdr:from>
    <xdr:to>
      <xdr:col>0</xdr:col>
      <xdr:colOff>725386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0</xdr:col>
      <xdr:colOff>735875</xdr:colOff>
      <xdr:row>30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78</xdr:row>
      <xdr:rowOff>0</xdr:rowOff>
    </xdr:from>
    <xdr:to>
      <xdr:col>0</xdr:col>
      <xdr:colOff>732700</xdr:colOff>
      <xdr:row>82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53</xdr:row>
      <xdr:rowOff>0</xdr:rowOff>
    </xdr:from>
    <xdr:to>
      <xdr:col>0</xdr:col>
      <xdr:colOff>732700</xdr:colOff>
      <xdr:row>57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608875</xdr:colOff>
      <xdr:row>32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777244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0</xdr:rowOff>
    </xdr:from>
    <xdr:to>
      <xdr:col>0</xdr:col>
      <xdr:colOff>735875</xdr:colOff>
      <xdr:row>30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42334</xdr:rowOff>
    </xdr:from>
    <xdr:to>
      <xdr:col>0</xdr:col>
      <xdr:colOff>778302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ulga&#231;&#227;o%20de%20resultados/Planilha%20Master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2023\4T23\Base%20de%20Dados%20-%20Divulga&#231;&#227;o%20RI_20032024.xlsx" TargetMode="External"/><Relationship Id="rId1" Type="http://schemas.openxmlformats.org/officeDocument/2006/relationships/externalLinkPath" Target="/Divulga&#231;&#227;o%20de%20resultados/2023/4T23/Base%20de%20Dados%20-%20Divulga&#231;&#227;o%20RI_2003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Planilha%20Master%20-%202023.xlsm" TargetMode="External"/><Relationship Id="rId1" Type="http://schemas.openxmlformats.org/officeDocument/2006/relationships/externalLinkPath" Target="/Divulga&#231;&#227;o%20de%20resultados/Planilha%20Master%20-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º de Lojas"/>
      <sheetName val="Reservas e Receita Mensal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C4">
            <v>606.04600000000005</v>
          </cell>
          <cell r="D4">
            <v>1074.2180000000001</v>
          </cell>
          <cell r="E4">
            <v>1647.5550000000001</v>
          </cell>
          <cell r="F4">
            <v>910.82899999999995</v>
          </cell>
          <cell r="G4">
            <v>711.85699999999997</v>
          </cell>
          <cell r="H4">
            <v>583.947</v>
          </cell>
          <cell r="I4">
            <v>663.505</v>
          </cell>
          <cell r="J4">
            <v>795.83900000000006</v>
          </cell>
          <cell r="K4">
            <v>779.35799999999995</v>
          </cell>
          <cell r="L4">
            <v>479.53500000000003</v>
          </cell>
          <cell r="M4">
            <v>402.35399999999998</v>
          </cell>
          <cell r="N4">
            <v>687.54499999999996</v>
          </cell>
        </row>
        <row r="5">
          <cell r="C5">
            <v>0</v>
          </cell>
          <cell r="D5">
            <v>0</v>
          </cell>
          <cell r="E5">
            <v>30.187000000000001</v>
          </cell>
          <cell r="F5">
            <v>37</v>
          </cell>
          <cell r="G5">
            <v>37</v>
          </cell>
          <cell r="H5">
            <v>71.3</v>
          </cell>
          <cell r="I5">
            <v>107.197</v>
          </cell>
          <cell r="J5">
            <v>190.80699999999999</v>
          </cell>
          <cell r="K5">
            <v>189.684</v>
          </cell>
          <cell r="L5">
            <v>195.79300000000001</v>
          </cell>
          <cell r="M5">
            <v>234.27199999999999</v>
          </cell>
          <cell r="N5">
            <v>127.363</v>
          </cell>
        </row>
        <row r="6">
          <cell r="C6">
            <v>122.503</v>
          </cell>
          <cell r="D6">
            <v>22.288</v>
          </cell>
          <cell r="E6">
            <v>0</v>
          </cell>
          <cell r="F6">
            <v>1.879</v>
          </cell>
          <cell r="G6">
            <v>1.212</v>
          </cell>
          <cell r="H6">
            <v>0</v>
          </cell>
          <cell r="I6">
            <v>0.17399999999999999</v>
          </cell>
          <cell r="J6">
            <v>0</v>
          </cell>
          <cell r="K6">
            <v>0</v>
          </cell>
          <cell r="L6">
            <v>2.8090000000000002</v>
          </cell>
          <cell r="M6">
            <v>0.96599999999999997</v>
          </cell>
          <cell r="N6">
            <v>1.097</v>
          </cell>
        </row>
        <row r="7">
          <cell r="C7">
            <v>2066.337</v>
          </cell>
          <cell r="D7">
            <v>1120.8589999999999</v>
          </cell>
          <cell r="E7">
            <v>987.65099999999995</v>
          </cell>
          <cell r="F7">
            <v>1147.7239999999999</v>
          </cell>
          <cell r="G7">
            <v>1092.5229999999999</v>
          </cell>
          <cell r="H7">
            <v>1165.742</v>
          </cell>
          <cell r="I7">
            <v>1541.9269999999999</v>
          </cell>
          <cell r="J7">
            <v>1092.874</v>
          </cell>
          <cell r="K7">
            <v>825.81200000000001</v>
          </cell>
          <cell r="L7">
            <v>1156.1410000000001</v>
          </cell>
          <cell r="M7">
            <v>983.94899999999996</v>
          </cell>
          <cell r="N7">
            <v>515.45600000000002</v>
          </cell>
        </row>
        <row r="8">
          <cell r="C8">
            <v>708.09299999999996</v>
          </cell>
          <cell r="D8">
            <v>650.524</v>
          </cell>
          <cell r="E8">
            <v>712.86</v>
          </cell>
          <cell r="F8">
            <v>829.61900000000003</v>
          </cell>
          <cell r="G8">
            <v>786.399</v>
          </cell>
          <cell r="H8">
            <v>699.94399999999996</v>
          </cell>
          <cell r="I8">
            <v>755.35699999999997</v>
          </cell>
          <cell r="J8">
            <v>714.18100000000004</v>
          </cell>
          <cell r="K8">
            <v>585.63499999999999</v>
          </cell>
          <cell r="L8">
            <v>757.89800000000002</v>
          </cell>
          <cell r="M8">
            <v>678.18399999999997</v>
          </cell>
          <cell r="N8">
            <v>445.12</v>
          </cell>
        </row>
        <row r="9">
          <cell r="C9">
            <v>37.488999999999997</v>
          </cell>
          <cell r="D9">
            <v>28.646999999999998</v>
          </cell>
          <cell r="E9">
            <v>28.664000000000001</v>
          </cell>
          <cell r="F9">
            <v>29.192</v>
          </cell>
          <cell r="G9">
            <v>37.859000000000002</v>
          </cell>
          <cell r="H9">
            <v>39.225999999999999</v>
          </cell>
          <cell r="I9">
            <v>48.326999999999998</v>
          </cell>
          <cell r="J9">
            <v>37.481999999999999</v>
          </cell>
          <cell r="K9">
            <v>36.966000000000001</v>
          </cell>
          <cell r="L9">
            <v>44.831000000000003</v>
          </cell>
          <cell r="M9">
            <v>39.959000000000003</v>
          </cell>
          <cell r="N9">
            <v>39.628</v>
          </cell>
        </row>
        <row r="10">
          <cell r="C10">
            <v>111.154</v>
          </cell>
          <cell r="D10">
            <v>138.61500000000001</v>
          </cell>
          <cell r="E10">
            <v>136.005</v>
          </cell>
          <cell r="F10">
            <v>125.657</v>
          </cell>
          <cell r="G10">
            <v>119.574</v>
          </cell>
          <cell r="H10">
            <v>114.569</v>
          </cell>
          <cell r="I10">
            <v>111.621</v>
          </cell>
          <cell r="J10">
            <v>107.98699999999999</v>
          </cell>
          <cell r="K10">
            <v>94.998000000000005</v>
          </cell>
          <cell r="L10">
            <v>92.116</v>
          </cell>
          <cell r="M10">
            <v>103.229</v>
          </cell>
          <cell r="N10">
            <v>80.674999999999997</v>
          </cell>
        </row>
        <row r="11">
          <cell r="C11">
            <v>63.194000000000003</v>
          </cell>
          <cell r="D11">
            <v>41.664000000000001</v>
          </cell>
          <cell r="E11">
            <v>44.042999999999999</v>
          </cell>
          <cell r="F11">
            <v>42.319000000000003</v>
          </cell>
          <cell r="G11">
            <v>22.652000000000001</v>
          </cell>
          <cell r="H11">
            <v>76.156999999999996</v>
          </cell>
          <cell r="I11">
            <v>83.856999999999999</v>
          </cell>
          <cell r="J11">
            <v>43.777000000000001</v>
          </cell>
          <cell r="K11">
            <v>67.155000000000001</v>
          </cell>
          <cell r="L11">
            <v>113.78100000000001</v>
          </cell>
          <cell r="M11">
            <v>91.116</v>
          </cell>
          <cell r="N11">
            <v>65.557000000000002</v>
          </cell>
        </row>
        <row r="12">
          <cell r="C12">
            <v>3714.8159999999998</v>
          </cell>
          <cell r="D12">
            <v>3076.8150000000001</v>
          </cell>
          <cell r="E12">
            <v>3586.9650000000006</v>
          </cell>
          <cell r="F12">
            <v>3124.2190000000001</v>
          </cell>
          <cell r="G12">
            <v>2809.076</v>
          </cell>
          <cell r="H12">
            <v>2750.8850000000002</v>
          </cell>
          <cell r="I12">
            <v>3311.9650000000001</v>
          </cell>
          <cell r="J12">
            <v>2982.9470000000001</v>
          </cell>
          <cell r="K12">
            <v>2579.6079999999997</v>
          </cell>
          <cell r="L12">
            <v>2842.904</v>
          </cell>
          <cell r="M12">
            <v>2534.0289999999995</v>
          </cell>
          <cell r="N12">
            <v>1962.4409999999996</v>
          </cell>
        </row>
        <row r="15">
          <cell r="C15">
            <v>0</v>
          </cell>
          <cell r="D15">
            <v>0</v>
          </cell>
          <cell r="E15">
            <v>0.28899999999999998</v>
          </cell>
          <cell r="F15">
            <v>0.42399999999999999</v>
          </cell>
          <cell r="G15">
            <v>0.42399999999999999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6.0369999999999999</v>
          </cell>
          <cell r="D16">
            <v>6.3239999999999998</v>
          </cell>
          <cell r="E16">
            <v>6.8810000000000002</v>
          </cell>
          <cell r="F16">
            <v>4.6639999999999997</v>
          </cell>
          <cell r="G16">
            <v>7.6559999999999997</v>
          </cell>
          <cell r="H16">
            <v>5.9939999999999998</v>
          </cell>
          <cell r="I16">
            <v>6.718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4.4669999999999996</v>
          </cell>
          <cell r="D17">
            <v>8.8249999999999993</v>
          </cell>
          <cell r="E17">
            <v>10.532999999999999</v>
          </cell>
          <cell r="F17">
            <v>9.4610000000000003</v>
          </cell>
          <cell r="G17">
            <v>34.414999999999999</v>
          </cell>
          <cell r="H17">
            <v>32.073999999999998</v>
          </cell>
          <cell r="I17">
            <v>25.350999999999999</v>
          </cell>
          <cell r="J17">
            <v>25.798999999999999</v>
          </cell>
          <cell r="K17">
            <v>24.033000000000001</v>
          </cell>
          <cell r="L17">
            <v>21.419</v>
          </cell>
          <cell r="M17">
            <v>19.553000000000001</v>
          </cell>
          <cell r="N17">
            <v>23.625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3.5169999999999999</v>
          </cell>
          <cell r="L18">
            <v>4.3570000000000002</v>
          </cell>
          <cell r="M18">
            <v>4.6109999999999998</v>
          </cell>
          <cell r="N18">
            <v>4.0529999999999999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596.20699999999999</v>
          </cell>
          <cell r="G19">
            <v>631.80600000000004</v>
          </cell>
          <cell r="H19">
            <v>668.59100000000001</v>
          </cell>
          <cell r="I19">
            <v>663.55799999999999</v>
          </cell>
          <cell r="J19">
            <v>654.74099999999999</v>
          </cell>
          <cell r="K19">
            <v>592.98099999999999</v>
          </cell>
          <cell r="L19">
            <v>587.03099999999995</v>
          </cell>
          <cell r="M19">
            <v>584.68600000000004</v>
          </cell>
          <cell r="N19">
            <v>555.32600000000002</v>
          </cell>
        </row>
        <row r="20">
          <cell r="C20">
            <v>99.611999999999995</v>
          </cell>
          <cell r="D20">
            <v>97.171999999999997</v>
          </cell>
          <cell r="E20">
            <v>96.700999999999993</v>
          </cell>
          <cell r="F20">
            <v>87.613</v>
          </cell>
          <cell r="G20">
            <v>87.769000000000005</v>
          </cell>
          <cell r="H20">
            <v>95.256</v>
          </cell>
          <cell r="I20">
            <v>98.411000000000001</v>
          </cell>
          <cell r="J20">
            <v>99.72</v>
          </cell>
          <cell r="K20">
            <v>102.128</v>
          </cell>
          <cell r="L20">
            <v>108.69</v>
          </cell>
          <cell r="M20">
            <v>131.71700000000001</v>
          </cell>
          <cell r="N20">
            <v>135.33099999999999</v>
          </cell>
        </row>
        <row r="22">
          <cell r="C22">
            <v>60.866</v>
          </cell>
          <cell r="D22">
            <v>35.326000000000001</v>
          </cell>
          <cell r="E22">
            <v>29.965</v>
          </cell>
          <cell r="F22">
            <v>20.719000000000001</v>
          </cell>
          <cell r="G22">
            <v>16.238</v>
          </cell>
          <cell r="H22">
            <v>12.186999999999999</v>
          </cell>
          <cell r="I22">
            <v>11.132</v>
          </cell>
          <cell r="J22">
            <v>12.678000000000001</v>
          </cell>
          <cell r="K22">
            <v>9.4290000000000003</v>
          </cell>
          <cell r="L22">
            <v>8.9019999999999992</v>
          </cell>
          <cell r="M22">
            <v>16.004999999999999</v>
          </cell>
          <cell r="N22">
            <v>11.145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5.2990000000000004</v>
          </cell>
          <cell r="L23">
            <v>5.0640000000000001</v>
          </cell>
          <cell r="M23">
            <v>4.8179999999999996</v>
          </cell>
          <cell r="N23">
            <v>4.4859999999999998</v>
          </cell>
        </row>
        <row r="24">
          <cell r="C24">
            <v>63.878</v>
          </cell>
          <cell r="D24">
            <v>61.334000000000003</v>
          </cell>
          <cell r="E24">
            <v>47.676000000000002</v>
          </cell>
          <cell r="F24">
            <v>40.667999999999999</v>
          </cell>
          <cell r="G24">
            <v>38.518999999999998</v>
          </cell>
          <cell r="H24">
            <v>31.321999999999999</v>
          </cell>
          <cell r="I24">
            <v>29.844000000000001</v>
          </cell>
          <cell r="J24">
            <v>38.24</v>
          </cell>
          <cell r="K24">
            <v>35.290999999999997</v>
          </cell>
          <cell r="L24">
            <v>36.887999999999998</v>
          </cell>
          <cell r="M24">
            <v>37.057000000000002</v>
          </cell>
          <cell r="N24">
            <v>36.149000000000001</v>
          </cell>
        </row>
        <row r="25">
          <cell r="C25">
            <v>1237.7380000000001</v>
          </cell>
          <cell r="D25">
            <v>1231.7550000000001</v>
          </cell>
          <cell r="E25">
            <v>1210.2560000000001</v>
          </cell>
          <cell r="F25">
            <v>1170.5450000000001</v>
          </cell>
          <cell r="G25">
            <v>1167.3240000000001</v>
          </cell>
          <cell r="H25">
            <v>1104.1479999999999</v>
          </cell>
          <cell r="I25">
            <v>1110.9590000000001</v>
          </cell>
          <cell r="J25">
            <v>1108.1189999999999</v>
          </cell>
          <cell r="K25">
            <v>1062.105</v>
          </cell>
          <cell r="L25">
            <v>1093.732</v>
          </cell>
          <cell r="M25">
            <v>1113.453</v>
          </cell>
          <cell r="N25">
            <v>1130.433</v>
          </cell>
        </row>
        <row r="26">
          <cell r="C26">
            <v>93.739000000000004</v>
          </cell>
          <cell r="D26">
            <v>79.992000000000004</v>
          </cell>
          <cell r="E26">
            <v>68.578000000000003</v>
          </cell>
          <cell r="F26">
            <v>42.072000000000003</v>
          </cell>
          <cell r="G26">
            <v>36.106999999999999</v>
          </cell>
          <cell r="H26">
            <v>27.564</v>
          </cell>
          <cell r="I26">
            <v>35.098999999999997</v>
          </cell>
          <cell r="J26">
            <v>34.945</v>
          </cell>
          <cell r="K26">
            <v>60.430999999999997</v>
          </cell>
          <cell r="L26">
            <v>55.826999999999998</v>
          </cell>
          <cell r="M26">
            <v>51.701000000000001</v>
          </cell>
          <cell r="N26">
            <v>54.576999999999998</v>
          </cell>
        </row>
        <row r="27">
          <cell r="C27">
            <v>1569.171</v>
          </cell>
          <cell r="D27">
            <v>1520.7280000000001</v>
          </cell>
          <cell r="E27">
            <v>1470.8790000000001</v>
          </cell>
          <cell r="F27">
            <v>1972.373</v>
          </cell>
          <cell r="G27">
            <v>2020.258</v>
          </cell>
          <cell r="H27">
            <v>1977.136</v>
          </cell>
          <cell r="I27">
            <v>1981.0719999999999</v>
          </cell>
          <cell r="J27">
            <v>1974.242</v>
          </cell>
          <cell r="K27">
            <v>1895.2139999999999</v>
          </cell>
          <cell r="L27">
            <v>1921.9099999999999</v>
          </cell>
          <cell r="M27">
            <v>1963.6010000000001</v>
          </cell>
          <cell r="N27">
            <v>1955.125</v>
          </cell>
        </row>
        <row r="29">
          <cell r="C29">
            <v>5283.9870000000001</v>
          </cell>
          <cell r="D29">
            <v>4597.5429999999997</v>
          </cell>
          <cell r="E29">
            <v>5057.844000000001</v>
          </cell>
          <cell r="F29">
            <v>5096.5920000000006</v>
          </cell>
          <cell r="G29">
            <v>4829.3339999999998</v>
          </cell>
          <cell r="H29">
            <v>4728.0210000000006</v>
          </cell>
          <cell r="I29">
            <v>5293.0370000000003</v>
          </cell>
          <cell r="J29">
            <v>4957.1890000000003</v>
          </cell>
          <cell r="K29">
            <v>4474.8220000000001</v>
          </cell>
          <cell r="L29">
            <v>4764.8140000000003</v>
          </cell>
          <cell r="M29">
            <v>4497.6299999999992</v>
          </cell>
          <cell r="N29">
            <v>3917.5659999999998</v>
          </cell>
        </row>
        <row r="33">
          <cell r="C33">
            <v>402.32799999999997</v>
          </cell>
          <cell r="D33">
            <v>490.41199999999998</v>
          </cell>
          <cell r="E33">
            <v>509.38900000000001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724.65099999999995</v>
          </cell>
          <cell r="D34">
            <v>1514.6510000000001</v>
          </cell>
          <cell r="E34">
            <v>1520.383</v>
          </cell>
          <cell r="F34">
            <v>353.55399999999997</v>
          </cell>
          <cell r="G34">
            <v>106.791</v>
          </cell>
          <cell r="H34">
            <v>329.99799999999999</v>
          </cell>
          <cell r="I34">
            <v>202.43799999999999</v>
          </cell>
          <cell r="J34">
            <v>218.64599999999999</v>
          </cell>
          <cell r="K34">
            <v>242.74299999999999</v>
          </cell>
          <cell r="L34">
            <v>687.65</v>
          </cell>
          <cell r="M34">
            <v>721.56700000000001</v>
          </cell>
          <cell r="N34">
            <v>693.73500000000001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28.173999999999999</v>
          </cell>
          <cell r="G35">
            <v>0</v>
          </cell>
          <cell r="H35">
            <v>3.6480000000000001</v>
          </cell>
          <cell r="I35">
            <v>0</v>
          </cell>
          <cell r="J35">
            <v>1.776</v>
          </cell>
          <cell r="K35">
            <v>16.026</v>
          </cell>
          <cell r="L35">
            <v>2.7690000000000001</v>
          </cell>
          <cell r="M35">
            <v>2.7759999999999998</v>
          </cell>
          <cell r="N35">
            <v>2.0099999999999998</v>
          </cell>
        </row>
        <row r="36">
          <cell r="C36">
            <v>830.4</v>
          </cell>
          <cell r="D36">
            <v>305.72399999999999</v>
          </cell>
          <cell r="E36">
            <v>347.66899999999998</v>
          </cell>
          <cell r="F36">
            <v>491.77199999999999</v>
          </cell>
          <cell r="G36">
            <v>398.423</v>
          </cell>
          <cell r="H36">
            <v>430.91800000000001</v>
          </cell>
          <cell r="I36">
            <v>553.06500000000005</v>
          </cell>
          <cell r="J36">
            <v>671.44399999999996</v>
          </cell>
          <cell r="K36">
            <v>623.97400000000005</v>
          </cell>
          <cell r="L36">
            <v>616.23099999999999</v>
          </cell>
          <cell r="M36">
            <v>655.36199999999997</v>
          </cell>
          <cell r="N36">
            <v>753.40800000000002</v>
          </cell>
        </row>
        <row r="37">
          <cell r="C37">
            <v>1581.2560000000001</v>
          </cell>
          <cell r="D37">
            <v>1684.5630000000001</v>
          </cell>
          <cell r="E37">
            <v>2030.029</v>
          </cell>
          <cell r="F37">
            <v>1995.6289999999999</v>
          </cell>
          <cell r="G37">
            <v>1856.7650000000001</v>
          </cell>
          <cell r="H37">
            <v>1975.127</v>
          </cell>
          <cell r="I37">
            <v>2210.2750000000001</v>
          </cell>
          <cell r="J37">
            <v>2112.4459999999999</v>
          </cell>
          <cell r="K37">
            <v>1856.9079999999999</v>
          </cell>
          <cell r="L37">
            <v>2041.7660000000001</v>
          </cell>
          <cell r="M37">
            <v>1757.325</v>
          </cell>
          <cell r="N37">
            <v>1363.7349999999999</v>
          </cell>
        </row>
        <row r="38">
          <cell r="C38">
            <v>88.680999999999997</v>
          </cell>
          <cell r="D38">
            <v>83.66</v>
          </cell>
          <cell r="E38">
            <v>110.255</v>
          </cell>
          <cell r="F38">
            <v>138.86500000000001</v>
          </cell>
          <cell r="G38">
            <v>155.595</v>
          </cell>
          <cell r="H38">
            <v>155.39699999999999</v>
          </cell>
          <cell r="I38">
            <v>137.24100000000001</v>
          </cell>
          <cell r="J38">
            <v>138.303</v>
          </cell>
          <cell r="K38">
            <v>155.21600000000001</v>
          </cell>
          <cell r="L38">
            <v>138.49700000000001</v>
          </cell>
          <cell r="M38">
            <v>156.876</v>
          </cell>
          <cell r="N38">
            <v>145.846</v>
          </cell>
        </row>
        <row r="39">
          <cell r="C39">
            <v>47.283000000000001</v>
          </cell>
          <cell r="D39">
            <v>46.646999999999998</v>
          </cell>
          <cell r="E39">
            <v>46.859000000000002</v>
          </cell>
          <cell r="F39">
            <v>7.5789999999999997</v>
          </cell>
          <cell r="G39">
            <v>7.7629999999999999</v>
          </cell>
          <cell r="H39">
            <v>7.5129999999999999</v>
          </cell>
          <cell r="I39">
            <v>6.2370000000000001</v>
          </cell>
          <cell r="J39">
            <v>5.1909999999999998</v>
          </cell>
          <cell r="K39">
            <v>5.35</v>
          </cell>
          <cell r="L39">
            <v>5.5179999999999998</v>
          </cell>
          <cell r="M39">
            <v>5.98</v>
          </cell>
          <cell r="N39">
            <v>3.83</v>
          </cell>
        </row>
        <row r="40">
          <cell r="C40">
            <v>43.131</v>
          </cell>
          <cell r="D40">
            <v>41.189</v>
          </cell>
          <cell r="E40">
            <v>46.649000000000001</v>
          </cell>
          <cell r="F40">
            <v>51.820999999999998</v>
          </cell>
          <cell r="G40">
            <v>44.009</v>
          </cell>
          <cell r="H40">
            <v>51.393999999999998</v>
          </cell>
          <cell r="I40">
            <v>60.622999999999998</v>
          </cell>
          <cell r="J40">
            <v>65.787999999999997</v>
          </cell>
          <cell r="K40">
            <v>69.102999999999994</v>
          </cell>
          <cell r="L40">
            <v>58.244999999999997</v>
          </cell>
          <cell r="M40">
            <v>78.325999999999993</v>
          </cell>
          <cell r="N40">
            <v>66.456000000000003</v>
          </cell>
        </row>
        <row r="41">
          <cell r="C41">
            <v>54.192</v>
          </cell>
          <cell r="D41">
            <v>45.14</v>
          </cell>
          <cell r="E41">
            <v>45.427</v>
          </cell>
          <cell r="F41">
            <v>44.302</v>
          </cell>
          <cell r="G41">
            <v>20.576000000000001</v>
          </cell>
          <cell r="H41">
            <v>19.818000000000001</v>
          </cell>
          <cell r="I41">
            <v>30.559000000000001</v>
          </cell>
          <cell r="J41">
            <v>31.533999999999999</v>
          </cell>
          <cell r="K41">
            <v>22.155999999999999</v>
          </cell>
          <cell r="L41">
            <v>19.373000000000001</v>
          </cell>
          <cell r="M41">
            <v>21.582000000000001</v>
          </cell>
          <cell r="N41">
            <v>22.84</v>
          </cell>
        </row>
        <row r="42">
          <cell r="C42">
            <v>32.058</v>
          </cell>
          <cell r="D42">
            <v>26.888000000000002</v>
          </cell>
          <cell r="E42">
            <v>21.54</v>
          </cell>
          <cell r="F42">
            <v>9.0090000000000003</v>
          </cell>
          <cell r="G42">
            <v>7.4889999999999999</v>
          </cell>
          <cell r="H42">
            <v>6.5960000000000001</v>
          </cell>
          <cell r="I42">
            <v>13.071</v>
          </cell>
          <cell r="J42">
            <v>12.818</v>
          </cell>
          <cell r="K42">
            <v>16.611999999999998</v>
          </cell>
          <cell r="L42">
            <v>16.138999999999999</v>
          </cell>
          <cell r="M42">
            <v>15.754</v>
          </cell>
          <cell r="N42">
            <v>16.742000000000001</v>
          </cell>
        </row>
        <row r="43">
          <cell r="C43">
            <v>114.262</v>
          </cell>
          <cell r="D43">
            <v>144.33199999999999</v>
          </cell>
          <cell r="E43">
            <v>111.72799999999999</v>
          </cell>
          <cell r="F43">
            <v>96.674999999999997</v>
          </cell>
          <cell r="G43">
            <v>108.59099999999999</v>
          </cell>
          <cell r="H43">
            <v>71.894999999999996</v>
          </cell>
          <cell r="I43">
            <v>77.947999999999993</v>
          </cell>
          <cell r="J43">
            <v>101.758</v>
          </cell>
          <cell r="K43">
            <v>49.085000000000001</v>
          </cell>
          <cell r="L43">
            <v>67.688000000000002</v>
          </cell>
          <cell r="M43">
            <v>54.442</v>
          </cell>
          <cell r="N43">
            <v>61.792999999999999</v>
          </cell>
        </row>
        <row r="44">
          <cell r="C44">
            <v>3918.2420000000002</v>
          </cell>
          <cell r="D44">
            <v>4383.206000000001</v>
          </cell>
          <cell r="E44">
            <v>4789.9279999999999</v>
          </cell>
          <cell r="F44">
            <v>3217.38</v>
          </cell>
          <cell r="G44">
            <v>2706.002</v>
          </cell>
          <cell r="H44">
            <v>3052.3039999999996</v>
          </cell>
          <cell r="I44">
            <v>3291.4570000000003</v>
          </cell>
          <cell r="J44">
            <v>3359.7039999999997</v>
          </cell>
          <cell r="K44">
            <v>3057.1729999999998</v>
          </cell>
          <cell r="L44">
            <v>3653.8760000000002</v>
          </cell>
          <cell r="M44">
            <v>3469.99</v>
          </cell>
          <cell r="N44">
            <v>3130.3950000000004</v>
          </cell>
        </row>
        <row r="47">
          <cell r="C47">
            <v>67.155000000000001</v>
          </cell>
          <cell r="D47">
            <v>0</v>
          </cell>
          <cell r="E47">
            <v>0</v>
          </cell>
          <cell r="F47">
            <v>425.62400000000002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807.12300000000005</v>
          </cell>
          <cell r="D48">
            <v>0</v>
          </cell>
          <cell r="E48">
            <v>0</v>
          </cell>
          <cell r="F48">
            <v>729.18700000000001</v>
          </cell>
          <cell r="G48">
            <v>1074.75</v>
          </cell>
          <cell r="H48">
            <v>856.57600000000002</v>
          </cell>
          <cell r="I48">
            <v>791.16800000000001</v>
          </cell>
          <cell r="J48">
            <v>771.41800000000001</v>
          </cell>
          <cell r="K48">
            <v>771.57899999999995</v>
          </cell>
          <cell r="L48">
            <v>202.95</v>
          </cell>
          <cell r="M48">
            <v>202.95</v>
          </cell>
          <cell r="N48">
            <v>202.95</v>
          </cell>
        </row>
        <row r="49">
          <cell r="C49">
            <v>62.093000000000004</v>
          </cell>
          <cell r="D49">
            <v>21.901</v>
          </cell>
          <cell r="E49">
            <v>25.952999999999999</v>
          </cell>
          <cell r="F49">
            <v>2.5459999999999998</v>
          </cell>
          <cell r="G49">
            <v>0.46500000000000002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20.52</v>
          </cell>
          <cell r="D50">
            <v>0</v>
          </cell>
          <cell r="E50">
            <v>0</v>
          </cell>
          <cell r="F50">
            <v>28.202999999999999</v>
          </cell>
          <cell r="G50">
            <v>26.448</v>
          </cell>
          <cell r="H50">
            <v>24.748999999999999</v>
          </cell>
          <cell r="I50">
            <v>44.08</v>
          </cell>
          <cell r="J50">
            <v>43.156999999999996</v>
          </cell>
          <cell r="K50">
            <v>41.878</v>
          </cell>
          <cell r="L50">
            <v>40.667000000000002</v>
          </cell>
          <cell r="M50">
            <v>39.470999999999997</v>
          </cell>
          <cell r="N50">
            <v>21.172999999999998</v>
          </cell>
        </row>
        <row r="51">
          <cell r="C51">
            <v>375.35700000000003</v>
          </cell>
          <cell r="D51">
            <v>368.96</v>
          </cell>
          <cell r="E51">
            <v>355.52699999999999</v>
          </cell>
          <cell r="F51">
            <v>311.22199999999998</v>
          </cell>
          <cell r="G51">
            <v>309.87900000000002</v>
          </cell>
          <cell r="H51">
            <v>287.25</v>
          </cell>
          <cell r="I51">
            <v>286.392</v>
          </cell>
          <cell r="J51">
            <v>243.732</v>
          </cell>
          <cell r="K51">
            <v>220.393</v>
          </cell>
          <cell r="L51">
            <v>210.58699999999999</v>
          </cell>
          <cell r="M51">
            <v>206.03</v>
          </cell>
          <cell r="N51">
            <v>94.796000000000006</v>
          </cell>
        </row>
        <row r="52">
          <cell r="C52">
            <v>63.430999999999997</v>
          </cell>
          <cell r="D52">
            <v>109.313</v>
          </cell>
          <cell r="E52">
            <v>108.934</v>
          </cell>
          <cell r="F52">
            <v>110.66499999999999</v>
          </cell>
          <cell r="G52">
            <v>109.95500000000001</v>
          </cell>
          <cell r="H52">
            <v>95.486000000000004</v>
          </cell>
          <cell r="I52">
            <v>95.927999999999997</v>
          </cell>
          <cell r="J52">
            <v>97.094999999999999</v>
          </cell>
          <cell r="K52">
            <v>99.03</v>
          </cell>
          <cell r="L52">
            <v>87.222999999999999</v>
          </cell>
          <cell r="M52">
            <v>87.876000000000005</v>
          </cell>
          <cell r="N52">
            <v>90.117999999999995</v>
          </cell>
        </row>
        <row r="53">
          <cell r="C53">
            <v>66.591999999999999</v>
          </cell>
          <cell r="D53">
            <v>59.595999999999997</v>
          </cell>
          <cell r="E53">
            <v>55.981000000000002</v>
          </cell>
          <cell r="F53">
            <v>42.094000000000001</v>
          </cell>
          <cell r="G53">
            <v>35.128999999999998</v>
          </cell>
          <cell r="H53">
            <v>27.370999999999999</v>
          </cell>
          <cell r="I53">
            <v>28.41</v>
          </cell>
          <cell r="J53">
            <v>27.722000000000001</v>
          </cell>
          <cell r="K53">
            <v>42.01</v>
          </cell>
          <cell r="L53">
            <v>40.39</v>
          </cell>
          <cell r="M53">
            <v>38.814</v>
          </cell>
          <cell r="N53">
            <v>43.564999999999998</v>
          </cell>
        </row>
        <row r="54">
          <cell r="C54">
            <v>30.515999999999998</v>
          </cell>
          <cell r="D54">
            <v>20.864000000000001</v>
          </cell>
          <cell r="E54">
            <v>17.100999999999999</v>
          </cell>
          <cell r="F54">
            <v>154.63499999999999</v>
          </cell>
          <cell r="G54">
            <v>196.24700000000001</v>
          </cell>
          <cell r="H54">
            <v>204.5</v>
          </cell>
          <cell r="I54">
            <v>217.773</v>
          </cell>
          <cell r="J54">
            <v>25.475999999999999</v>
          </cell>
          <cell r="K54">
            <v>25.658999999999999</v>
          </cell>
          <cell r="L54">
            <v>26.193000000000001</v>
          </cell>
          <cell r="M54">
            <v>24.523</v>
          </cell>
          <cell r="N54">
            <v>6.1639999999999997</v>
          </cell>
        </row>
        <row r="55">
          <cell r="C55">
            <v>21.097000000000001</v>
          </cell>
          <cell r="D55">
            <v>21.251000000000001</v>
          </cell>
          <cell r="E55">
            <v>20.05</v>
          </cell>
          <cell r="F55">
            <v>17.378</v>
          </cell>
          <cell r="G55">
            <v>14.006</v>
          </cell>
          <cell r="H55">
            <v>17.98</v>
          </cell>
          <cell r="I55">
            <v>16.367000000000001</v>
          </cell>
          <cell r="J55">
            <v>13.593</v>
          </cell>
          <cell r="K55">
            <v>14.404</v>
          </cell>
          <cell r="L55">
            <v>11.537000000000001</v>
          </cell>
          <cell r="M55">
            <v>11.867000000000001</v>
          </cell>
          <cell r="N55">
            <v>11.925000000000001</v>
          </cell>
        </row>
        <row r="56">
          <cell r="C56">
            <v>1513.8840000000002</v>
          </cell>
          <cell r="D56">
            <v>601.88499999999999</v>
          </cell>
          <cell r="E56">
            <v>583.54599999999994</v>
          </cell>
          <cell r="F56">
            <v>1821.5540000000001</v>
          </cell>
          <cell r="G56">
            <v>1766.8789999999999</v>
          </cell>
          <cell r="H56">
            <v>1513.9120000000003</v>
          </cell>
          <cell r="I56">
            <v>1480.1180000000002</v>
          </cell>
          <cell r="J56">
            <v>1222.193</v>
          </cell>
          <cell r="K56">
            <v>1214.953</v>
          </cell>
          <cell r="L56">
            <v>619.54699999999991</v>
          </cell>
          <cell r="M56">
            <v>611.53099999999995</v>
          </cell>
          <cell r="N56">
            <v>470.69099999999997</v>
          </cell>
        </row>
        <row r="59">
          <cell r="C59">
            <v>664.97799999999995</v>
          </cell>
          <cell r="D59">
            <v>664.97799999999995</v>
          </cell>
          <cell r="E59">
            <v>957.851</v>
          </cell>
          <cell r="F59">
            <v>960.86800000000005</v>
          </cell>
          <cell r="G59">
            <v>1320.8889999999999</v>
          </cell>
          <cell r="H59">
            <v>1320.8889999999999</v>
          </cell>
          <cell r="I59">
            <v>1371.723</v>
          </cell>
          <cell r="J59">
            <v>1371.723</v>
          </cell>
          <cell r="K59">
            <v>1371.723</v>
          </cell>
          <cell r="L59">
            <v>1414.018</v>
          </cell>
          <cell r="M59">
            <v>1414.018</v>
          </cell>
          <cell r="N59">
            <v>1414.018</v>
          </cell>
        </row>
        <row r="60">
          <cell r="C60">
            <v>-89.042000000000002</v>
          </cell>
          <cell r="D60">
            <v>-85.161000000000001</v>
          </cell>
          <cell r="E60">
            <v>-81.980999999999995</v>
          </cell>
          <cell r="F60">
            <v>-99.526999999999987</v>
          </cell>
          <cell r="G60">
            <v>74.325000000000003</v>
          </cell>
          <cell r="H60">
            <v>75.129000000000005</v>
          </cell>
          <cell r="I60">
            <v>475.65100000000001</v>
          </cell>
          <cell r="J60">
            <v>478.71199999999999</v>
          </cell>
          <cell r="K60">
            <v>479.18299999999999</v>
          </cell>
          <cell r="L60">
            <v>815.90499999999997</v>
          </cell>
          <cell r="M60">
            <v>813.43600000000004</v>
          </cell>
          <cell r="N60">
            <v>812.64099999999996</v>
          </cell>
        </row>
        <row r="61">
          <cell r="C61">
            <v>318.54300000000001</v>
          </cell>
          <cell r="D61">
            <v>0</v>
          </cell>
          <cell r="E61">
            <v>0</v>
          </cell>
          <cell r="F61">
            <v>0</v>
          </cell>
          <cell r="G61">
            <v>-168.08500000000001</v>
          </cell>
          <cell r="H61">
            <v>-173.02600000000001</v>
          </cell>
          <cell r="I61">
            <v>-184.25299999999999</v>
          </cell>
          <cell r="J61">
            <v>-183.846</v>
          </cell>
          <cell r="K61">
            <v>-183.845</v>
          </cell>
          <cell r="L61">
            <v>-183.846</v>
          </cell>
          <cell r="M61">
            <v>-183.846</v>
          </cell>
          <cell r="N61">
            <v>-183.846</v>
          </cell>
        </row>
        <row r="62">
          <cell r="D62">
            <v>318.54300000000001</v>
          </cell>
          <cell r="E62">
            <v>318.54300000000001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72.454999999999998</v>
          </cell>
          <cell r="D63">
            <v>69.363</v>
          </cell>
          <cell r="E63">
            <v>66.796999999999997</v>
          </cell>
          <cell r="F63">
            <v>64.069999999999993</v>
          </cell>
          <cell r="G63">
            <v>76.569000000000003</v>
          </cell>
          <cell r="H63">
            <v>57.594999999999999</v>
          </cell>
          <cell r="I63">
            <v>63.994999999999997</v>
          </cell>
          <cell r="J63">
            <v>63.252000000000002</v>
          </cell>
          <cell r="K63">
            <v>56.997999999999998</v>
          </cell>
          <cell r="L63">
            <v>61.484999999999999</v>
          </cell>
          <cell r="M63">
            <v>63.72</v>
          </cell>
          <cell r="N63">
            <v>61.655000000000001</v>
          </cell>
        </row>
        <row r="64">
          <cell r="C64">
            <v>-11.191000000000001</v>
          </cell>
          <cell r="D64">
            <v>-8.7170000000000005</v>
          </cell>
          <cell r="E64">
            <v>-7.7519999999999998</v>
          </cell>
          <cell r="F64">
            <v>-1.7669999999999999</v>
          </cell>
          <cell r="G64">
            <v>-0.95799999999999996</v>
          </cell>
          <cell r="H64">
            <v>-0.14599999999999999</v>
          </cell>
          <cell r="I64">
            <v>-0.122</v>
          </cell>
          <cell r="J64">
            <v>-0.122</v>
          </cell>
          <cell r="K64">
            <v>-0.121</v>
          </cell>
          <cell r="L64">
            <v>-0.121</v>
          </cell>
          <cell r="M64">
            <v>-0.12</v>
          </cell>
          <cell r="N64">
            <v>-0.12</v>
          </cell>
        </row>
        <row r="65">
          <cell r="C65">
            <v>-1135.7629999999999</v>
          </cell>
          <cell r="D65">
            <v>-1373.413</v>
          </cell>
          <cell r="E65">
            <v>-1585.579</v>
          </cell>
          <cell r="F65">
            <v>-878.08399999999995</v>
          </cell>
          <cell r="G65">
            <v>-955.13</v>
          </cell>
          <cell r="H65">
            <v>-1126.1479999999999</v>
          </cell>
          <cell r="I65">
            <v>-1207.1959999999999</v>
          </cell>
          <cell r="J65">
            <v>-1354.4269999999999</v>
          </cell>
          <cell r="K65">
            <v>-1521.242</v>
          </cell>
          <cell r="L65">
            <v>-1616.05</v>
          </cell>
          <cell r="M65">
            <v>-1691.0989999999999</v>
          </cell>
          <cell r="N65">
            <v>-1787.8679999999999</v>
          </cell>
        </row>
        <row r="66">
          <cell r="C66">
            <v>31.881</v>
          </cell>
          <cell r="D66">
            <v>26.859000000000002</v>
          </cell>
          <cell r="E66">
            <v>16.491</v>
          </cell>
          <cell r="F66">
            <v>12.098000000000001</v>
          </cell>
          <cell r="G66">
            <v>8.843</v>
          </cell>
          <cell r="H66">
            <v>7.4939999999999998</v>
          </cell>
          <cell r="I66">
            <v>1.657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-148.13899999999998</v>
          </cell>
          <cell r="D67">
            <v>-387.54800000000006</v>
          </cell>
          <cell r="E67">
            <v>-315.62999999999988</v>
          </cell>
          <cell r="F67">
            <v>57.658000000000058</v>
          </cell>
          <cell r="G67">
            <v>356.4529999999998</v>
          </cell>
          <cell r="H67">
            <v>161.78699999999989</v>
          </cell>
          <cell r="I67">
            <v>521.45500000000004</v>
          </cell>
          <cell r="J67">
            <v>375.29199999999992</v>
          </cell>
          <cell r="K67">
            <v>202.69599999999991</v>
          </cell>
          <cell r="L67">
            <v>491.39099999999985</v>
          </cell>
          <cell r="M67">
            <v>416.10900000000015</v>
          </cell>
          <cell r="N67">
            <v>316.48000000000047</v>
          </cell>
        </row>
        <row r="69">
          <cell r="C69">
            <v>5283.9870000000001</v>
          </cell>
          <cell r="D69">
            <v>4597.5430000000015</v>
          </cell>
          <cell r="E69">
            <v>5057.8440000000001</v>
          </cell>
          <cell r="F69">
            <v>5096.5920000000006</v>
          </cell>
          <cell r="G69">
            <v>4829.3339999999989</v>
          </cell>
          <cell r="H69">
            <v>4728.0030000000006</v>
          </cell>
          <cell r="I69">
            <v>5293.0300000000007</v>
          </cell>
          <cell r="J69">
            <v>4957.1890000000003</v>
          </cell>
          <cell r="K69">
            <v>4474.8220000000001</v>
          </cell>
          <cell r="L69">
            <v>4764.8139999999994</v>
          </cell>
          <cell r="M69">
            <v>4497.63</v>
          </cell>
          <cell r="N69">
            <v>3917.5660000000007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. Resumo Antiga"/>
      <sheetName val="01. Resumo"/>
      <sheetName val="02. Reservas, Pax, Ticket Médio"/>
      <sheetName val="03. Receita, Take Rate"/>
      <sheetName val="04. Desp Operacionais"/>
      <sheetName val="05. EBITDA e LL"/>
      <sheetName val="07. Investimentos"/>
      <sheetName val="08.Lojas"/>
      <sheetName val="09.Dívida"/>
      <sheetName val="10. Desp Financeiras"/>
      <sheetName val="BP"/>
      <sheetName val="FC"/>
      <sheetName val="DRE"/>
      <sheetName val="Confirmadas_Consumidas"/>
      <sheetName val="DRE_New"/>
      <sheetName val="TopLine"/>
      <sheetName val="EBITDA"/>
      <sheetName val="NR"/>
      <sheetName val="Detalhe Vendas"/>
      <sheetName val="Confirmadas"/>
      <sheetName val="Base de Dados"/>
      <sheetName val="Base de Dados (2)"/>
      <sheetName val="Base  - Desp. Vendas"/>
      <sheetName val="Modelo TM1 Vendas"/>
      <sheetName val="DePara"/>
      <sheetName val="Mapa de Contas"/>
      <sheetName val="Planilha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9">
          <cell r="D29">
            <v>-2.4365477753875702</v>
          </cell>
        </row>
        <row r="30">
          <cell r="D30">
            <v>-0.21305867431432546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RA"/>
      <sheetName val="Tab 1"/>
      <sheetName val="Tab 2"/>
      <sheetName val="Tab 3"/>
      <sheetName val="Tab 4"/>
      <sheetName val="Nº de Lojas"/>
      <sheetName val="Reservas e Receita Mensal"/>
      <sheetName val="Tabelas Release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9">
          <cell r="R29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zoomScale="90" zoomScaleNormal="90" workbookViewId="0">
      <selection sqref="A1:C4"/>
    </sheetView>
  </sheetViews>
  <sheetFormatPr defaultColWidth="9" defaultRowHeight="16.5"/>
  <cols>
    <col min="1" max="16384" width="9" style="3"/>
  </cols>
  <sheetData>
    <row r="1" spans="1:13">
      <c r="A1" s="195"/>
      <c r="B1" s="195"/>
      <c r="C1" s="195"/>
      <c r="D1" s="195"/>
      <c r="E1" s="195"/>
      <c r="F1" s="195"/>
      <c r="G1" s="195"/>
      <c r="H1" s="195"/>
      <c r="I1" s="2"/>
      <c r="J1" s="2"/>
      <c r="K1" s="2"/>
    </row>
    <row r="2" spans="1:13" s="8" customFormat="1" ht="26">
      <c r="A2" s="195"/>
      <c r="B2" s="195"/>
      <c r="C2" s="195"/>
      <c r="D2" s="196" t="s">
        <v>7</v>
      </c>
      <c r="E2" s="196"/>
      <c r="F2" s="196"/>
      <c r="G2" s="196"/>
      <c r="H2" s="196"/>
      <c r="I2" s="196"/>
      <c r="J2" s="9"/>
      <c r="K2" s="9"/>
    </row>
    <row r="3" spans="1:13" ht="17.5">
      <c r="A3" s="195"/>
      <c r="B3" s="195"/>
      <c r="C3" s="195"/>
      <c r="D3" s="197" t="s">
        <v>365</v>
      </c>
      <c r="E3" s="197"/>
      <c r="F3" s="197"/>
      <c r="G3" s="197"/>
      <c r="H3" s="197"/>
      <c r="I3" s="197"/>
      <c r="J3" s="7"/>
      <c r="K3" s="7"/>
    </row>
    <row r="4" spans="1:13">
      <c r="A4" s="195"/>
      <c r="B4" s="195"/>
      <c r="C4" s="195"/>
      <c r="D4" s="2"/>
      <c r="E4" s="2"/>
      <c r="F4" s="2" t="s">
        <v>342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T89"/>
  <sheetViews>
    <sheetView showGridLines="0" zoomScale="85" zoomScaleNormal="85"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K5" sqref="K5"/>
    </sheetView>
  </sheetViews>
  <sheetFormatPr defaultColWidth="9" defaultRowHeight="14" outlineLevelRow="1"/>
  <cols>
    <col min="1" max="1" width="42.08203125" customWidth="1"/>
    <col min="2" max="2" width="38.08203125" hidden="1" customWidth="1"/>
    <col min="3" max="5" width="14.33203125" hidden="1" customWidth="1"/>
    <col min="6" max="6" width="12.25" style="11" hidden="1" customWidth="1" collapsed="1"/>
    <col min="7" max="8" width="12.25" style="11" hidden="1" customWidth="1"/>
    <col min="9" max="10" width="12.25" style="12" hidden="1" customWidth="1"/>
    <col min="11" max="12" width="12.25" style="11" customWidth="1" collapsed="1"/>
    <col min="13" max="13" width="12.25" style="12" customWidth="1"/>
    <col min="14" max="20" width="12" style="12" customWidth="1"/>
    <col min="21" max="16384" width="9" style="12"/>
  </cols>
  <sheetData>
    <row r="1" spans="1:20" ht="17.5">
      <c r="A1" s="198"/>
      <c r="B1" s="198"/>
      <c r="C1" s="170"/>
      <c r="D1" s="170"/>
      <c r="E1" s="170"/>
      <c r="O1" s="168"/>
      <c r="P1" s="168"/>
      <c r="Q1" s="168"/>
    </row>
    <row r="2" spans="1:20" ht="17.5">
      <c r="A2" s="198"/>
      <c r="B2" s="198"/>
      <c r="C2" s="170"/>
      <c r="D2" s="170"/>
      <c r="E2" s="170"/>
    </row>
    <row r="3" spans="1:20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ht="16.5" customHeight="1">
      <c r="A4" s="33" t="s">
        <v>256</v>
      </c>
      <c r="B4" s="33"/>
      <c r="C4" s="55">
        <v>43646</v>
      </c>
      <c r="D4" s="55">
        <v>43738</v>
      </c>
      <c r="E4" s="55">
        <v>43830</v>
      </c>
      <c r="F4" s="55">
        <v>44196</v>
      </c>
      <c r="G4" s="54">
        <v>44286</v>
      </c>
      <c r="H4" s="54">
        <v>44377</v>
      </c>
      <c r="I4" s="54">
        <v>44469</v>
      </c>
      <c r="J4" s="54">
        <v>44561</v>
      </c>
      <c r="K4" s="55">
        <v>44651</v>
      </c>
      <c r="L4" s="55">
        <v>44742</v>
      </c>
      <c r="M4" s="55">
        <v>44834</v>
      </c>
      <c r="N4" s="55">
        <v>44926</v>
      </c>
      <c r="O4" s="55">
        <v>45016</v>
      </c>
      <c r="P4" s="55">
        <v>45107</v>
      </c>
      <c r="Q4" s="55">
        <v>45199</v>
      </c>
      <c r="R4" s="55">
        <v>45291</v>
      </c>
      <c r="S4" s="55">
        <v>45382</v>
      </c>
      <c r="T4" s="55">
        <v>45473</v>
      </c>
    </row>
    <row r="5" spans="1:20" ht="16.5" customHeight="1">
      <c r="A5" s="29" t="s">
        <v>47</v>
      </c>
      <c r="B5" s="30"/>
      <c r="C5" s="30"/>
      <c r="D5" s="30"/>
      <c r="E5" s="30"/>
      <c r="F5" s="12"/>
      <c r="G5" s="12"/>
      <c r="H5" s="12"/>
      <c r="K5" s="12"/>
      <c r="L5" s="12"/>
    </row>
    <row r="6" spans="1:20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16.5" hidden="1" customHeight="1" outlineLevel="1">
      <c r="A7" s="33"/>
      <c r="B7" s="33" t="s">
        <v>257</v>
      </c>
      <c r="C7" s="33"/>
      <c r="D7" s="33"/>
      <c r="E7" s="33"/>
      <c r="F7" s="31" t="s">
        <v>156</v>
      </c>
      <c r="G7" s="32" t="s">
        <v>155</v>
      </c>
      <c r="H7" s="32" t="s">
        <v>154</v>
      </c>
      <c r="I7" s="32" t="s">
        <v>153</v>
      </c>
      <c r="J7" s="32" t="s">
        <v>152</v>
      </c>
      <c r="K7" s="31" t="s">
        <v>310</v>
      </c>
      <c r="L7" s="31" t="s">
        <v>315</v>
      </c>
      <c r="M7" s="31" t="s">
        <v>316</v>
      </c>
      <c r="N7" s="31" t="s">
        <v>331</v>
      </c>
      <c r="O7" s="31" t="s">
        <v>332</v>
      </c>
      <c r="P7" s="31" t="s">
        <v>330</v>
      </c>
      <c r="Q7" s="31" t="s">
        <v>335</v>
      </c>
      <c r="R7" s="31"/>
      <c r="S7" s="31"/>
      <c r="T7" s="31"/>
    </row>
    <row r="8" spans="1:20" ht="16.5" hidden="1" customHeight="1" outlineLevel="1" collapsed="1">
      <c r="A8" s="12"/>
      <c r="B8" s="29" t="s">
        <v>48</v>
      </c>
      <c r="C8" s="29"/>
      <c r="D8" s="29"/>
      <c r="E8" s="29"/>
      <c r="F8" s="12"/>
      <c r="G8" s="12"/>
      <c r="H8" s="12"/>
      <c r="K8" s="12"/>
      <c r="L8" s="12"/>
    </row>
    <row r="9" spans="1:20" ht="6.65" customHeight="1" collapsed="1">
      <c r="A9" s="33"/>
      <c r="B9" s="33"/>
      <c r="C9" s="33"/>
      <c r="D9" s="33"/>
      <c r="E9" s="33"/>
      <c r="F9" s="31"/>
      <c r="G9" s="32"/>
      <c r="H9" s="32"/>
      <c r="I9" s="32"/>
      <c r="J9" s="32"/>
      <c r="K9" s="31"/>
      <c r="L9" s="31"/>
    </row>
    <row r="10" spans="1:20" s="13" customFormat="1" ht="16">
      <c r="A10" s="41" t="s">
        <v>71</v>
      </c>
      <c r="B10" s="41" t="s">
        <v>71</v>
      </c>
      <c r="C10" s="41"/>
      <c r="D10" s="41"/>
      <c r="E10" s="41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 s="13" customFormat="1" ht="16">
      <c r="A11" s="42" t="s">
        <v>160</v>
      </c>
      <c r="B11" s="42" t="s">
        <v>160</v>
      </c>
      <c r="C11" s="42"/>
      <c r="D11" s="42"/>
      <c r="E11" s="42"/>
      <c r="F11" s="56">
        <v>375.1</v>
      </c>
      <c r="G11" s="56">
        <v>308.3</v>
      </c>
      <c r="H11" s="56">
        <v>308.3</v>
      </c>
      <c r="I11" s="56">
        <v>308.3</v>
      </c>
      <c r="J11" s="56">
        <v>308.3</v>
      </c>
      <c r="K11" s="56">
        <v>308.3</v>
      </c>
      <c r="L11" s="56">
        <v>308.3</v>
      </c>
      <c r="M11" s="56">
        <v>308.3</v>
      </c>
      <c r="N11" s="56">
        <v>308.3</v>
      </c>
      <c r="O11" s="56">
        <v>308.29199999999997</v>
      </c>
      <c r="P11" s="56">
        <v>308.29199999999997</v>
      </c>
      <c r="Q11" s="56">
        <v>231.24799999999999</v>
      </c>
      <c r="R11" s="56">
        <v>231.24799999999999</v>
      </c>
      <c r="S11" s="56">
        <v>231.24799999999999</v>
      </c>
      <c r="T11" s="56">
        <v>231.24799999999999</v>
      </c>
    </row>
    <row r="12" spans="1:20" s="13" customFormat="1" ht="16">
      <c r="A12" s="42" t="s">
        <v>29</v>
      </c>
      <c r="B12" s="42" t="s">
        <v>28</v>
      </c>
      <c r="C12" s="42"/>
      <c r="D12" s="42"/>
      <c r="E12" s="42"/>
      <c r="F12" s="56">
        <v>491</v>
      </c>
      <c r="G12" s="56">
        <v>543.70000000000005</v>
      </c>
      <c r="H12" s="56">
        <v>533.6</v>
      </c>
      <c r="I12" s="56">
        <v>681.7</v>
      </c>
      <c r="J12" s="56">
        <v>691</v>
      </c>
      <c r="K12" s="56">
        <v>538.6</v>
      </c>
      <c r="L12" s="56">
        <v>555.9</v>
      </c>
      <c r="M12" s="56">
        <v>575.6</v>
      </c>
      <c r="N12" s="56">
        <v>609.4</v>
      </c>
      <c r="O12" s="56">
        <v>607.24300000000005</v>
      </c>
      <c r="P12" s="56">
        <v>590.16499999999996</v>
      </c>
      <c r="Q12" s="56">
        <v>568.23099999999999</v>
      </c>
      <c r="R12" s="56">
        <v>610.72699999999998</v>
      </c>
      <c r="S12" s="56">
        <v>584.97699999999998</v>
      </c>
      <c r="T12" s="56">
        <v>586.57600000000002</v>
      </c>
    </row>
    <row r="13" spans="1:20" s="13" customFormat="1" ht="16">
      <c r="A13" s="42" t="s">
        <v>28</v>
      </c>
      <c r="B13" s="42" t="s">
        <v>29</v>
      </c>
      <c r="C13" s="42"/>
      <c r="D13" s="42"/>
      <c r="E13" s="42"/>
      <c r="F13" s="56">
        <v>31</v>
      </c>
      <c r="G13" s="56">
        <v>29.3</v>
      </c>
      <c r="H13" s="56">
        <v>23.9</v>
      </c>
      <c r="I13" s="56">
        <v>22.4</v>
      </c>
      <c r="J13" s="56">
        <v>31.1</v>
      </c>
      <c r="K13" s="56">
        <v>28.9</v>
      </c>
      <c r="L13" s="56">
        <v>29.5</v>
      </c>
      <c r="M13" s="56">
        <v>29.3</v>
      </c>
      <c r="N13" s="56">
        <v>28</v>
      </c>
      <c r="O13" s="56">
        <v>24.792000000000002</v>
      </c>
      <c r="P13" s="56">
        <v>22.817</v>
      </c>
      <c r="Q13" s="56">
        <v>22.35</v>
      </c>
      <c r="R13" s="56">
        <v>22.07</v>
      </c>
      <c r="S13" s="56">
        <v>20.681000000000001</v>
      </c>
      <c r="T13" s="56">
        <v>19.736999999999998</v>
      </c>
    </row>
    <row r="14" spans="1:20" s="13" customFormat="1" ht="16">
      <c r="A14" s="42" t="s">
        <v>20</v>
      </c>
      <c r="B14" s="42" t="s">
        <v>20</v>
      </c>
      <c r="C14" s="42"/>
      <c r="D14" s="42"/>
      <c r="E14" s="42"/>
      <c r="F14" s="56">
        <v>1111.7</v>
      </c>
      <c r="G14" s="56">
        <v>1066</v>
      </c>
      <c r="H14" s="56">
        <v>1110.9000000000001</v>
      </c>
      <c r="I14" s="56">
        <v>1472.1</v>
      </c>
      <c r="J14" s="56">
        <v>1016.8</v>
      </c>
      <c r="K14" s="56">
        <v>774.4</v>
      </c>
      <c r="L14" s="56">
        <v>1074.5999999999999</v>
      </c>
      <c r="M14" s="56">
        <v>925.3</v>
      </c>
      <c r="N14" s="56">
        <v>480.7</v>
      </c>
      <c r="O14" s="56">
        <v>566.07500000000005</v>
      </c>
      <c r="P14" s="56">
        <v>594.47</v>
      </c>
      <c r="Q14" s="56">
        <v>986.44899999999996</v>
      </c>
      <c r="R14" s="56">
        <v>810.87699999999995</v>
      </c>
      <c r="S14" s="56">
        <v>830.82799999999997</v>
      </c>
      <c r="T14" s="56">
        <v>1060.0509999999999</v>
      </c>
    </row>
    <row r="15" spans="1:20" s="13" customFormat="1" ht="16">
      <c r="A15" s="42" t="s">
        <v>73</v>
      </c>
      <c r="B15" s="42" t="s">
        <v>73</v>
      </c>
      <c r="C15" s="42"/>
      <c r="D15" s="42"/>
      <c r="E15" s="42"/>
      <c r="F15" s="56">
        <v>808.5</v>
      </c>
      <c r="G15" s="56">
        <v>765.8</v>
      </c>
      <c r="H15" s="56">
        <v>680.9</v>
      </c>
      <c r="I15" s="56">
        <v>735</v>
      </c>
      <c r="J15" s="56">
        <v>692.4</v>
      </c>
      <c r="K15" s="56">
        <v>559.4</v>
      </c>
      <c r="L15" s="56">
        <v>718.2</v>
      </c>
      <c r="M15" s="56">
        <v>645.20000000000005</v>
      </c>
      <c r="N15" s="56">
        <v>415.5</v>
      </c>
      <c r="O15" s="56">
        <v>425.90600000000001</v>
      </c>
      <c r="P15" s="56">
        <v>560.65700000000004</v>
      </c>
      <c r="Q15" s="56">
        <v>572.04</v>
      </c>
      <c r="R15" s="56">
        <v>472.81400000000002</v>
      </c>
      <c r="S15" s="56">
        <v>409.91800000000001</v>
      </c>
      <c r="T15" s="56">
        <v>528.43499999999995</v>
      </c>
    </row>
    <row r="16" spans="1:20" s="13" customFormat="1" ht="16">
      <c r="A16" s="42" t="s">
        <v>78</v>
      </c>
      <c r="B16" s="42" t="s">
        <v>78</v>
      </c>
      <c r="C16" s="42"/>
      <c r="D16" s="42"/>
      <c r="E16" s="42"/>
      <c r="F16" s="56">
        <v>35</v>
      </c>
      <c r="G16" s="56">
        <v>68.8</v>
      </c>
      <c r="H16" s="56">
        <v>69</v>
      </c>
      <c r="I16" s="56">
        <v>72.900000000000006</v>
      </c>
      <c r="J16" s="56">
        <v>60.4</v>
      </c>
      <c r="K16" s="56">
        <v>59.7</v>
      </c>
      <c r="L16" s="56">
        <v>64.599999999999994</v>
      </c>
      <c r="M16" s="56">
        <v>58.6</v>
      </c>
      <c r="N16" s="56">
        <v>61.3</v>
      </c>
      <c r="O16" s="56">
        <v>72.957999999999998</v>
      </c>
      <c r="P16" s="56">
        <v>62.161999999999999</v>
      </c>
      <c r="Q16" s="56">
        <v>54.432000000000002</v>
      </c>
      <c r="R16" s="56">
        <v>52.021999999999998</v>
      </c>
      <c r="S16" s="56">
        <v>75.715000000000003</v>
      </c>
      <c r="T16" s="56">
        <v>66.858000000000004</v>
      </c>
    </row>
    <row r="17" spans="1:20" s="13" customFormat="1" ht="16">
      <c r="A17" s="42" t="s">
        <v>161</v>
      </c>
      <c r="B17" s="42" t="s">
        <v>161</v>
      </c>
      <c r="C17" s="42"/>
      <c r="D17" s="42"/>
      <c r="E17" s="42"/>
      <c r="F17" s="56">
        <v>36.1</v>
      </c>
      <c r="G17" s="56">
        <v>31</v>
      </c>
      <c r="H17" s="56">
        <v>23.3</v>
      </c>
      <c r="I17" s="56">
        <v>30.9</v>
      </c>
      <c r="J17" s="56">
        <v>33.6</v>
      </c>
      <c r="K17" s="56">
        <v>59.5</v>
      </c>
      <c r="L17" s="56">
        <v>55.1</v>
      </c>
      <c r="M17" s="56">
        <v>51.2</v>
      </c>
      <c r="N17" s="56">
        <v>54.3</v>
      </c>
      <c r="O17" s="56">
        <v>48.430999999999997</v>
      </c>
      <c r="P17" s="56">
        <v>44.079000000000001</v>
      </c>
      <c r="Q17" s="56">
        <v>43.621000000000002</v>
      </c>
      <c r="R17" s="56">
        <v>62.692</v>
      </c>
      <c r="S17" s="56">
        <v>56.460999999999999</v>
      </c>
      <c r="T17" s="56">
        <v>51.804000000000002</v>
      </c>
    </row>
    <row r="18" spans="1:20" s="13" customFormat="1" ht="16">
      <c r="A18" s="42" t="s">
        <v>162</v>
      </c>
      <c r="B18" s="42" t="s">
        <v>162</v>
      </c>
      <c r="C18" s="42"/>
      <c r="D18" s="42"/>
      <c r="E18" s="42"/>
      <c r="F18" s="56">
        <v>159</v>
      </c>
      <c r="G18" s="56">
        <v>134.30000000000001</v>
      </c>
      <c r="H18" s="56">
        <v>201.1</v>
      </c>
      <c r="I18" s="56">
        <v>230.3</v>
      </c>
      <c r="J18" s="56">
        <v>225.2</v>
      </c>
      <c r="K18" s="56">
        <v>248.9</v>
      </c>
      <c r="L18" s="56">
        <v>266</v>
      </c>
      <c r="M18" s="56">
        <v>243.5</v>
      </c>
      <c r="N18" s="56">
        <v>178.8</v>
      </c>
      <c r="O18" s="56">
        <v>190.31299999999999</v>
      </c>
      <c r="P18" s="56">
        <v>163.554</v>
      </c>
      <c r="Q18" s="56">
        <v>200.404</v>
      </c>
      <c r="R18" s="56">
        <v>125.9</v>
      </c>
      <c r="S18" s="56">
        <v>185.95599999999999</v>
      </c>
      <c r="T18" s="56">
        <v>137.43299999999999</v>
      </c>
    </row>
    <row r="19" spans="1:20" s="13" customFormat="1" ht="16">
      <c r="A19" s="41"/>
      <c r="B19" s="41"/>
      <c r="C19" s="41"/>
      <c r="D19" s="41"/>
      <c r="E19" s="41"/>
      <c r="F19" s="60">
        <v>3047.4</v>
      </c>
      <c r="G19" s="60">
        <v>2947</v>
      </c>
      <c r="H19" s="60">
        <v>2950.9</v>
      </c>
      <c r="I19" s="60">
        <v>3553.6</v>
      </c>
      <c r="J19" s="60">
        <v>3058.9</v>
      </c>
      <c r="K19" s="60">
        <v>2577.6999999999998</v>
      </c>
      <c r="L19" s="60">
        <v>3072.2</v>
      </c>
      <c r="M19" s="60">
        <v>2837.1</v>
      </c>
      <c r="N19" s="60">
        <v>2136.4</v>
      </c>
      <c r="O19" s="60">
        <v>2244.0100000000002</v>
      </c>
      <c r="P19" s="60">
        <v>2346.1959999999999</v>
      </c>
      <c r="Q19" s="60">
        <v>2678.7750000000001</v>
      </c>
      <c r="R19" s="60">
        <v>2388.4180000000001</v>
      </c>
      <c r="S19" s="60">
        <f>SUM(S11:S18)</f>
        <v>2395.7840000000001</v>
      </c>
      <c r="T19" s="60">
        <f>SUM(T11:T18)</f>
        <v>2682.1420000000003</v>
      </c>
    </row>
    <row r="20" spans="1:20" ht="16">
      <c r="A20" s="45"/>
      <c r="F20" s="62"/>
      <c r="G20" s="62"/>
      <c r="H20" s="62"/>
      <c r="I20" s="62"/>
      <c r="J20" s="62"/>
      <c r="K20" s="62"/>
      <c r="L20" s="62"/>
      <c r="M20" s="62"/>
      <c r="N20" s="163"/>
      <c r="O20" s="163"/>
      <c r="P20" s="163"/>
      <c r="Q20" s="163"/>
      <c r="R20" s="163"/>
      <c r="S20" s="163"/>
      <c r="T20" s="163"/>
    </row>
    <row r="21" spans="1:20" s="13" customFormat="1" ht="16">
      <c r="A21" s="41" t="s">
        <v>83</v>
      </c>
      <c r="B21" s="41" t="s">
        <v>83</v>
      </c>
      <c r="C21" s="41"/>
      <c r="D21" s="41"/>
      <c r="E21" s="41"/>
      <c r="F21" s="59"/>
      <c r="G21" s="59"/>
      <c r="H21" s="59"/>
      <c r="I21" s="59"/>
      <c r="J21" s="59"/>
      <c r="K21" s="59"/>
      <c r="L21" s="59"/>
      <c r="M21" s="59"/>
      <c r="N21" s="164"/>
      <c r="O21" s="164"/>
      <c r="P21" s="164"/>
      <c r="Q21" s="164"/>
      <c r="R21" s="164"/>
      <c r="S21" s="164"/>
      <c r="T21" s="164"/>
    </row>
    <row r="22" spans="1:20" ht="16">
      <c r="A22" s="42" t="s">
        <v>24</v>
      </c>
      <c r="B22" s="42" t="s">
        <v>24</v>
      </c>
      <c r="C22" s="42"/>
      <c r="D22" s="42"/>
      <c r="E22" s="42"/>
      <c r="F22" s="56">
        <v>391.5</v>
      </c>
      <c r="G22" s="56">
        <v>286.3</v>
      </c>
      <c r="H22" s="56">
        <v>296.7</v>
      </c>
      <c r="I22" s="56">
        <v>404.5</v>
      </c>
      <c r="J22" s="56">
        <v>496.3</v>
      </c>
      <c r="K22" s="56">
        <v>481.7</v>
      </c>
      <c r="L22" s="56">
        <v>454.5</v>
      </c>
      <c r="M22" s="56">
        <v>465.1</v>
      </c>
      <c r="N22" s="56">
        <v>542.70000000000005</v>
      </c>
      <c r="O22" s="56">
        <v>495.05399999999997</v>
      </c>
      <c r="P22" s="56">
        <v>563.97799999999995</v>
      </c>
      <c r="Q22" s="56">
        <v>743.60400000000004</v>
      </c>
      <c r="R22" s="56">
        <v>642.64700000000005</v>
      </c>
      <c r="S22" s="56">
        <v>520.524</v>
      </c>
      <c r="T22" s="56">
        <v>489.13900000000001</v>
      </c>
    </row>
    <row r="23" spans="1:20" ht="16">
      <c r="A23" s="42" t="s">
        <v>25</v>
      </c>
      <c r="B23" s="42" t="s">
        <v>25</v>
      </c>
      <c r="C23" s="42"/>
      <c r="D23" s="42"/>
      <c r="E23" s="42"/>
      <c r="F23" s="56">
        <v>2002.2</v>
      </c>
      <c r="G23" s="56">
        <v>1906.1</v>
      </c>
      <c r="H23" s="56">
        <v>2063.4</v>
      </c>
      <c r="I23" s="56">
        <v>2289.3000000000002</v>
      </c>
      <c r="J23" s="56">
        <v>1945.6</v>
      </c>
      <c r="K23" s="56">
        <v>1737.7</v>
      </c>
      <c r="L23" s="56">
        <v>1885.6</v>
      </c>
      <c r="M23" s="56">
        <v>1643.4</v>
      </c>
      <c r="N23" s="56">
        <v>1258.8</v>
      </c>
      <c r="O23" s="56">
        <v>1299.271</v>
      </c>
      <c r="P23" s="56">
        <v>1438.433</v>
      </c>
      <c r="Q23" s="56">
        <v>1265.1579999999999</v>
      </c>
      <c r="R23" s="56">
        <v>1111.2940000000001</v>
      </c>
      <c r="S23" s="56">
        <v>1164.0239999999999</v>
      </c>
      <c r="T23" s="56">
        <v>1416.848</v>
      </c>
    </row>
    <row r="24" spans="1:20" ht="16">
      <c r="A24" s="42" t="s">
        <v>163</v>
      </c>
      <c r="B24" s="42" t="s">
        <v>163</v>
      </c>
      <c r="C24" s="42"/>
      <c r="D24" s="42"/>
      <c r="E24" s="42"/>
      <c r="F24" s="56">
        <v>284.60000000000002</v>
      </c>
      <c r="G24" s="56">
        <v>304.60000000000002</v>
      </c>
      <c r="H24" s="56">
        <v>278</v>
      </c>
      <c r="I24" s="56">
        <v>287.8</v>
      </c>
      <c r="J24" s="56">
        <v>315.5</v>
      </c>
      <c r="K24" s="56">
        <v>300.5</v>
      </c>
      <c r="L24" s="56">
        <v>283.8</v>
      </c>
      <c r="M24" s="56">
        <v>286</v>
      </c>
      <c r="N24" s="56">
        <v>257.7</v>
      </c>
      <c r="O24" s="56">
        <v>242.86699999999999</v>
      </c>
      <c r="P24" s="56">
        <v>218.11199999999999</v>
      </c>
      <c r="Q24" s="56">
        <v>197.79</v>
      </c>
      <c r="R24" s="56">
        <v>175.84299999999999</v>
      </c>
      <c r="S24" s="56">
        <v>144.60599999999999</v>
      </c>
      <c r="T24" s="56">
        <v>155.845</v>
      </c>
    </row>
    <row r="25" spans="1:20" ht="16">
      <c r="A25" s="41"/>
      <c r="B25" s="41"/>
      <c r="C25" s="41"/>
      <c r="D25" s="41"/>
      <c r="E25" s="41"/>
      <c r="F25" s="60">
        <v>2678.3</v>
      </c>
      <c r="G25" s="60">
        <v>2497</v>
      </c>
      <c r="H25" s="60">
        <v>2638.1</v>
      </c>
      <c r="I25" s="60">
        <v>2981.6</v>
      </c>
      <c r="J25" s="60">
        <v>2757.4</v>
      </c>
      <c r="K25" s="60">
        <v>2519.9</v>
      </c>
      <c r="L25" s="60">
        <v>2624</v>
      </c>
      <c r="M25" s="60">
        <v>2394.5</v>
      </c>
      <c r="N25" s="60">
        <v>2059.1999999999998</v>
      </c>
      <c r="O25" s="60">
        <v>2037.192</v>
      </c>
      <c r="P25" s="60">
        <v>2220.5230000000001</v>
      </c>
      <c r="Q25" s="60">
        <v>2206.5520000000001</v>
      </c>
      <c r="R25" s="60">
        <v>1929.7840000000001</v>
      </c>
      <c r="S25" s="60">
        <f>SUM(S22:S24)</f>
        <v>1829.1539999999998</v>
      </c>
      <c r="T25" s="60">
        <f>SUM(T22:T24)</f>
        <v>2061.8319999999999</v>
      </c>
    </row>
    <row r="26" spans="1:20" s="13" customFormat="1">
      <c r="A26"/>
      <c r="B26"/>
      <c r="C26"/>
      <c r="D26"/>
      <c r="E26"/>
      <c r="F26"/>
      <c r="G26"/>
      <c r="H26"/>
      <c r="I26"/>
      <c r="J26"/>
      <c r="K26"/>
      <c r="L26"/>
      <c r="R26" s="190"/>
      <c r="S26" s="190"/>
      <c r="T26" s="190"/>
    </row>
    <row r="27" spans="1:20">
      <c r="F27"/>
      <c r="G27"/>
      <c r="H27"/>
      <c r="K27"/>
      <c r="L27"/>
    </row>
    <row r="30" spans="1:20" ht="4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>
        <v>0</v>
      </c>
      <c r="Q30" s="37">
        <v>0</v>
      </c>
      <c r="R30" s="37"/>
      <c r="S30" s="37"/>
      <c r="T30" s="37"/>
    </row>
    <row r="31" spans="1:20" ht="16">
      <c r="F31"/>
      <c r="G31"/>
      <c r="H31"/>
      <c r="K31"/>
      <c r="L31"/>
      <c r="P31" s="56"/>
      <c r="Q31" s="56"/>
    </row>
    <row r="32" spans="1:20" ht="16">
      <c r="P32" s="56"/>
      <c r="Q32" s="56"/>
    </row>
    <row r="33" spans="6:17" ht="16">
      <c r="F33" s="40"/>
      <c r="G33" s="40"/>
      <c r="H33" s="40"/>
      <c r="I33" s="40"/>
      <c r="J33" s="40"/>
      <c r="K33" s="40"/>
      <c r="L33" s="40"/>
      <c r="P33" s="56"/>
      <c r="Q33" s="56"/>
    </row>
    <row r="34" spans="6:17" ht="16">
      <c r="F34" s="40"/>
      <c r="G34" s="40"/>
      <c r="H34" s="40"/>
      <c r="I34" s="40"/>
      <c r="J34" s="40"/>
      <c r="K34" s="40"/>
      <c r="L34" s="40"/>
      <c r="P34" s="56"/>
      <c r="Q34" s="56"/>
    </row>
    <row r="35" spans="6:17" ht="16">
      <c r="F35" s="40"/>
      <c r="G35" s="40"/>
      <c r="H35" s="40"/>
      <c r="I35" s="40"/>
      <c r="J35" s="40"/>
      <c r="K35" s="40"/>
      <c r="L35" s="40"/>
      <c r="P35" s="56"/>
      <c r="Q35" s="56"/>
    </row>
    <row r="36" spans="6:17" ht="16">
      <c r="F36" s="40"/>
      <c r="G36" s="40"/>
      <c r="H36" s="40"/>
      <c r="I36" s="40"/>
      <c r="J36" s="40"/>
      <c r="K36" s="40"/>
      <c r="L36" s="40"/>
      <c r="P36" s="56"/>
      <c r="Q36" s="56"/>
    </row>
    <row r="37" spans="6:17" ht="16">
      <c r="F37" s="40"/>
      <c r="G37" s="40"/>
      <c r="H37" s="40"/>
      <c r="I37" s="40"/>
      <c r="J37" s="40"/>
      <c r="K37" s="40"/>
      <c r="L37" s="40"/>
      <c r="P37" s="56"/>
      <c r="Q37" s="56"/>
    </row>
    <row r="38" spans="6:17" ht="16">
      <c r="F38" s="40"/>
      <c r="G38" s="40"/>
      <c r="H38" s="40"/>
      <c r="I38" s="40"/>
      <c r="J38" s="40"/>
      <c r="K38" s="40"/>
      <c r="L38" s="40"/>
      <c r="P38" s="56"/>
      <c r="Q38" s="56"/>
    </row>
    <row r="39" spans="6:17" ht="16">
      <c r="F39" s="40"/>
      <c r="G39" s="40"/>
      <c r="H39" s="40"/>
      <c r="I39" s="40"/>
      <c r="J39" s="40"/>
      <c r="K39" s="40"/>
      <c r="L39" s="40"/>
      <c r="P39" s="56"/>
      <c r="Q39" s="56"/>
    </row>
    <row r="40" spans="6:17" ht="16">
      <c r="F40" s="40"/>
      <c r="G40" s="40"/>
      <c r="H40" s="40"/>
      <c r="I40" s="40"/>
      <c r="J40" s="40"/>
      <c r="K40" s="40"/>
      <c r="L40" s="40"/>
      <c r="P40" s="56"/>
      <c r="Q40" s="56"/>
    </row>
    <row r="41" spans="6:17" ht="16">
      <c r="F41" s="40"/>
      <c r="G41" s="40"/>
      <c r="H41" s="40"/>
      <c r="I41" s="40"/>
      <c r="J41" s="40"/>
      <c r="K41" s="40"/>
      <c r="L41" s="40"/>
      <c r="P41" s="56"/>
      <c r="Q41" s="56"/>
    </row>
    <row r="42" spans="6:17" ht="16">
      <c r="F42" s="40"/>
      <c r="G42" s="40"/>
      <c r="H42" s="40"/>
      <c r="I42" s="40"/>
      <c r="J42" s="40"/>
      <c r="K42" s="40"/>
      <c r="L42" s="40"/>
      <c r="P42" s="56"/>
      <c r="Q42" s="56"/>
    </row>
    <row r="43" spans="6:17" ht="16">
      <c r="F43" s="40"/>
      <c r="G43" s="40"/>
      <c r="H43" s="40"/>
      <c r="I43" s="40"/>
      <c r="J43" s="40"/>
      <c r="K43" s="40"/>
      <c r="L43" s="40"/>
      <c r="P43" s="56"/>
      <c r="Q43" s="56"/>
    </row>
    <row r="44" spans="6:17" ht="16">
      <c r="F44" s="40"/>
      <c r="G44" s="40"/>
      <c r="H44" s="40"/>
      <c r="I44" s="40"/>
      <c r="J44" s="40"/>
      <c r="K44" s="40"/>
      <c r="L44" s="40"/>
      <c r="P44" s="56"/>
      <c r="Q44" s="56"/>
    </row>
    <row r="45" spans="6:17" ht="16">
      <c r="F45" s="40"/>
      <c r="G45" s="40"/>
      <c r="H45" s="40"/>
      <c r="I45" s="40"/>
      <c r="J45" s="40"/>
      <c r="K45" s="40"/>
      <c r="L45" s="40"/>
      <c r="P45" s="56"/>
      <c r="Q45" s="56"/>
    </row>
    <row r="46" spans="6:17" ht="16">
      <c r="F46" s="40"/>
      <c r="G46" s="40"/>
      <c r="H46" s="40"/>
      <c r="I46" s="40"/>
      <c r="J46" s="40"/>
      <c r="K46" s="40"/>
      <c r="L46" s="40"/>
      <c r="P46" s="56"/>
      <c r="Q46" s="56"/>
    </row>
    <row r="47" spans="6:17" ht="16">
      <c r="F47" s="40"/>
      <c r="G47" s="40"/>
      <c r="H47" s="40"/>
      <c r="I47" s="40"/>
      <c r="J47" s="40"/>
      <c r="K47" s="40"/>
      <c r="L47" s="40"/>
      <c r="P47" s="56"/>
      <c r="Q47" s="56"/>
    </row>
    <row r="48" spans="6:17" ht="16">
      <c r="F48" s="40"/>
      <c r="G48" s="40"/>
      <c r="H48" s="40"/>
      <c r="I48" s="40"/>
      <c r="J48" s="40"/>
      <c r="K48" s="40"/>
      <c r="L48" s="40"/>
      <c r="P48" s="56"/>
      <c r="Q48" s="56"/>
    </row>
    <row r="49" spans="6:17" ht="16">
      <c r="F49" s="40"/>
      <c r="G49" s="40"/>
      <c r="H49" s="40"/>
      <c r="I49" s="40"/>
      <c r="J49" s="40"/>
      <c r="K49" s="40"/>
      <c r="L49" s="40"/>
      <c r="P49" s="56"/>
      <c r="Q49" s="56"/>
    </row>
    <row r="50" spans="6:17" ht="16">
      <c r="F50" s="40"/>
      <c r="G50" s="40"/>
      <c r="H50" s="40"/>
      <c r="I50" s="40"/>
      <c r="J50" s="40"/>
      <c r="K50" s="40"/>
      <c r="L50" s="40"/>
      <c r="P50" s="56"/>
      <c r="Q50" s="56"/>
    </row>
    <row r="51" spans="6:17" ht="16">
      <c r="F51" s="40"/>
      <c r="G51" s="40"/>
      <c r="H51" s="40"/>
      <c r="I51" s="40"/>
      <c r="J51" s="40"/>
      <c r="K51" s="40"/>
      <c r="L51" s="40"/>
      <c r="P51" s="56"/>
      <c r="Q51" s="56"/>
    </row>
    <row r="52" spans="6:17" ht="16">
      <c r="F52" s="40"/>
      <c r="G52" s="40"/>
      <c r="H52" s="40"/>
      <c r="I52" s="40"/>
      <c r="J52" s="40"/>
      <c r="K52" s="40"/>
      <c r="L52" s="40"/>
      <c r="P52" s="56"/>
      <c r="Q52" s="56"/>
    </row>
    <row r="53" spans="6:17" ht="16">
      <c r="F53" s="40"/>
      <c r="G53" s="40"/>
      <c r="H53" s="40"/>
      <c r="I53" s="40"/>
      <c r="J53" s="40"/>
      <c r="K53" s="40"/>
      <c r="L53" s="40"/>
      <c r="P53" s="56"/>
      <c r="Q53" s="56"/>
    </row>
    <row r="54" spans="6:17" ht="16">
      <c r="F54" s="40"/>
      <c r="G54" s="40"/>
      <c r="H54" s="40"/>
      <c r="I54" s="40"/>
      <c r="J54" s="40"/>
      <c r="K54" s="40"/>
      <c r="L54" s="40"/>
      <c r="P54" s="56"/>
      <c r="Q54" s="56"/>
    </row>
    <row r="55" spans="6:17" ht="16">
      <c r="F55" s="40"/>
      <c r="G55" s="40"/>
      <c r="H55" s="40"/>
      <c r="I55" s="40"/>
      <c r="J55" s="40"/>
      <c r="K55" s="40"/>
      <c r="L55" s="40"/>
      <c r="P55" s="56"/>
      <c r="Q55" s="56"/>
    </row>
    <row r="56" spans="6:17" ht="16">
      <c r="F56" s="40"/>
      <c r="G56" s="40"/>
      <c r="H56" s="40"/>
      <c r="I56" s="40"/>
      <c r="J56" s="40"/>
      <c r="K56" s="40"/>
      <c r="L56" s="40"/>
      <c r="P56" s="56"/>
      <c r="Q56" s="56"/>
    </row>
    <row r="57" spans="6:17" ht="16">
      <c r="F57" s="40"/>
      <c r="G57" s="40"/>
      <c r="H57" s="40"/>
      <c r="I57" s="40"/>
      <c r="J57" s="40"/>
      <c r="K57" s="40"/>
      <c r="L57" s="40"/>
      <c r="P57" s="56"/>
      <c r="Q57" s="56"/>
    </row>
    <row r="58" spans="6:17">
      <c r="F58" s="40"/>
      <c r="G58" s="40"/>
      <c r="H58" s="40"/>
      <c r="I58" s="40"/>
      <c r="J58" s="40"/>
      <c r="K58" s="40"/>
      <c r="L58" s="40"/>
    </row>
    <row r="59" spans="6:17">
      <c r="F59" s="40"/>
      <c r="G59" s="40"/>
      <c r="H59" s="40"/>
      <c r="I59" s="40"/>
      <c r="J59" s="40"/>
      <c r="K59" s="40"/>
      <c r="L59" s="40"/>
    </row>
    <row r="60" spans="6:17">
      <c r="F60" s="40"/>
      <c r="G60" s="40"/>
      <c r="H60" s="40"/>
      <c r="I60" s="40"/>
      <c r="J60" s="40"/>
      <c r="K60" s="40"/>
      <c r="L60" s="40"/>
    </row>
    <row r="61" spans="6:17">
      <c r="F61" s="40"/>
      <c r="G61" s="40"/>
      <c r="H61" s="40"/>
      <c r="I61" s="40"/>
      <c r="J61" s="40"/>
      <c r="K61" s="40"/>
      <c r="L61" s="40"/>
    </row>
    <row r="62" spans="6:17">
      <c r="F62" s="40"/>
      <c r="G62" s="40"/>
      <c r="H62" s="40"/>
      <c r="I62" s="40"/>
      <c r="J62" s="40"/>
      <c r="K62" s="40"/>
      <c r="L62" s="40"/>
    </row>
    <row r="63" spans="6:17">
      <c r="F63" s="40"/>
      <c r="G63" s="40"/>
      <c r="H63" s="40"/>
      <c r="I63" s="40"/>
      <c r="J63" s="40"/>
      <c r="K63" s="40"/>
      <c r="L63" s="40"/>
    </row>
    <row r="64" spans="6:17">
      <c r="F64" s="40"/>
      <c r="G64" s="40"/>
      <c r="H64" s="40"/>
      <c r="I64" s="40"/>
      <c r="J64" s="40"/>
      <c r="K64" s="40"/>
      <c r="L64" s="40"/>
    </row>
    <row r="65" spans="6:12">
      <c r="F65" s="40"/>
      <c r="G65" s="40"/>
      <c r="H65" s="40"/>
      <c r="I65" s="40"/>
      <c r="J65" s="40"/>
      <c r="K65" s="40"/>
      <c r="L65" s="40"/>
    </row>
    <row r="66" spans="6:12">
      <c r="F66" s="40"/>
      <c r="G66" s="40"/>
      <c r="H66" s="40"/>
      <c r="I66" s="40"/>
      <c r="J66" s="40"/>
      <c r="K66" s="40"/>
      <c r="L66" s="40"/>
    </row>
    <row r="67" spans="6:12">
      <c r="F67" s="40"/>
      <c r="G67" s="40"/>
      <c r="H67" s="40"/>
      <c r="I67" s="40"/>
      <c r="J67" s="40"/>
      <c r="K67" s="40"/>
      <c r="L67" s="40"/>
    </row>
    <row r="68" spans="6:12">
      <c r="F68" s="40"/>
      <c r="G68" s="40"/>
      <c r="H68" s="40"/>
      <c r="I68" s="40"/>
      <c r="J68" s="40"/>
      <c r="K68" s="40"/>
      <c r="L68" s="40"/>
    </row>
    <row r="69" spans="6:12">
      <c r="F69" s="40"/>
      <c r="G69" s="40"/>
      <c r="H69" s="40"/>
      <c r="I69" s="40"/>
      <c r="J69" s="40"/>
      <c r="K69" s="40"/>
      <c r="L69" s="40"/>
    </row>
    <row r="70" spans="6:12">
      <c r="F70" s="40"/>
      <c r="G70" s="40"/>
      <c r="H70" s="40"/>
      <c r="I70" s="40"/>
      <c r="J70" s="40"/>
      <c r="K70" s="40"/>
      <c r="L70" s="40"/>
    </row>
    <row r="71" spans="6:12">
      <c r="F71" s="40"/>
      <c r="G71" s="40"/>
      <c r="H71" s="40"/>
      <c r="I71" s="40"/>
      <c r="J71" s="40"/>
      <c r="K71" s="40"/>
      <c r="L71" s="40"/>
    </row>
    <row r="72" spans="6:12">
      <c r="F72" s="40"/>
      <c r="G72" s="40"/>
      <c r="H72" s="40"/>
      <c r="I72" s="40"/>
      <c r="J72" s="40"/>
      <c r="K72" s="40"/>
      <c r="L72" s="40"/>
    </row>
    <row r="73" spans="6:12">
      <c r="F73" s="40"/>
      <c r="G73" s="40"/>
      <c r="H73" s="40"/>
      <c r="I73" s="40"/>
      <c r="J73" s="40"/>
      <c r="K73" s="40"/>
      <c r="L73" s="40"/>
    </row>
    <row r="74" spans="6:12">
      <c r="F74" s="40"/>
      <c r="G74" s="40"/>
      <c r="H74" s="40"/>
      <c r="I74" s="40"/>
      <c r="J74" s="40"/>
      <c r="K74" s="40"/>
      <c r="L74" s="40"/>
    </row>
    <row r="75" spans="6:12">
      <c r="F75" s="40"/>
      <c r="G75" s="40"/>
      <c r="H75" s="40"/>
      <c r="I75" s="40"/>
      <c r="J75" s="40"/>
      <c r="K75" s="40"/>
      <c r="L75" s="40"/>
    </row>
    <row r="76" spans="6:12">
      <c r="F76" s="40"/>
      <c r="G76" s="40"/>
      <c r="H76" s="40"/>
      <c r="I76" s="40"/>
      <c r="J76" s="40"/>
      <c r="K76" s="40"/>
      <c r="L76" s="40"/>
    </row>
    <row r="77" spans="6:12">
      <c r="F77" s="40"/>
      <c r="G77" s="40"/>
      <c r="H77" s="40"/>
      <c r="I77" s="40"/>
      <c r="J77" s="40"/>
      <c r="K77" s="40"/>
      <c r="L77" s="40"/>
    </row>
    <row r="78" spans="6:12">
      <c r="F78" s="40"/>
      <c r="G78" s="40"/>
      <c r="H78" s="40"/>
      <c r="I78" s="40"/>
      <c r="J78" s="40"/>
      <c r="K78" s="40"/>
      <c r="L78" s="40"/>
    </row>
    <row r="79" spans="6:12">
      <c r="F79" s="40"/>
      <c r="G79" s="40"/>
      <c r="H79" s="40"/>
      <c r="I79" s="40"/>
      <c r="J79" s="40"/>
      <c r="K79" s="40"/>
      <c r="L79" s="40"/>
    </row>
    <row r="80" spans="6:12">
      <c r="F80" s="40"/>
      <c r="G80" s="40"/>
      <c r="H80" s="40"/>
      <c r="I80" s="40"/>
      <c r="J80" s="40"/>
      <c r="K80" s="40"/>
      <c r="L80" s="40"/>
    </row>
    <row r="81" spans="6:12">
      <c r="F81" s="40"/>
      <c r="G81" s="40"/>
      <c r="H81" s="40"/>
      <c r="I81" s="40"/>
      <c r="J81" s="40"/>
      <c r="K81" s="40"/>
      <c r="L81" s="40"/>
    </row>
    <row r="82" spans="6:12">
      <c r="F82" s="40"/>
      <c r="G82" s="40"/>
      <c r="H82" s="40"/>
      <c r="I82" s="40"/>
      <c r="J82" s="40"/>
      <c r="K82" s="40"/>
      <c r="L82" s="40"/>
    </row>
    <row r="83" spans="6:12">
      <c r="F83" s="40"/>
      <c r="G83" s="40"/>
      <c r="H83" s="40"/>
      <c r="I83" s="40"/>
      <c r="J83" s="40"/>
      <c r="K83" s="40"/>
      <c r="L83" s="40"/>
    </row>
    <row r="84" spans="6:12">
      <c r="F84" s="40"/>
      <c r="G84" s="40"/>
      <c r="H84" s="40"/>
      <c r="I84" s="40"/>
      <c r="J84" s="40"/>
      <c r="K84" s="40"/>
      <c r="L84" s="40"/>
    </row>
    <row r="85" spans="6:12">
      <c r="F85" s="40"/>
      <c r="G85" s="40"/>
      <c r="H85" s="40"/>
      <c r="I85" s="40"/>
      <c r="J85" s="40"/>
      <c r="K85" s="40"/>
      <c r="L85" s="40"/>
    </row>
    <row r="86" spans="6:12">
      <c r="F86" s="40"/>
      <c r="G86" s="40"/>
      <c r="H86" s="40"/>
      <c r="I86" s="40"/>
      <c r="J86" s="40"/>
      <c r="K86" s="40"/>
      <c r="L86" s="40"/>
    </row>
    <row r="87" spans="6:12">
      <c r="F87" s="40"/>
      <c r="G87" s="40"/>
      <c r="H87" s="40"/>
      <c r="I87" s="40"/>
      <c r="J87" s="40"/>
      <c r="K87" s="40"/>
      <c r="L87" s="40"/>
    </row>
    <row r="88" spans="6:12">
      <c r="F88" s="40"/>
      <c r="G88" s="40"/>
      <c r="H88" s="40"/>
      <c r="I88" s="40"/>
      <c r="J88" s="40"/>
      <c r="K88" s="40"/>
      <c r="L88" s="40"/>
    </row>
    <row r="89" spans="6:12">
      <c r="F89" s="40"/>
      <c r="G89" s="40"/>
      <c r="H89" s="40"/>
      <c r="I89" s="40"/>
      <c r="J89" s="40"/>
      <c r="K89" s="40"/>
      <c r="L89" s="40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X24"/>
  <sheetViews>
    <sheetView showGridLines="0" zoomScale="130" zoomScaleNormal="13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 outlineLevelRow="1" outlineLevelCol="1"/>
  <cols>
    <col min="1" max="1" width="38.08203125" customWidth="1"/>
    <col min="2" max="2" width="34.08203125" hidden="1" customWidth="1" outlineLevel="1"/>
    <col min="3" max="3" width="12.08203125" hidden="1" customWidth="1" collapsed="1"/>
    <col min="4" max="6" width="12.0820312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4" ht="17.5">
      <c r="A1" s="198"/>
      <c r="B1" s="198"/>
      <c r="C1" s="170"/>
      <c r="D1" s="170"/>
      <c r="E1" s="170"/>
      <c r="F1" s="170"/>
    </row>
    <row r="2" spans="1:24" ht="17.5">
      <c r="A2" s="198"/>
      <c r="B2" s="198"/>
      <c r="C2" s="170"/>
      <c r="D2" s="170"/>
      <c r="E2" s="170"/>
      <c r="F2" s="170"/>
    </row>
    <row r="3" spans="1:24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16.5" customHeight="1">
      <c r="A4" s="33" t="s">
        <v>255</v>
      </c>
      <c r="B4" s="33"/>
      <c r="C4" s="38" t="s">
        <v>336</v>
      </c>
      <c r="D4" s="38" t="s">
        <v>337</v>
      </c>
      <c r="E4" s="38" t="s">
        <v>338</v>
      </c>
      <c r="F4" s="38" t="s">
        <v>339</v>
      </c>
      <c r="G4" s="38" t="s">
        <v>1</v>
      </c>
      <c r="H4" s="38" t="s">
        <v>2</v>
      </c>
      <c r="I4" s="38" t="s">
        <v>3</v>
      </c>
      <c r="J4" s="38" t="s">
        <v>4</v>
      </c>
      <c r="K4" s="39" t="s">
        <v>5</v>
      </c>
      <c r="L4" s="39" t="s">
        <v>44</v>
      </c>
      <c r="M4" s="39" t="s">
        <v>69</v>
      </c>
      <c r="N4" s="39" t="s">
        <v>70</v>
      </c>
      <c r="O4" s="38" t="s">
        <v>260</v>
      </c>
      <c r="P4" s="38" t="s">
        <v>311</v>
      </c>
      <c r="Q4" s="38" t="s">
        <v>313</v>
      </c>
      <c r="R4" s="38" t="s">
        <v>322</v>
      </c>
      <c r="S4" s="38" t="s">
        <v>325</v>
      </c>
      <c r="T4" s="38" t="s">
        <v>328</v>
      </c>
      <c r="U4" s="38" t="s">
        <v>333</v>
      </c>
      <c r="V4" s="38" t="s">
        <v>344</v>
      </c>
      <c r="W4" s="38" t="s">
        <v>358</v>
      </c>
      <c r="X4" s="38" t="s">
        <v>366</v>
      </c>
    </row>
    <row r="5" spans="1:24" ht="16.5" customHeight="1">
      <c r="A5" s="29" t="s">
        <v>47</v>
      </c>
      <c r="B5" s="30"/>
      <c r="C5" s="30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4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16.5" hidden="1" customHeight="1" outlineLevel="1">
      <c r="A7" s="33"/>
      <c r="B7" s="33" t="s">
        <v>254</v>
      </c>
      <c r="C7" s="33"/>
      <c r="D7" s="33"/>
      <c r="E7" s="33"/>
      <c r="F7" s="33"/>
      <c r="G7" s="31" t="str">
        <f t="shared" ref="G7:N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1" t="s">
        <v>309</v>
      </c>
      <c r="P7" s="31" t="s">
        <v>318</v>
      </c>
      <c r="Q7" s="31" t="s">
        <v>319</v>
      </c>
      <c r="R7" s="31" t="s">
        <v>323</v>
      </c>
      <c r="S7" s="31" t="s">
        <v>326</v>
      </c>
      <c r="T7" s="31" t="s">
        <v>329</v>
      </c>
      <c r="U7" s="31" t="s">
        <v>334</v>
      </c>
      <c r="V7" s="31"/>
      <c r="W7" s="31"/>
      <c r="X7" s="31"/>
    </row>
    <row r="8" spans="1:24" ht="16.5" hidden="1" customHeight="1" outlineLevel="1" collapsed="1">
      <c r="A8" s="12"/>
      <c r="B8" s="29" t="s">
        <v>48</v>
      </c>
      <c r="C8" s="29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4" ht="6.65" customHeight="1" collapsed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4" s="132" customFormat="1" ht="16">
      <c r="A10" s="130" t="s">
        <v>215</v>
      </c>
      <c r="B10" s="130" t="s">
        <v>216</v>
      </c>
      <c r="C10" s="176">
        <v>746.25855288918945</v>
      </c>
      <c r="D10" s="176">
        <v>795.8915903126483</v>
      </c>
      <c r="E10" s="176">
        <v>851.96956651242522</v>
      </c>
      <c r="F10" s="176">
        <v>1122.9935576523344</v>
      </c>
      <c r="G10" s="131">
        <v>545.6</v>
      </c>
      <c r="H10" s="131">
        <v>68.8</v>
      </c>
      <c r="I10" s="131">
        <v>168</v>
      </c>
      <c r="J10" s="131">
        <v>951.9</v>
      </c>
      <c r="K10" s="131">
        <v>125.3</v>
      </c>
      <c r="L10" s="131">
        <v>210.7</v>
      </c>
      <c r="M10" s="131">
        <v>360.9</v>
      </c>
      <c r="N10" s="131">
        <v>814.7</v>
      </c>
      <c r="O10" s="131">
        <v>643.5</v>
      </c>
      <c r="P10" s="131">
        <v>889.4</v>
      </c>
      <c r="Q10" s="131">
        <v>1182.4000000000001</v>
      </c>
      <c r="R10" s="131">
        <v>952.5</v>
      </c>
      <c r="S10" s="131">
        <v>1073.2</v>
      </c>
      <c r="T10" s="131">
        <v>1084.3738818815409</v>
      </c>
      <c r="U10" s="131">
        <v>1000.4565745070802</v>
      </c>
      <c r="V10" s="131">
        <v>1147.5241632453271</v>
      </c>
      <c r="W10" s="131">
        <v>530.58220731306972</v>
      </c>
      <c r="X10" s="131">
        <v>673.13437836529499</v>
      </c>
    </row>
    <row r="11" spans="1:24" ht="16">
      <c r="A11" s="110" t="s">
        <v>223</v>
      </c>
      <c r="B11" s="110" t="s">
        <v>321</v>
      </c>
      <c r="C11" s="129">
        <v>746.25855288918945</v>
      </c>
      <c r="D11" s="129">
        <v>795.8915903126483</v>
      </c>
      <c r="E11" s="129">
        <v>851.96956651242522</v>
      </c>
      <c r="F11" s="129">
        <v>1122.9935576523344</v>
      </c>
      <c r="G11" s="129">
        <v>607.4</v>
      </c>
      <c r="H11" s="129">
        <v>24.7</v>
      </c>
      <c r="I11" s="129">
        <v>84.5</v>
      </c>
      <c r="J11" s="129">
        <v>218.8</v>
      </c>
      <c r="K11" s="129">
        <v>125.3</v>
      </c>
      <c r="L11" s="129">
        <v>210.7</v>
      </c>
      <c r="M11" s="129">
        <v>360.9</v>
      </c>
      <c r="N11" s="129">
        <v>814.7</v>
      </c>
      <c r="O11" s="129">
        <v>643.5</v>
      </c>
      <c r="P11" s="129">
        <v>889.4</v>
      </c>
      <c r="Q11" s="129">
        <v>1182.4000000000001</v>
      </c>
      <c r="R11" s="129">
        <v>952.5</v>
      </c>
      <c r="S11" s="129">
        <v>1140.5999999999999</v>
      </c>
      <c r="T11" s="129">
        <v>1066.4962809628619</v>
      </c>
      <c r="U11" s="129">
        <v>979.12592056854407</v>
      </c>
      <c r="V11" s="129">
        <v>1064.959220771342</v>
      </c>
      <c r="W11" s="129">
        <v>694.24777482071397</v>
      </c>
      <c r="X11" s="129">
        <v>674.84949396726108</v>
      </c>
    </row>
    <row r="12" spans="1:24" ht="16">
      <c r="A12" s="109" t="s">
        <v>224</v>
      </c>
      <c r="B12" s="135" t="s">
        <v>224</v>
      </c>
      <c r="C12" s="136">
        <v>2.3435577297292176E-2</v>
      </c>
      <c r="D12" s="136">
        <v>3.4661755866980656E-2</v>
      </c>
      <c r="E12" s="136">
        <v>0</v>
      </c>
      <c r="F12" s="136">
        <v>7.2794733079515714E-2</v>
      </c>
      <c r="G12" s="136">
        <v>8.2000000000000003E-2</v>
      </c>
      <c r="H12" s="136">
        <v>-0.06</v>
      </c>
      <c r="I12" s="136">
        <v>0.06</v>
      </c>
      <c r="J12" s="136">
        <v>9.7000000000000003E-2</v>
      </c>
      <c r="K12" s="136">
        <v>0.13</v>
      </c>
      <c r="L12" s="136">
        <v>0.12</v>
      </c>
      <c r="M12" s="136">
        <v>7.0999999999999994E-2</v>
      </c>
      <c r="N12" s="136">
        <v>6.4000000000000001E-2</v>
      </c>
      <c r="O12" s="136">
        <v>8.1000000000000003E-2</v>
      </c>
      <c r="P12" s="136">
        <v>6.6000000000000003E-2</v>
      </c>
      <c r="Q12" s="136">
        <v>7.1999999999999995E-2</v>
      </c>
      <c r="R12" s="136">
        <v>6.9000000000000006E-2</v>
      </c>
      <c r="S12" s="136">
        <v>6.5000000000000002E-2</v>
      </c>
      <c r="T12" s="136">
        <v>6.4499115783136801E-2</v>
      </c>
      <c r="U12" s="136">
        <v>7.1338608326349695E-2</v>
      </c>
      <c r="V12" s="136">
        <v>7.6985447075609059E-2</v>
      </c>
      <c r="W12" s="136">
        <v>8.6326899809620855E-2</v>
      </c>
      <c r="X12" s="136">
        <v>7.6093410786803095E-2</v>
      </c>
    </row>
    <row r="13" spans="1:24" ht="16">
      <c r="A13" s="110" t="s">
        <v>251</v>
      </c>
      <c r="B13" s="110" t="s">
        <v>252</v>
      </c>
      <c r="C13" s="129">
        <v>-22.391000000000002</v>
      </c>
      <c r="D13" s="129">
        <v>-27.040999999999997</v>
      </c>
      <c r="E13" s="110"/>
      <c r="F13" s="110"/>
      <c r="G13" s="129">
        <v>-493</v>
      </c>
      <c r="H13" s="129">
        <v>-21.4</v>
      </c>
      <c r="I13" s="129">
        <v>-22.1</v>
      </c>
      <c r="J13" s="129">
        <v>-51.2</v>
      </c>
      <c r="K13" s="129">
        <v>-41.5</v>
      </c>
      <c r="L13" s="129">
        <v>-23.8</v>
      </c>
      <c r="M13" s="129">
        <v>-35.1</v>
      </c>
      <c r="N13" s="129">
        <v>-45.4</v>
      </c>
      <c r="O13" s="129">
        <v>-52.5</v>
      </c>
      <c r="P13" s="129">
        <v>-44</v>
      </c>
      <c r="Q13" s="129">
        <v>-41</v>
      </c>
      <c r="R13" s="129">
        <v>-40.299999999999997</v>
      </c>
      <c r="S13" s="129">
        <v>-46.4</v>
      </c>
      <c r="T13" s="129">
        <v>-47.952790000000007</v>
      </c>
      <c r="U13" s="129">
        <v>-47.340517718113823</v>
      </c>
      <c r="V13" s="129">
        <f>SUM(V14:V16)</f>
        <v>-96.744342213755772</v>
      </c>
      <c r="W13" s="129">
        <f>W14+W15+W16</f>
        <v>-39.333064672653315</v>
      </c>
      <c r="X13" s="129">
        <f>X14+X15+X16</f>
        <v>-48.986145613221964</v>
      </c>
    </row>
    <row r="14" spans="1:24" ht="16">
      <c r="A14" s="137" t="s">
        <v>10</v>
      </c>
      <c r="B14" s="137" t="s">
        <v>52</v>
      </c>
      <c r="C14" s="120">
        <v>-21.334</v>
      </c>
      <c r="D14" s="120">
        <v>-21.260999999999999</v>
      </c>
      <c r="E14" s="137"/>
      <c r="F14" s="137"/>
      <c r="G14" s="120">
        <v>-50.2</v>
      </c>
      <c r="H14" s="120">
        <v>-18.100000000000001</v>
      </c>
      <c r="I14" s="120">
        <v>-21.5</v>
      </c>
      <c r="J14" s="120">
        <v>-51.8</v>
      </c>
      <c r="K14" s="120">
        <v>-35.1</v>
      </c>
      <c r="L14" s="120">
        <v>-10</v>
      </c>
      <c r="M14" s="120">
        <v>-24.3</v>
      </c>
      <c r="N14" s="120">
        <v>-27.6</v>
      </c>
      <c r="O14" s="120">
        <v>-40.9</v>
      </c>
      <c r="P14" s="120">
        <v>-37.9</v>
      </c>
      <c r="Q14" s="120">
        <v>-33.9</v>
      </c>
      <c r="R14" s="120">
        <v>-60.5</v>
      </c>
      <c r="S14" s="120">
        <v>-43.9</v>
      </c>
      <c r="T14" s="120">
        <v>-32.658999999999999</v>
      </c>
      <c r="U14" s="120">
        <v>-37.239370278679012</v>
      </c>
      <c r="V14" s="120">
        <v>-29.144342213755763</v>
      </c>
      <c r="W14" s="120">
        <v>-32.591374133617315</v>
      </c>
      <c r="X14" s="120">
        <v>-47.647078897222983</v>
      </c>
    </row>
    <row r="15" spans="1:24" ht="16">
      <c r="A15" s="137" t="s">
        <v>9</v>
      </c>
      <c r="B15" s="137" t="s">
        <v>225</v>
      </c>
      <c r="C15" s="121">
        <v>-1.9430000000000001</v>
      </c>
      <c r="D15" s="121">
        <v>-5.2129999999999992</v>
      </c>
      <c r="E15" s="174"/>
      <c r="F15" s="174"/>
      <c r="G15" s="121">
        <v>-22.9</v>
      </c>
      <c r="H15" s="121">
        <v>0.9</v>
      </c>
      <c r="I15" s="121">
        <v>-3.3</v>
      </c>
      <c r="J15" s="121">
        <v>-6.5</v>
      </c>
      <c r="K15" s="121">
        <v>-9.5</v>
      </c>
      <c r="L15" s="121">
        <v>-14.4</v>
      </c>
      <c r="M15" s="121">
        <v>-11.5</v>
      </c>
      <c r="N15" s="121">
        <v>-21.6</v>
      </c>
      <c r="O15" s="121">
        <v>-15.7</v>
      </c>
      <c r="P15" s="121">
        <v>-12.7</v>
      </c>
      <c r="Q15" s="121">
        <v>-12.8</v>
      </c>
      <c r="R15" s="121">
        <v>-16.3</v>
      </c>
      <c r="S15" s="120">
        <v>-14.8</v>
      </c>
      <c r="T15" s="120">
        <v>-17.922000000000001</v>
      </c>
      <c r="U15" s="120">
        <v>-18.00190396310645</v>
      </c>
      <c r="V15" s="120">
        <v>-18.2</v>
      </c>
      <c r="W15" s="120">
        <v>-6.3877673120479992</v>
      </c>
      <c r="X15" s="120">
        <v>-4.1955404505370018</v>
      </c>
    </row>
    <row r="16" spans="1:24" ht="16">
      <c r="A16" s="150" t="s">
        <v>11</v>
      </c>
      <c r="B16" s="150" t="s">
        <v>55</v>
      </c>
      <c r="C16" s="151">
        <v>0.88600000000000001</v>
      </c>
      <c r="D16" s="151">
        <v>-0.56699999999999995</v>
      </c>
      <c r="E16" s="175"/>
      <c r="F16" s="175"/>
      <c r="G16" s="151">
        <v>-419.9</v>
      </c>
      <c r="H16" s="151">
        <v>-4.2</v>
      </c>
      <c r="I16" s="151">
        <v>2.7</v>
      </c>
      <c r="J16" s="151">
        <v>7.2</v>
      </c>
      <c r="K16" s="151">
        <v>3.1</v>
      </c>
      <c r="L16" s="151">
        <v>0.6</v>
      </c>
      <c r="M16" s="151">
        <v>0.7</v>
      </c>
      <c r="N16" s="151">
        <v>3.8</v>
      </c>
      <c r="O16" s="151">
        <v>4.0999999999999996</v>
      </c>
      <c r="P16" s="151">
        <v>6.5</v>
      </c>
      <c r="Q16" s="151">
        <v>5.7</v>
      </c>
      <c r="R16" s="151">
        <v>36.5</v>
      </c>
      <c r="S16" s="120">
        <v>12.4</v>
      </c>
      <c r="T16" s="120">
        <v>2.6282099999999993</v>
      </c>
      <c r="U16" s="120">
        <v>7.9007565236716362</v>
      </c>
      <c r="V16" s="120">
        <v>-49.4</v>
      </c>
      <c r="W16" s="120">
        <v>-0.35392322698800055</v>
      </c>
      <c r="X16" s="120">
        <v>2.8564737345380227</v>
      </c>
    </row>
    <row r="17" spans="1:24" ht="16.5">
      <c r="A17" s="127"/>
      <c r="B17" s="127"/>
      <c r="C17" s="127"/>
      <c r="D17" s="127"/>
      <c r="E17" s="127"/>
      <c r="F17" s="127"/>
    </row>
    <row r="20" spans="1:24" ht="4.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159"/>
      <c r="R20" s="159"/>
      <c r="S20" s="159"/>
      <c r="T20" s="159"/>
      <c r="U20" s="159"/>
      <c r="V20" s="159"/>
      <c r="W20" s="159"/>
      <c r="X20" s="159"/>
    </row>
    <row r="21" spans="1:24" ht="16.5">
      <c r="A21" s="109"/>
      <c r="B21" s="144"/>
      <c r="C21" s="144"/>
      <c r="D21" s="144"/>
      <c r="E21" s="144"/>
      <c r="F21" s="144"/>
      <c r="G21" s="120"/>
      <c r="H21" s="120"/>
      <c r="I21" s="120"/>
      <c r="J21" s="120"/>
      <c r="K21" s="120"/>
      <c r="L21" s="120"/>
      <c r="M21" s="120"/>
      <c r="N21" s="120"/>
      <c r="O21" s="120"/>
      <c r="P21" s="120"/>
    </row>
    <row r="22" spans="1:24" ht="16">
      <c r="A22" s="109"/>
      <c r="B22" s="109"/>
      <c r="C22" s="109"/>
      <c r="D22" s="109"/>
      <c r="E22" s="109"/>
      <c r="F22" s="109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24" ht="16">
      <c r="A23" s="109"/>
      <c r="B23" s="109"/>
      <c r="C23" s="109"/>
      <c r="D23" s="109"/>
      <c r="E23" s="109"/>
      <c r="F23" s="109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24" spans="1:24" ht="16.5">
      <c r="A24" s="135"/>
      <c r="B24" s="138"/>
      <c r="C24" s="138"/>
      <c r="D24" s="138"/>
      <c r="E24" s="138"/>
      <c r="F24" s="138"/>
      <c r="G24" s="152"/>
      <c r="H24" s="120"/>
      <c r="I24" s="120"/>
      <c r="J24" s="120"/>
      <c r="K24" s="152"/>
      <c r="L24" s="152"/>
      <c r="M24" s="120"/>
      <c r="N24" s="120"/>
      <c r="O24" s="120"/>
      <c r="P24" s="120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X132"/>
  <sheetViews>
    <sheetView showGridLines="0" zoomScale="85" zoomScaleNormal="85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 outlineLevelRow="1" outlineLevelCol="1"/>
  <cols>
    <col min="1" max="1" width="58.08203125" customWidth="1"/>
    <col min="2" max="2" width="55.58203125" hidden="1" customWidth="1" outlineLevel="1"/>
    <col min="3" max="3" width="12.75" hidden="1" customWidth="1" collapsed="1"/>
    <col min="4" max="6" width="12.7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4" ht="17.5">
      <c r="A1" s="198"/>
      <c r="B1" s="198"/>
      <c r="C1" s="170"/>
      <c r="D1" s="170"/>
      <c r="E1" s="170"/>
      <c r="F1" s="170"/>
    </row>
    <row r="2" spans="1:24" ht="17.5">
      <c r="A2" s="198"/>
      <c r="B2" s="198"/>
      <c r="C2" s="170"/>
      <c r="D2" s="170"/>
      <c r="E2" s="170"/>
      <c r="F2" s="170"/>
    </row>
    <row r="3" spans="1:24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16.5" customHeight="1">
      <c r="A4" s="33" t="s">
        <v>191</v>
      </c>
      <c r="B4" s="33"/>
      <c r="C4" s="38" t="s">
        <v>336</v>
      </c>
      <c r="D4" s="38" t="s">
        <v>337</v>
      </c>
      <c r="E4" s="38" t="s">
        <v>338</v>
      </c>
      <c r="F4" s="38" t="s">
        <v>339</v>
      </c>
      <c r="G4" s="38" t="s">
        <v>1</v>
      </c>
      <c r="H4" s="38" t="s">
        <v>2</v>
      </c>
      <c r="I4" s="38" t="s">
        <v>3</v>
      </c>
      <c r="J4" s="38" t="s">
        <v>4</v>
      </c>
      <c r="K4" s="39" t="s">
        <v>5</v>
      </c>
      <c r="L4" s="39" t="s">
        <v>44</v>
      </c>
      <c r="M4" s="39" t="s">
        <v>69</v>
      </c>
      <c r="N4" s="39" t="s">
        <v>70</v>
      </c>
      <c r="O4" s="38" t="s">
        <v>260</v>
      </c>
      <c r="P4" s="38" t="s">
        <v>311</v>
      </c>
      <c r="Q4" s="38" t="s">
        <v>313</v>
      </c>
      <c r="R4" s="38" t="s">
        <v>322</v>
      </c>
      <c r="S4" s="38" t="s">
        <v>325</v>
      </c>
      <c r="T4" s="38" t="s">
        <v>328</v>
      </c>
      <c r="U4" s="38" t="s">
        <v>333</v>
      </c>
      <c r="V4" s="38" t="s">
        <v>344</v>
      </c>
      <c r="W4" s="38" t="s">
        <v>358</v>
      </c>
      <c r="X4" s="38" t="s">
        <v>366</v>
      </c>
    </row>
    <row r="5" spans="1:24" ht="16.5" customHeight="1">
      <c r="A5" s="29" t="s">
        <v>47</v>
      </c>
      <c r="B5" s="30"/>
      <c r="C5" s="30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4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16.5" hidden="1" customHeight="1" outlineLevel="1">
      <c r="A7" s="33"/>
      <c r="B7" s="33" t="s">
        <v>200</v>
      </c>
      <c r="C7" s="33"/>
      <c r="D7" s="33"/>
      <c r="E7" s="33"/>
      <c r="F7" s="33"/>
      <c r="G7" s="31" t="str">
        <f t="shared" ref="G7:N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1" t="s">
        <v>309</v>
      </c>
      <c r="P7" s="31" t="s">
        <v>318</v>
      </c>
      <c r="Q7" s="31" t="s">
        <v>319</v>
      </c>
      <c r="R7" s="31" t="s">
        <v>323</v>
      </c>
      <c r="S7" s="31" t="s">
        <v>326</v>
      </c>
      <c r="T7" s="31" t="s">
        <v>329</v>
      </c>
      <c r="U7" s="31" t="s">
        <v>334</v>
      </c>
      <c r="V7" s="31"/>
      <c r="W7" s="31"/>
      <c r="X7" s="31"/>
    </row>
    <row r="8" spans="1:24" ht="16.5" hidden="1" customHeight="1" outlineLevel="1">
      <c r="A8" s="12"/>
      <c r="B8" s="29" t="s">
        <v>48</v>
      </c>
      <c r="C8" s="29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4" ht="6.65" customHeight="1" collapsed="1" thickBot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4" s="13" customFormat="1" ht="16.5" thickBot="1">
      <c r="A10" s="14" t="s">
        <v>356</v>
      </c>
      <c r="B10" s="15" t="s">
        <v>49</v>
      </c>
      <c r="C10" s="24">
        <v>17.489000000000001</v>
      </c>
      <c r="D10" s="24">
        <v>27.587</v>
      </c>
      <c r="E10" s="176"/>
      <c r="F10" s="176">
        <v>81.748016279317426</v>
      </c>
      <c r="G10" s="24">
        <v>49.8</v>
      </c>
      <c r="H10" s="24">
        <v>-1.5</v>
      </c>
      <c r="I10" s="24">
        <v>5.0999999999999996</v>
      </c>
      <c r="J10" s="24">
        <v>21.2</v>
      </c>
      <c r="K10" s="24">
        <v>16.2</v>
      </c>
      <c r="L10" s="24">
        <v>25.3</v>
      </c>
      <c r="M10" s="24">
        <v>25.6</v>
      </c>
      <c r="N10" s="24">
        <v>51.9</v>
      </c>
      <c r="O10" s="24">
        <v>52.1</v>
      </c>
      <c r="P10" s="24">
        <v>58.5</v>
      </c>
      <c r="Q10" s="24">
        <v>85.1</v>
      </c>
      <c r="R10" s="24">
        <v>65.7</v>
      </c>
      <c r="S10" s="24">
        <v>74.2</v>
      </c>
      <c r="T10" s="24">
        <v>68.789000000000001</v>
      </c>
      <c r="U10" s="24">
        <v>69.84902033257552</v>
      </c>
      <c r="V10" s="24">
        <v>82</v>
      </c>
      <c r="W10" s="24">
        <v>59.932258099999999</v>
      </c>
      <c r="X10" s="24">
        <v>51.35159976371699</v>
      </c>
    </row>
    <row r="11" spans="1:24" s="133" customFormat="1" ht="16">
      <c r="A11" s="180"/>
      <c r="B11" s="180"/>
      <c r="C11" s="184"/>
      <c r="D11" s="184"/>
      <c r="E11" s="184"/>
      <c r="F11" s="184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3" customFormat="1" ht="16">
      <c r="A12" s="16" t="s">
        <v>50</v>
      </c>
      <c r="B12" s="16" t="s">
        <v>51</v>
      </c>
      <c r="C12" s="16"/>
      <c r="D12" s="16"/>
      <c r="E12" s="16"/>
      <c r="F12" s="1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13" customFormat="1" ht="16.5" thickBot="1">
      <c r="A13" s="17" t="s">
        <v>12</v>
      </c>
      <c r="B13" s="17" t="s">
        <v>367</v>
      </c>
      <c r="C13" s="25">
        <v>-1.9430000000000001</v>
      </c>
      <c r="D13" s="25">
        <v>-5.2129999999999992</v>
      </c>
      <c r="E13" s="17"/>
      <c r="F13" s="17"/>
      <c r="G13" s="25">
        <v>-22.9</v>
      </c>
      <c r="H13" s="25">
        <v>0.89999999999999991</v>
      </c>
      <c r="I13" s="25">
        <v>-3.3000000000000003</v>
      </c>
      <c r="J13" s="25">
        <v>-6.5</v>
      </c>
      <c r="K13" s="25">
        <v>-9.5</v>
      </c>
      <c r="L13" s="25">
        <v>-14.5</v>
      </c>
      <c r="M13" s="25">
        <v>-11.5</v>
      </c>
      <c r="N13" s="25">
        <v>-21.599999999999998</v>
      </c>
      <c r="O13" s="25">
        <v>-15.7</v>
      </c>
      <c r="P13" s="25">
        <v>-12.700000000000001</v>
      </c>
      <c r="Q13" s="25">
        <v>-12.8</v>
      </c>
      <c r="R13" s="25">
        <v>-16.399999999999999</v>
      </c>
      <c r="S13" s="25">
        <v>-14.9</v>
      </c>
      <c r="T13" s="25">
        <v>-17.922000000000001</v>
      </c>
      <c r="U13" s="25">
        <v>-18.00190396310645</v>
      </c>
      <c r="V13" s="25">
        <v>-18.236598088866</v>
      </c>
      <c r="W13" s="25">
        <v>-6.3877673120479992</v>
      </c>
      <c r="X13" s="25">
        <v>-4.1955404505370097</v>
      </c>
    </row>
    <row r="14" spans="1:24" ht="16.5" thickBot="1">
      <c r="A14" s="18" t="s">
        <v>13</v>
      </c>
      <c r="B14" s="19" t="s">
        <v>52</v>
      </c>
      <c r="C14" s="25">
        <v>-24.195</v>
      </c>
      <c r="D14" s="25">
        <v>-24.069000000000003</v>
      </c>
      <c r="E14" s="172"/>
      <c r="F14" s="172"/>
      <c r="G14" s="25">
        <v>-68.2</v>
      </c>
      <c r="H14" s="25">
        <v>-39</v>
      </c>
      <c r="I14" s="25">
        <v>-64.400000000000006</v>
      </c>
      <c r="J14" s="25">
        <v>-34.700000000000003</v>
      </c>
      <c r="K14" s="25">
        <v>-54.6</v>
      </c>
      <c r="L14" s="25">
        <v>-29.7</v>
      </c>
      <c r="M14" s="25">
        <v>-43.4</v>
      </c>
      <c r="N14" s="25">
        <v>-52.9</v>
      </c>
      <c r="O14" s="25">
        <v>-56</v>
      </c>
      <c r="P14" s="25">
        <v>-52.5</v>
      </c>
      <c r="Q14" s="25">
        <v>-49.4</v>
      </c>
      <c r="R14" s="25">
        <v>-76.3</v>
      </c>
      <c r="S14" s="25">
        <v>-57.5</v>
      </c>
      <c r="T14" s="25">
        <v>-46.131999999999998</v>
      </c>
      <c r="U14" s="25">
        <v>-50.692524774903383</v>
      </c>
      <c r="V14" s="25">
        <v>-33.649038618153781</v>
      </c>
      <c r="W14" s="25">
        <f>W15+W16</f>
        <v>-40.165254072143028</v>
      </c>
      <c r="X14" s="25">
        <v>-56.022180651611194</v>
      </c>
    </row>
    <row r="15" spans="1:24" ht="16">
      <c r="A15" s="20" t="s">
        <v>13</v>
      </c>
      <c r="B15" s="20" t="s">
        <v>52</v>
      </c>
      <c r="C15" s="26">
        <v>-21.334</v>
      </c>
      <c r="D15" s="26">
        <v>-21.260999999999999</v>
      </c>
      <c r="E15" s="20"/>
      <c r="F15" s="20"/>
      <c r="G15" s="26">
        <v>-50.2</v>
      </c>
      <c r="H15" s="26">
        <v>-18.100000000000001</v>
      </c>
      <c r="I15" s="26">
        <v>-21.5</v>
      </c>
      <c r="J15" s="26">
        <v>-51.8</v>
      </c>
      <c r="K15" s="26">
        <v>-35.1</v>
      </c>
      <c r="L15" s="26">
        <v>-10</v>
      </c>
      <c r="M15" s="26">
        <v>-24.3</v>
      </c>
      <c r="N15" s="26">
        <v>-27.6</v>
      </c>
      <c r="O15" s="26">
        <v>-40.9</v>
      </c>
      <c r="P15" s="26">
        <v>-37.9</v>
      </c>
      <c r="Q15" s="26">
        <v>-33.9</v>
      </c>
      <c r="R15" s="26">
        <v>-60.5</v>
      </c>
      <c r="S15" s="25">
        <v>-43.9</v>
      </c>
      <c r="T15" s="25">
        <v>-32.658999999999999</v>
      </c>
      <c r="U15" s="25">
        <v>-37.239370278679012</v>
      </c>
      <c r="V15" s="25">
        <v>-29.144342213755763</v>
      </c>
      <c r="W15" s="25">
        <v>-32.591374133617315</v>
      </c>
      <c r="X15" s="25">
        <v>-47.647078850597381</v>
      </c>
    </row>
    <row r="16" spans="1:24" ht="16.5" thickBot="1">
      <c r="A16" s="20" t="s">
        <v>14</v>
      </c>
      <c r="B16" s="20" t="s">
        <v>53</v>
      </c>
      <c r="C16" s="26">
        <v>-2.8610000000000002</v>
      </c>
      <c r="D16" s="26">
        <v>-2.8079999999999994</v>
      </c>
      <c r="E16" s="20"/>
      <c r="F16" s="20"/>
      <c r="G16" s="26">
        <v>-18</v>
      </c>
      <c r="H16" s="26">
        <v>-20.9</v>
      </c>
      <c r="I16" s="26">
        <v>-42.8</v>
      </c>
      <c r="J16" s="26">
        <v>17.100000000000001</v>
      </c>
      <c r="K16" s="26">
        <v>-19.5</v>
      </c>
      <c r="L16" s="26">
        <v>-19.7</v>
      </c>
      <c r="M16" s="26">
        <v>-19.100000000000001</v>
      </c>
      <c r="N16" s="26">
        <v>-25.3</v>
      </c>
      <c r="O16" s="26">
        <v>-15.1</v>
      </c>
      <c r="P16" s="26">
        <v>-14.6</v>
      </c>
      <c r="Q16" s="26">
        <v>-15.5</v>
      </c>
      <c r="R16" s="26">
        <v>-15.8</v>
      </c>
      <c r="S16" s="25">
        <v>-13.6</v>
      </c>
      <c r="T16" s="25">
        <v>-13.473000000000001</v>
      </c>
      <c r="U16" s="25">
        <v>-13.453154496224371</v>
      </c>
      <c r="V16" s="25">
        <v>-4.5046964043980164</v>
      </c>
      <c r="W16" s="25">
        <v>-7.5738799385257174</v>
      </c>
      <c r="X16" s="25">
        <f>-8371903.90055786*10^-6</f>
        <v>-8.371903900557859</v>
      </c>
    </row>
    <row r="17" spans="1:24" ht="16.5" thickBot="1">
      <c r="A17" s="18" t="s">
        <v>269</v>
      </c>
      <c r="B17" s="19" t="s">
        <v>270</v>
      </c>
      <c r="C17" s="26">
        <v>0</v>
      </c>
      <c r="D17" s="26">
        <v>-2.9750000000000001</v>
      </c>
      <c r="E17" s="172"/>
      <c r="F17" s="172"/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-0.36419468440586866</v>
      </c>
    </row>
    <row r="18" spans="1:24" ht="16.5" thickBot="1">
      <c r="A18" s="18" t="s">
        <v>324</v>
      </c>
      <c r="B18" s="19"/>
      <c r="C18" s="26">
        <v>0.88600000000000001</v>
      </c>
      <c r="D18" s="26">
        <v>-0.56699999999999995</v>
      </c>
      <c r="E18" s="172"/>
      <c r="F18" s="172"/>
      <c r="G18" s="26">
        <v>-419.9</v>
      </c>
      <c r="H18" s="26">
        <v>-4.2</v>
      </c>
      <c r="I18" s="26">
        <v>2.8</v>
      </c>
      <c r="J18" s="26">
        <v>7.1999999999999993</v>
      </c>
      <c r="K18" s="26">
        <v>3.0999999999999996</v>
      </c>
      <c r="L18" s="26">
        <v>0.6</v>
      </c>
      <c r="M18" s="26">
        <v>0.7</v>
      </c>
      <c r="N18" s="26">
        <v>3.8</v>
      </c>
      <c r="O18" s="26">
        <v>4.0999999999999996</v>
      </c>
      <c r="P18" s="26">
        <v>6.5</v>
      </c>
      <c r="Q18" s="26">
        <v>5.6999999999999993</v>
      </c>
      <c r="R18" s="26">
        <v>36.5</v>
      </c>
      <c r="S18" s="26">
        <v>12.3</v>
      </c>
      <c r="T18" s="26">
        <v>2.6282099999999993</v>
      </c>
      <c r="U18" s="26">
        <v>7.9007565236716362</v>
      </c>
      <c r="V18" s="26">
        <v>-49.4</v>
      </c>
      <c r="W18" s="26">
        <v>-0.35392322698800055</v>
      </c>
      <c r="X18" s="26">
        <v>2.8564737345380227</v>
      </c>
    </row>
    <row r="19" spans="1:24" ht="16.5" thickBot="1">
      <c r="A19" s="14" t="s">
        <v>56</v>
      </c>
      <c r="B19" s="15" t="s">
        <v>57</v>
      </c>
      <c r="C19" s="24">
        <v>-7.7629999999999999</v>
      </c>
      <c r="D19" s="24">
        <v>-5.2370000000000001</v>
      </c>
      <c r="E19" s="171"/>
      <c r="F19" s="171"/>
      <c r="G19" s="24">
        <v>-461.2</v>
      </c>
      <c r="H19" s="24">
        <v>-43.8</v>
      </c>
      <c r="I19" s="24">
        <v>-59.9</v>
      </c>
      <c r="J19" s="24">
        <v>-12.9</v>
      </c>
      <c r="K19" s="24">
        <v>-44.8</v>
      </c>
      <c r="L19" s="24">
        <v>-18.100000000000001</v>
      </c>
      <c r="M19" s="24">
        <v>-28.6</v>
      </c>
      <c r="N19" s="24">
        <v>-18.8</v>
      </c>
      <c r="O19" s="24">
        <v>-15.5</v>
      </c>
      <c r="P19" s="24">
        <v>-0.2</v>
      </c>
      <c r="Q19" s="24">
        <v>28.6</v>
      </c>
      <c r="R19" s="24">
        <v>9.6</v>
      </c>
      <c r="S19" s="24">
        <v>14.2</v>
      </c>
      <c r="T19" s="24">
        <v>7.3632099999999987</v>
      </c>
      <c r="U19" s="24">
        <v>9.0553481182373226</v>
      </c>
      <c r="V19" s="24">
        <v>-19.3</v>
      </c>
      <c r="W19" s="24">
        <f>SUM(W10,W13,W15:W18)</f>
        <v>13.025313488820968</v>
      </c>
      <c r="X19" s="24">
        <f>SUM(X10,X13,X15:X18)</f>
        <v>-6.3706443878431056</v>
      </c>
    </row>
    <row r="20" spans="1:24" ht="16.5" thickBot="1">
      <c r="A20" s="21" t="s">
        <v>15</v>
      </c>
      <c r="B20" s="21" t="s">
        <v>58</v>
      </c>
      <c r="C20" s="26">
        <v>5.1520000000000001</v>
      </c>
      <c r="D20" s="26">
        <v>1.0990000000000002</v>
      </c>
      <c r="E20" s="21"/>
      <c r="F20" s="21"/>
      <c r="G20" s="26">
        <v>-9</v>
      </c>
      <c r="H20" s="26">
        <v>11.7</v>
      </c>
      <c r="I20" s="26">
        <v>-2.6</v>
      </c>
      <c r="J20" s="26">
        <v>0.9</v>
      </c>
      <c r="K20" s="26">
        <v>3.2</v>
      </c>
      <c r="L20" s="26">
        <v>0.8</v>
      </c>
      <c r="M20" s="26">
        <v>6.9</v>
      </c>
      <c r="N20" s="26">
        <v>16.600000000000001</v>
      </c>
      <c r="O20" s="26">
        <v>-3.4</v>
      </c>
      <c r="P20" s="26">
        <v>-2.7</v>
      </c>
      <c r="Q20" s="26">
        <v>-10.199999999999999</v>
      </c>
      <c r="R20" s="26">
        <v>-0.8</v>
      </c>
      <c r="S20" s="25">
        <v>-8.3000000000000007</v>
      </c>
      <c r="T20" s="25">
        <v>-14.586</v>
      </c>
      <c r="U20" s="25">
        <v>14.094193948727993</v>
      </c>
      <c r="V20" s="25">
        <v>-5.2083470710716027</v>
      </c>
      <c r="W20" s="25">
        <v>-3.4190515015099527</v>
      </c>
      <c r="X20" s="25">
        <f>Corp_DRE!X20-BR_DRE!X20</f>
        <v>12.177013018688413</v>
      </c>
    </row>
    <row r="21" spans="1:24" s="13" customFormat="1" ht="16.5" thickBot="1">
      <c r="A21" s="14" t="s">
        <v>59</v>
      </c>
      <c r="B21" s="15" t="s">
        <v>60</v>
      </c>
      <c r="C21" s="24">
        <v>-2.6110000000000002</v>
      </c>
      <c r="D21" s="24">
        <v>-4.1379999999999999</v>
      </c>
      <c r="E21" s="171"/>
      <c r="F21" s="171"/>
      <c r="G21" s="24">
        <v>-469.7</v>
      </c>
      <c r="H21" s="24">
        <v>-32.6</v>
      </c>
      <c r="I21" s="24">
        <v>-62.5</v>
      </c>
      <c r="J21" s="24">
        <v>-11.9</v>
      </c>
      <c r="K21" s="24">
        <v>-41.5</v>
      </c>
      <c r="L21" s="24">
        <v>-17.3</v>
      </c>
      <c r="M21" s="24">
        <v>-21.7</v>
      </c>
      <c r="N21" s="24">
        <v>-2.1</v>
      </c>
      <c r="O21" s="24">
        <v>-18.899999999999999</v>
      </c>
      <c r="P21" s="24">
        <v>-2.8</v>
      </c>
      <c r="Q21" s="24">
        <v>18.399999999999999</v>
      </c>
      <c r="R21" s="24">
        <v>8.8000000000000007</v>
      </c>
      <c r="S21" s="24">
        <v>5.8</v>
      </c>
      <c r="T21" s="24">
        <v>-7.2227900000000016</v>
      </c>
      <c r="U21" s="24">
        <v>23.149542066965317</v>
      </c>
      <c r="V21" s="24">
        <v>-24.5</v>
      </c>
      <c r="W21" s="24">
        <v>9.5809484984900468</v>
      </c>
      <c r="X21" s="24">
        <f>X19+X20</f>
        <v>5.8063686308453075</v>
      </c>
    </row>
    <row r="22" spans="1:24" s="13" customFormat="1" ht="16.5" thickBot="1">
      <c r="A22" s="18" t="s">
        <v>61</v>
      </c>
      <c r="B22" s="19" t="s">
        <v>62</v>
      </c>
      <c r="C22" s="25">
        <v>19.085000000000001</v>
      </c>
      <c r="D22" s="25">
        <v>0.19500000000000028</v>
      </c>
      <c r="E22" s="172"/>
      <c r="F22" s="172"/>
      <c r="G22" s="25">
        <v>-50.3</v>
      </c>
      <c r="H22" s="25">
        <v>35</v>
      </c>
      <c r="I22" s="25">
        <v>19.100000000000001</v>
      </c>
      <c r="J22" s="25">
        <v>-2</v>
      </c>
      <c r="K22" s="25">
        <v>2.6</v>
      </c>
      <c r="L22" s="25">
        <v>-3</v>
      </c>
      <c r="M22" s="25">
        <v>2.7</v>
      </c>
      <c r="N22" s="25">
        <v>-5.4</v>
      </c>
      <c r="O22" s="25">
        <v>2.2999999999999998</v>
      </c>
      <c r="P22" s="25">
        <v>-2.5</v>
      </c>
      <c r="Q22" s="25">
        <v>-0.6</v>
      </c>
      <c r="R22" s="25">
        <v>-0.2</v>
      </c>
      <c r="S22" s="25">
        <v>-0.8</v>
      </c>
      <c r="T22" s="25">
        <v>-3.3360000000000003</v>
      </c>
      <c r="U22" s="25">
        <v>0.6405040299614384</v>
      </c>
      <c r="V22" s="25">
        <v>2.9964441872595535</v>
      </c>
      <c r="W22" s="25">
        <v>0.78366188077544985</v>
      </c>
      <c r="X22" s="25">
        <f>Corp_DRE!X22-BR_DRE!X22</f>
        <v>0.79230363864363529</v>
      </c>
    </row>
    <row r="23" spans="1:24" s="13" customFormat="1" ht="16.5" thickBot="1">
      <c r="A23" s="14" t="s">
        <v>63</v>
      </c>
      <c r="B23" s="15" t="s">
        <v>64</v>
      </c>
      <c r="C23" s="24">
        <v>16.474</v>
      </c>
      <c r="D23" s="24">
        <v>-4.2430000000000003</v>
      </c>
      <c r="E23" s="171"/>
      <c r="F23" s="171"/>
      <c r="G23" s="24">
        <v>-520</v>
      </c>
      <c r="H23" s="24">
        <v>2.4</v>
      </c>
      <c r="I23" s="24">
        <v>-43.3</v>
      </c>
      <c r="J23" s="24">
        <v>-14</v>
      </c>
      <c r="K23" s="24">
        <v>-39</v>
      </c>
      <c r="L23" s="24">
        <v>-20.3</v>
      </c>
      <c r="M23" s="24">
        <v>-19</v>
      </c>
      <c r="N23" s="24">
        <v>-7.6</v>
      </c>
      <c r="O23" s="24">
        <v>-16.600000000000001</v>
      </c>
      <c r="P23" s="24">
        <v>-5.4</v>
      </c>
      <c r="Q23" s="24">
        <v>17.8</v>
      </c>
      <c r="R23" s="24">
        <v>8.6</v>
      </c>
      <c r="S23" s="24">
        <v>5</v>
      </c>
      <c r="T23" s="24">
        <v>-10.558790000000002</v>
      </c>
      <c r="U23" s="24">
        <v>23.790046096926755</v>
      </c>
      <c r="V23" s="24">
        <v>-21.5</v>
      </c>
      <c r="W23" s="24">
        <f>W21+W22</f>
        <v>10.364610379265496</v>
      </c>
      <c r="X23" s="24">
        <f>X21+X22</f>
        <v>6.5986722694889428</v>
      </c>
    </row>
    <row r="24" spans="1:24" s="13" customFormat="1" ht="16.5" thickBot="1">
      <c r="A24" s="22" t="s">
        <v>65</v>
      </c>
      <c r="B24" s="23" t="s">
        <v>66</v>
      </c>
      <c r="C24" s="27">
        <v>9.6359999999999992</v>
      </c>
      <c r="D24" s="27">
        <v>-4.0659999999999989</v>
      </c>
      <c r="E24" s="173"/>
      <c r="F24" s="173"/>
      <c r="G24" s="27">
        <v>-503.8</v>
      </c>
      <c r="H24" s="27">
        <v>15.9</v>
      </c>
      <c r="I24" s="27">
        <v>-38.700000000000003</v>
      </c>
      <c r="J24" s="27">
        <v>-17.8</v>
      </c>
      <c r="K24" s="27">
        <v>-34.1</v>
      </c>
      <c r="L24" s="27">
        <v>-15.6</v>
      </c>
      <c r="M24" s="27">
        <v>-16.100000000000001</v>
      </c>
      <c r="N24" s="27">
        <v>-9</v>
      </c>
      <c r="O24" s="27">
        <v>-16.600000000000001</v>
      </c>
      <c r="P24" s="27">
        <v>-5.4</v>
      </c>
      <c r="Q24" s="27">
        <v>17.8</v>
      </c>
      <c r="R24" s="27">
        <v>8.6</v>
      </c>
      <c r="S24" s="25">
        <v>5</v>
      </c>
      <c r="T24" s="25">
        <v>-10.558999999999999</v>
      </c>
      <c r="U24" s="25">
        <v>23.790076096926754</v>
      </c>
      <c r="V24" s="25">
        <v>-21.5</v>
      </c>
      <c r="W24" s="25">
        <f>W23</f>
        <v>10.364610379265496</v>
      </c>
      <c r="X24" s="25">
        <f>X23</f>
        <v>6.5986722694889428</v>
      </c>
    </row>
    <row r="25" spans="1:24" ht="16">
      <c r="A25" s="22" t="s">
        <v>67</v>
      </c>
      <c r="B25" s="23" t="s">
        <v>68</v>
      </c>
      <c r="C25" s="28">
        <v>6.8380000000000001</v>
      </c>
      <c r="D25" s="28">
        <v>-5.7000000000000384E-2</v>
      </c>
      <c r="E25" s="173"/>
      <c r="F25" s="173"/>
      <c r="G25" s="28">
        <v>-16.2</v>
      </c>
      <c r="H25" s="28">
        <v>-13.5</v>
      </c>
      <c r="I25" s="28">
        <v>-4.5999999999999996</v>
      </c>
      <c r="J25" s="28">
        <v>3.8</v>
      </c>
      <c r="K25" s="28">
        <v>-4.8</v>
      </c>
      <c r="L25" s="28">
        <v>-4.5999999999999996</v>
      </c>
      <c r="M25" s="28">
        <v>-2.9</v>
      </c>
      <c r="N25" s="28">
        <v>1.5</v>
      </c>
      <c r="O25" s="28">
        <v>0</v>
      </c>
      <c r="P25" s="28">
        <v>0</v>
      </c>
      <c r="Q25" s="28">
        <v>0</v>
      </c>
      <c r="R25" s="28">
        <v>0</v>
      </c>
      <c r="S25" s="25">
        <v>0</v>
      </c>
      <c r="T25" s="25">
        <v>0</v>
      </c>
      <c r="U25" s="25">
        <v>0</v>
      </c>
      <c r="V25" s="25">
        <v>0</v>
      </c>
      <c r="W25" s="25"/>
      <c r="X25" s="25"/>
    </row>
    <row r="26" spans="1:24">
      <c r="G26"/>
      <c r="H26"/>
      <c r="I26"/>
      <c r="J26"/>
      <c r="K26"/>
      <c r="L26"/>
      <c r="O26"/>
      <c r="P26"/>
    </row>
    <row r="27" spans="1:24">
      <c r="G27"/>
      <c r="H27"/>
      <c r="I27"/>
      <c r="J27"/>
      <c r="K27"/>
      <c r="L27"/>
      <c r="O27"/>
      <c r="P27"/>
    </row>
    <row r="30" spans="1:24" ht="4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>
      <c r="G31"/>
      <c r="H31"/>
      <c r="I31"/>
      <c r="J31"/>
      <c r="K31"/>
      <c r="L31"/>
      <c r="O31"/>
      <c r="P3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  <row r="42" spans="13:14">
      <c r="M42" s="11"/>
      <c r="N42" s="11"/>
    </row>
    <row r="43" spans="13:14">
      <c r="M43" s="11"/>
      <c r="N43" s="11"/>
    </row>
    <row r="44" spans="13:14">
      <c r="M44" s="11"/>
      <c r="N44" s="11"/>
    </row>
    <row r="45" spans="13:14">
      <c r="M45" s="11"/>
      <c r="N45" s="11"/>
    </row>
    <row r="46" spans="13:14">
      <c r="M46" s="11"/>
      <c r="N46" s="11"/>
    </row>
    <row r="47" spans="13:14">
      <c r="M47" s="11"/>
      <c r="N47" s="11"/>
    </row>
    <row r="48" spans="13:14">
      <c r="M48" s="11"/>
      <c r="N48" s="11"/>
    </row>
    <row r="49" spans="13:14">
      <c r="M49" s="11"/>
      <c r="N49" s="11"/>
    </row>
    <row r="50" spans="13:14">
      <c r="M50" s="11"/>
      <c r="N50" s="11"/>
    </row>
    <row r="51" spans="13:14">
      <c r="M51" s="11"/>
      <c r="N51" s="11"/>
    </row>
    <row r="52" spans="13:14">
      <c r="M52" s="11"/>
      <c r="N52" s="11"/>
    </row>
    <row r="53" spans="13:14">
      <c r="M53" s="11"/>
      <c r="N53" s="11"/>
    </row>
    <row r="54" spans="13:14">
      <c r="M54" s="11"/>
      <c r="N54" s="11"/>
    </row>
    <row r="55" spans="13:14">
      <c r="M55" s="11"/>
      <c r="N55" s="11"/>
    </row>
    <row r="56" spans="13:14">
      <c r="M56" s="11"/>
      <c r="N56" s="11"/>
    </row>
    <row r="57" spans="13:14">
      <c r="M57" s="11"/>
      <c r="N57" s="11"/>
    </row>
    <row r="58" spans="13:14">
      <c r="M58" s="11"/>
      <c r="N58" s="11"/>
    </row>
    <row r="59" spans="13:14">
      <c r="M59" s="11"/>
      <c r="N59" s="11"/>
    </row>
    <row r="60" spans="13:14">
      <c r="M60" s="11"/>
      <c r="N60" s="11"/>
    </row>
    <row r="61" spans="13:14">
      <c r="M61" s="11"/>
      <c r="N61" s="11"/>
    </row>
    <row r="62" spans="13:14">
      <c r="M62" s="11"/>
      <c r="N62" s="11"/>
    </row>
    <row r="63" spans="13:14">
      <c r="M63" s="11"/>
      <c r="N63" s="11"/>
    </row>
    <row r="64" spans="13:14">
      <c r="M64" s="11"/>
      <c r="N64" s="11"/>
    </row>
    <row r="65" spans="13:14">
      <c r="M65" s="11"/>
      <c r="N65" s="11"/>
    </row>
    <row r="66" spans="13:14">
      <c r="M66" s="11"/>
      <c r="N66" s="11"/>
    </row>
    <row r="67" spans="13:14">
      <c r="M67" s="11"/>
      <c r="N67" s="11"/>
    </row>
    <row r="68" spans="13:14">
      <c r="M68" s="11"/>
      <c r="N68" s="11"/>
    </row>
    <row r="69" spans="13:14">
      <c r="M69" s="11"/>
      <c r="N69" s="11"/>
    </row>
    <row r="70" spans="13:14">
      <c r="M70" s="11"/>
      <c r="N70" s="11"/>
    </row>
    <row r="71" spans="13:14">
      <c r="M71" s="11"/>
      <c r="N71" s="11"/>
    </row>
    <row r="72" spans="13:14">
      <c r="M72" s="11"/>
      <c r="N72" s="11"/>
    </row>
    <row r="73" spans="13:14">
      <c r="M73" s="11"/>
      <c r="N73" s="11"/>
    </row>
    <row r="74" spans="13:14">
      <c r="M74" s="11"/>
      <c r="N74" s="11"/>
    </row>
    <row r="75" spans="13:14">
      <c r="M75" s="11"/>
      <c r="N75" s="11"/>
    </row>
    <row r="76" spans="13:14">
      <c r="M76" s="11"/>
      <c r="N76" s="11"/>
    </row>
    <row r="77" spans="13:14">
      <c r="M77" s="11"/>
      <c r="N77" s="11"/>
    </row>
    <row r="78" spans="13:14">
      <c r="M78" s="11"/>
      <c r="N78" s="11"/>
    </row>
    <row r="79" spans="13:14">
      <c r="M79" s="11"/>
      <c r="N79" s="11"/>
    </row>
    <row r="80" spans="13:14">
      <c r="M80" s="11"/>
      <c r="N80" s="11"/>
    </row>
    <row r="81" spans="13:14">
      <c r="M81" s="11"/>
      <c r="N81" s="11"/>
    </row>
    <row r="82" spans="13:14">
      <c r="M82" s="11"/>
      <c r="N82" s="11"/>
    </row>
    <row r="83" spans="13:14">
      <c r="M83" s="11"/>
      <c r="N83" s="11"/>
    </row>
    <row r="84" spans="13:14">
      <c r="M84" s="11"/>
      <c r="N84" s="11"/>
    </row>
    <row r="85" spans="13:14">
      <c r="M85" s="11"/>
      <c r="N85" s="11"/>
    </row>
    <row r="86" spans="13:14">
      <c r="M86" s="11"/>
      <c r="N86" s="11"/>
    </row>
    <row r="87" spans="13:14">
      <c r="M87" s="11"/>
      <c r="N87" s="11"/>
    </row>
    <row r="88" spans="13:14">
      <c r="M88" s="11"/>
      <c r="N88" s="11"/>
    </row>
    <row r="89" spans="13:14">
      <c r="M89" s="11"/>
      <c r="N89" s="11"/>
    </row>
    <row r="90" spans="13:14">
      <c r="M90" s="11"/>
      <c r="N90" s="11"/>
    </row>
    <row r="91" spans="13:14">
      <c r="M91" s="11"/>
      <c r="N91" s="11"/>
    </row>
    <row r="92" spans="13:14">
      <c r="M92" s="11"/>
      <c r="N92" s="11"/>
    </row>
    <row r="93" spans="13:14">
      <c r="M93" s="11"/>
      <c r="N93" s="11"/>
    </row>
    <row r="94" spans="13:14">
      <c r="M94" s="11"/>
      <c r="N94" s="11"/>
    </row>
    <row r="95" spans="13:14">
      <c r="M95" s="11"/>
      <c r="N95" s="11"/>
    </row>
    <row r="96" spans="13:14">
      <c r="M96" s="11"/>
      <c r="N96" s="11"/>
    </row>
    <row r="97" spans="13:14">
      <c r="M97" s="11"/>
      <c r="N97" s="11"/>
    </row>
    <row r="98" spans="13:14">
      <c r="M98" s="11"/>
      <c r="N98" s="11"/>
    </row>
    <row r="99" spans="13:14">
      <c r="M99" s="11"/>
      <c r="N99" s="11"/>
    </row>
    <row r="100" spans="13:14">
      <c r="M100" s="11"/>
      <c r="N100" s="11"/>
    </row>
    <row r="101" spans="13:14">
      <c r="M101" s="11"/>
      <c r="N101" s="11"/>
    </row>
    <row r="102" spans="13:14">
      <c r="M102" s="11"/>
      <c r="N102" s="11"/>
    </row>
    <row r="103" spans="13:14">
      <c r="M103" s="11"/>
      <c r="N103" s="11"/>
    </row>
    <row r="104" spans="13:14">
      <c r="M104" s="11"/>
      <c r="N104" s="11"/>
    </row>
    <row r="105" spans="13:14">
      <c r="M105" s="11"/>
      <c r="N105" s="11"/>
    </row>
    <row r="106" spans="13:14">
      <c r="M106" s="11"/>
      <c r="N106" s="11"/>
    </row>
    <row r="107" spans="13:14">
      <c r="M107" s="11"/>
      <c r="N107" s="11"/>
    </row>
    <row r="108" spans="13:14">
      <c r="M108" s="11"/>
      <c r="N108" s="11"/>
    </row>
    <row r="109" spans="13:14">
      <c r="M109" s="11"/>
      <c r="N109" s="11"/>
    </row>
    <row r="110" spans="13:14">
      <c r="M110" s="11"/>
      <c r="N110" s="11"/>
    </row>
    <row r="111" spans="13:14">
      <c r="M111" s="11"/>
      <c r="N111" s="11"/>
    </row>
    <row r="112" spans="13:14">
      <c r="M112" s="11"/>
      <c r="N112" s="11"/>
    </row>
    <row r="113" spans="13:14">
      <c r="M113" s="11"/>
      <c r="N113" s="11"/>
    </row>
    <row r="114" spans="13:14">
      <c r="M114" s="11"/>
      <c r="N114" s="11"/>
    </row>
    <row r="115" spans="13:14">
      <c r="M115" s="11"/>
      <c r="N115" s="11"/>
    </row>
    <row r="116" spans="13:14">
      <c r="M116" s="11"/>
      <c r="N116" s="11"/>
    </row>
    <row r="117" spans="13:14">
      <c r="M117" s="11"/>
      <c r="N117" s="11"/>
    </row>
    <row r="118" spans="13:14">
      <c r="M118" s="11"/>
      <c r="N118" s="11"/>
    </row>
    <row r="119" spans="13:14">
      <c r="M119" s="11"/>
      <c r="N119" s="11"/>
    </row>
    <row r="120" spans="13:14">
      <c r="M120" s="11"/>
      <c r="N120" s="11"/>
    </row>
    <row r="121" spans="13:14">
      <c r="M121" s="11"/>
      <c r="N121" s="11"/>
    </row>
    <row r="122" spans="13:14">
      <c r="M122" s="11"/>
      <c r="N122" s="11"/>
    </row>
    <row r="123" spans="13:14">
      <c r="M123" s="11"/>
      <c r="N123" s="11"/>
    </row>
    <row r="124" spans="13:14">
      <c r="M124" s="11"/>
      <c r="N124" s="11"/>
    </row>
    <row r="125" spans="13:14">
      <c r="M125" s="11"/>
      <c r="N125" s="11"/>
    </row>
    <row r="126" spans="13:14">
      <c r="M126" s="11"/>
      <c r="N126" s="11"/>
    </row>
    <row r="127" spans="13:14">
      <c r="M127" s="11"/>
      <c r="N127" s="11"/>
    </row>
    <row r="128" spans="13:14">
      <c r="M128" s="11"/>
      <c r="N128" s="11"/>
    </row>
    <row r="129" spans="13:14">
      <c r="M129" s="11"/>
      <c r="N129" s="11"/>
    </row>
    <row r="130" spans="13:14">
      <c r="M130" s="11"/>
      <c r="N130" s="11"/>
    </row>
    <row r="131" spans="13:14">
      <c r="M131" s="11"/>
      <c r="N131" s="11"/>
    </row>
    <row r="132" spans="13:14">
      <c r="M132" s="11"/>
      <c r="N132" s="11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88"/>
  <sheetViews>
    <sheetView showGridLines="0" zoomScale="90" zoomScaleNormal="90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ColWidth="9" defaultRowHeight="14" outlineLevelRow="1" outlineLevelCol="1"/>
  <cols>
    <col min="1" max="1" width="46.83203125" customWidth="1"/>
    <col min="2" max="2" width="38.08203125" hidden="1" customWidth="1" outlineLevel="1"/>
    <col min="3" max="3" width="12.25" style="11" hidden="1" customWidth="1" collapsed="1"/>
    <col min="4" max="5" width="12.25" style="11" hidden="1" customWidth="1"/>
    <col min="6" max="7" width="12.25" style="12" hidden="1" customWidth="1"/>
    <col min="8" max="9" width="12.25" style="11" customWidth="1" collapsed="1"/>
    <col min="10" max="10" width="12.25" style="12" customWidth="1"/>
    <col min="11" max="17" width="12.75" style="12" customWidth="1"/>
    <col min="18" max="16384" width="9" style="12"/>
  </cols>
  <sheetData>
    <row r="1" spans="1:17" ht="17.25" customHeight="1">
      <c r="A1" s="198"/>
      <c r="B1" s="198"/>
    </row>
    <row r="2" spans="1:17" ht="17.25" customHeight="1">
      <c r="A2" s="198"/>
      <c r="B2" s="198"/>
    </row>
    <row r="3" spans="1:17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6.5" customHeight="1">
      <c r="A4" s="33" t="s">
        <v>258</v>
      </c>
      <c r="B4" s="33"/>
      <c r="C4" s="55">
        <v>44196</v>
      </c>
      <c r="D4" s="54">
        <v>44286</v>
      </c>
      <c r="E4" s="54">
        <v>44377</v>
      </c>
      <c r="F4" s="54">
        <v>44469</v>
      </c>
      <c r="G4" s="54">
        <v>44561</v>
      </c>
      <c r="H4" s="55">
        <v>44651</v>
      </c>
      <c r="I4" s="55">
        <v>44742</v>
      </c>
      <c r="J4" s="55">
        <v>44834</v>
      </c>
      <c r="K4" s="55">
        <v>44926</v>
      </c>
      <c r="L4" s="55">
        <v>45016</v>
      </c>
      <c r="M4" s="55">
        <v>45107</v>
      </c>
      <c r="N4" s="55">
        <v>45199</v>
      </c>
      <c r="O4" s="55">
        <v>45291</v>
      </c>
      <c r="P4" s="55">
        <v>45382</v>
      </c>
      <c r="Q4" s="55">
        <v>45473</v>
      </c>
    </row>
    <row r="5" spans="1:17" ht="16.5" customHeight="1">
      <c r="A5" s="29" t="s">
        <v>47</v>
      </c>
      <c r="B5" s="30"/>
      <c r="C5" s="12"/>
      <c r="D5" s="12"/>
      <c r="E5" s="12"/>
      <c r="H5" s="12"/>
      <c r="I5" s="12"/>
    </row>
    <row r="6" spans="1:17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6.5" hidden="1" customHeight="1" outlineLevel="1">
      <c r="A7" s="33"/>
      <c r="B7" s="33" t="s">
        <v>259</v>
      </c>
      <c r="C7" s="31" t="s">
        <v>156</v>
      </c>
      <c r="D7" s="32" t="s">
        <v>155</v>
      </c>
      <c r="E7" s="32" t="s">
        <v>154</v>
      </c>
      <c r="F7" s="32" t="s">
        <v>153</v>
      </c>
      <c r="G7" s="32" t="s">
        <v>152</v>
      </c>
      <c r="H7" s="31" t="s">
        <v>310</v>
      </c>
      <c r="I7" s="31" t="s">
        <v>315</v>
      </c>
      <c r="J7" s="31" t="s">
        <v>316</v>
      </c>
      <c r="K7" s="31" t="s">
        <v>331</v>
      </c>
      <c r="L7" s="31" t="s">
        <v>332</v>
      </c>
      <c r="M7" s="31" t="s">
        <v>330</v>
      </c>
      <c r="N7" s="31" t="s">
        <v>335</v>
      </c>
      <c r="O7" s="31"/>
      <c r="P7" s="31"/>
      <c r="Q7" s="31"/>
    </row>
    <row r="8" spans="1:17" ht="6.65" customHeight="1" collapsed="1">
      <c r="A8" s="33"/>
      <c r="B8" s="33"/>
      <c r="C8" s="31"/>
      <c r="D8" s="32"/>
      <c r="E8" s="32"/>
      <c r="F8" s="32"/>
      <c r="G8" s="32"/>
      <c r="H8" s="31"/>
      <c r="I8" s="31"/>
    </row>
    <row r="9" spans="1:17" s="13" customFormat="1" ht="16">
      <c r="A9" s="41" t="s">
        <v>71</v>
      </c>
      <c r="B9" s="41" t="s">
        <v>151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17" s="13" customFormat="1" ht="16">
      <c r="A10" s="42" t="s">
        <v>160</v>
      </c>
      <c r="B10" s="42" t="s">
        <v>164</v>
      </c>
      <c r="C10" s="56">
        <v>59</v>
      </c>
      <c r="D10" s="56">
        <v>0</v>
      </c>
      <c r="E10" s="56">
        <v>0</v>
      </c>
      <c r="F10" s="56">
        <v>0</v>
      </c>
      <c r="G10" s="63">
        <v>0</v>
      </c>
      <c r="H10" s="63">
        <v>0</v>
      </c>
      <c r="I10" s="63">
        <v>0</v>
      </c>
      <c r="J10" s="63" t="s">
        <v>317</v>
      </c>
      <c r="K10" s="63" t="s">
        <v>317</v>
      </c>
      <c r="L10" s="63" t="s">
        <v>327</v>
      </c>
      <c r="M10" s="63" t="s">
        <v>327</v>
      </c>
      <c r="N10" s="63" t="s">
        <v>327</v>
      </c>
      <c r="O10" s="63" t="s">
        <v>317</v>
      </c>
      <c r="P10" s="63">
        <v>0</v>
      </c>
      <c r="Q10" s="63">
        <v>0</v>
      </c>
    </row>
    <row r="11" spans="1:17" s="13" customFormat="1" ht="16">
      <c r="A11" s="42" t="s">
        <v>28</v>
      </c>
      <c r="B11" s="42" t="s">
        <v>99</v>
      </c>
      <c r="C11" s="56">
        <v>245.4</v>
      </c>
      <c r="D11" s="56">
        <v>315.39999999999998</v>
      </c>
      <c r="E11" s="56">
        <v>262.2</v>
      </c>
      <c r="F11" s="56">
        <v>121</v>
      </c>
      <c r="G11" s="63">
        <v>108.8</v>
      </c>
      <c r="H11" s="56">
        <v>215.2</v>
      </c>
      <c r="I11" s="56">
        <v>229.5</v>
      </c>
      <c r="J11" s="56">
        <v>229.6</v>
      </c>
      <c r="K11" s="56">
        <v>212.7</v>
      </c>
      <c r="L11" s="56">
        <v>196.32</v>
      </c>
      <c r="M11" s="56">
        <v>176.238</v>
      </c>
      <c r="N11" s="56">
        <v>170.006</v>
      </c>
      <c r="O11" s="56">
        <v>69.245999999999995</v>
      </c>
      <c r="P11" s="56">
        <v>67.048000000000002</v>
      </c>
      <c r="Q11" s="56">
        <v>71.144000000000005</v>
      </c>
    </row>
    <row r="12" spans="1:17" s="13" customFormat="1" ht="16">
      <c r="A12" s="42" t="s">
        <v>29</v>
      </c>
      <c r="B12" s="42" t="s">
        <v>100</v>
      </c>
      <c r="C12" s="56">
        <v>9.6999999999999993</v>
      </c>
      <c r="D12" s="56">
        <v>9.3000000000000007</v>
      </c>
      <c r="E12" s="56">
        <v>7.5</v>
      </c>
      <c r="F12" s="56">
        <v>7.4</v>
      </c>
      <c r="G12" s="63">
        <v>7.2</v>
      </c>
      <c r="H12" s="56">
        <v>6.4</v>
      </c>
      <c r="I12" s="56">
        <v>7.4</v>
      </c>
      <c r="J12" s="56">
        <v>7.8</v>
      </c>
      <c r="K12" s="56">
        <v>8.1</v>
      </c>
      <c r="L12" s="56">
        <v>7.585</v>
      </c>
      <c r="M12" s="56">
        <v>7.819</v>
      </c>
      <c r="N12" s="56">
        <v>7.4950000000000001</v>
      </c>
      <c r="O12" s="56">
        <v>6.9180000000000001</v>
      </c>
      <c r="P12" s="56">
        <v>6.835</v>
      </c>
      <c r="Q12" s="56">
        <v>8.2080000000000002</v>
      </c>
    </row>
    <row r="13" spans="1:17" s="13" customFormat="1" ht="16">
      <c r="A13" s="42" t="s">
        <v>20</v>
      </c>
      <c r="B13" s="42" t="s">
        <v>94</v>
      </c>
      <c r="C13" s="56">
        <v>36.4</v>
      </c>
      <c r="D13" s="56">
        <v>27</v>
      </c>
      <c r="E13" s="56">
        <v>54.9</v>
      </c>
      <c r="F13" s="56">
        <v>69.8</v>
      </c>
      <c r="G13" s="63">
        <v>76</v>
      </c>
      <c r="H13" s="56">
        <v>51.5</v>
      </c>
      <c r="I13" s="56">
        <v>81.5</v>
      </c>
      <c r="J13" s="56">
        <v>58.6</v>
      </c>
      <c r="K13" s="56">
        <v>34.799999999999997</v>
      </c>
      <c r="L13" s="56">
        <v>23.071999999999999</v>
      </c>
      <c r="M13" s="56">
        <v>56.851999999999997</v>
      </c>
      <c r="N13" s="56">
        <v>55.744</v>
      </c>
      <c r="O13" s="56">
        <v>31.757999999999999</v>
      </c>
      <c r="P13" s="56">
        <v>20.824999999999999</v>
      </c>
      <c r="Q13" s="56">
        <v>19.475999999999999</v>
      </c>
    </row>
    <row r="14" spans="1:17" s="13" customFormat="1" ht="16">
      <c r="A14" s="42" t="s">
        <v>73</v>
      </c>
      <c r="B14" s="42" t="s">
        <v>88</v>
      </c>
      <c r="C14" s="56">
        <v>21.2</v>
      </c>
      <c r="D14" s="56">
        <v>20.6</v>
      </c>
      <c r="E14" s="56">
        <v>19.100000000000001</v>
      </c>
      <c r="F14" s="56">
        <v>20.399999999999999</v>
      </c>
      <c r="G14" s="63">
        <v>21.8</v>
      </c>
      <c r="H14" s="56">
        <v>26.2</v>
      </c>
      <c r="I14" s="56">
        <v>39.700000000000003</v>
      </c>
      <c r="J14" s="56">
        <v>33</v>
      </c>
      <c r="K14" s="56">
        <v>29.6</v>
      </c>
      <c r="L14" s="56">
        <v>15.231999999999999</v>
      </c>
      <c r="M14" s="56">
        <v>13.975</v>
      </c>
      <c r="N14" s="56">
        <v>42.566000000000003</v>
      </c>
      <c r="O14" s="56">
        <v>239.25</v>
      </c>
      <c r="P14" s="56">
        <v>75.384</v>
      </c>
      <c r="Q14" s="56">
        <v>37.384</v>
      </c>
    </row>
    <row r="15" spans="1:17" s="13" customFormat="1" ht="16">
      <c r="A15" s="42" t="s">
        <v>78</v>
      </c>
      <c r="B15" s="42" t="s">
        <v>89</v>
      </c>
      <c r="C15" s="56">
        <v>3.7</v>
      </c>
      <c r="D15" s="56">
        <v>3.5</v>
      </c>
      <c r="E15" s="56">
        <v>2.2999999999999998</v>
      </c>
      <c r="F15" s="56">
        <v>0.8</v>
      </c>
      <c r="G15" s="63">
        <v>2.9</v>
      </c>
      <c r="H15" s="56">
        <v>1.3</v>
      </c>
      <c r="I15" s="56">
        <v>1.6</v>
      </c>
      <c r="J15" s="56">
        <v>0.9</v>
      </c>
      <c r="K15" s="56">
        <v>1.9</v>
      </c>
      <c r="L15" s="56">
        <v>3.3420000000000001</v>
      </c>
      <c r="M15" s="56">
        <v>2.63</v>
      </c>
      <c r="N15" s="56">
        <v>2.7069999999999999</v>
      </c>
      <c r="O15" s="56">
        <v>1.23</v>
      </c>
      <c r="P15" s="56">
        <v>1.4910000000000001</v>
      </c>
      <c r="Q15" s="56">
        <v>1.429</v>
      </c>
    </row>
    <row r="16" spans="1:17" s="13" customFormat="1" ht="16">
      <c r="A16" s="42" t="s">
        <v>161</v>
      </c>
      <c r="B16" s="42" t="s">
        <v>165</v>
      </c>
      <c r="C16" s="56">
        <v>6</v>
      </c>
      <c r="D16" s="56">
        <v>5.2</v>
      </c>
      <c r="E16" s="56">
        <v>4.3</v>
      </c>
      <c r="F16" s="56">
        <v>4.2</v>
      </c>
      <c r="G16" s="63">
        <v>1.3</v>
      </c>
      <c r="H16" s="56">
        <v>0.9</v>
      </c>
      <c r="I16" s="56">
        <v>0.8</v>
      </c>
      <c r="J16" s="56">
        <v>0.5</v>
      </c>
      <c r="K16" s="56">
        <v>0.3</v>
      </c>
      <c r="L16" s="56">
        <v>0.17100000000000001</v>
      </c>
      <c r="M16" s="56">
        <v>0.72499999999999998</v>
      </c>
      <c r="N16" s="56">
        <v>0.41399999999999998</v>
      </c>
      <c r="O16" s="56">
        <v>7.4999999999999997E-2</v>
      </c>
      <c r="P16" s="56">
        <v>0.161</v>
      </c>
      <c r="Q16" s="56">
        <v>0.77900000000000003</v>
      </c>
    </row>
    <row r="17" spans="1:17" s="13" customFormat="1" ht="16">
      <c r="A17" s="42" t="s">
        <v>162</v>
      </c>
      <c r="B17" s="42" t="s">
        <v>166</v>
      </c>
      <c r="C17" s="56">
        <v>71.3</v>
      </c>
      <c r="D17" s="56">
        <v>68.8</v>
      </c>
      <c r="E17" s="56">
        <v>79.099999999999994</v>
      </c>
      <c r="F17" s="56">
        <v>90.2</v>
      </c>
      <c r="G17" s="63">
        <v>130</v>
      </c>
      <c r="H17" s="56">
        <v>115.9</v>
      </c>
      <c r="I17" s="56">
        <v>148.9</v>
      </c>
      <c r="J17" s="56">
        <v>205.7</v>
      </c>
      <c r="K17" s="56">
        <v>109.9</v>
      </c>
      <c r="L17" s="56">
        <v>116.765</v>
      </c>
      <c r="M17" s="56">
        <v>134.13399999999999</v>
      </c>
      <c r="N17" s="56">
        <v>109.14400000000001</v>
      </c>
      <c r="O17" s="56">
        <v>98.421999999999997</v>
      </c>
      <c r="P17" s="56">
        <v>93.162999999999997</v>
      </c>
      <c r="Q17" s="56">
        <v>107.262</v>
      </c>
    </row>
    <row r="18" spans="1:17" s="13" customFormat="1" ht="16">
      <c r="A18" s="41"/>
      <c r="B18" s="41"/>
      <c r="C18" s="60">
        <v>452.6</v>
      </c>
      <c r="D18" s="60">
        <v>449.7</v>
      </c>
      <c r="E18" s="60">
        <v>429.4</v>
      </c>
      <c r="F18" s="60">
        <v>313.8</v>
      </c>
      <c r="G18" s="60">
        <v>348</v>
      </c>
      <c r="H18" s="60">
        <v>417.4</v>
      </c>
      <c r="I18" s="60">
        <v>509.5</v>
      </c>
      <c r="J18" s="60">
        <v>536</v>
      </c>
      <c r="K18" s="60">
        <v>397.4</v>
      </c>
      <c r="L18" s="60">
        <v>362.48700000000002</v>
      </c>
      <c r="M18" s="60">
        <v>392.37299999999999</v>
      </c>
      <c r="N18" s="60">
        <v>388.07600000000002</v>
      </c>
      <c r="O18" s="60">
        <f>SUM(O11:O17)</f>
        <v>446.899</v>
      </c>
      <c r="P18" s="60">
        <f>SUM(P11:P17)</f>
        <v>264.90699999999998</v>
      </c>
      <c r="Q18" s="60">
        <f>SUM(Q11:Q17)</f>
        <v>245.68199999999999</v>
      </c>
    </row>
    <row r="19" spans="1:17" ht="16">
      <c r="A19" s="45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>
        <v>0</v>
      </c>
      <c r="P19" s="62"/>
      <c r="Q19" s="62"/>
    </row>
    <row r="20" spans="1:17" s="13" customFormat="1" ht="16">
      <c r="A20" s="41" t="s">
        <v>83</v>
      </c>
      <c r="B20" s="41" t="s">
        <v>104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>
        <v>0</v>
      </c>
      <c r="P20" s="59"/>
      <c r="Q20" s="59"/>
    </row>
    <row r="21" spans="1:17" ht="16">
      <c r="A21" s="42" t="s">
        <v>24</v>
      </c>
      <c r="B21" s="42" t="s">
        <v>111</v>
      </c>
      <c r="C21" s="56">
        <v>100.3</v>
      </c>
      <c r="D21" s="56">
        <v>112.2</v>
      </c>
      <c r="E21" s="56">
        <v>134.30000000000001</v>
      </c>
      <c r="F21" s="56">
        <v>148.6</v>
      </c>
      <c r="G21" s="56">
        <v>175.1</v>
      </c>
      <c r="H21" s="56">
        <v>142.30000000000001</v>
      </c>
      <c r="I21" s="56">
        <v>161.69999999999999</v>
      </c>
      <c r="J21" s="56">
        <v>190.3</v>
      </c>
      <c r="K21" s="56">
        <v>210.7</v>
      </c>
      <c r="L21" s="56">
        <v>184.102</v>
      </c>
      <c r="M21" s="56">
        <v>192.43700000000001</v>
      </c>
      <c r="N21" s="56">
        <v>166.20599999999999</v>
      </c>
      <c r="O21" s="56">
        <v>225.27199999999999</v>
      </c>
      <c r="P21" s="56">
        <v>130.23599999999999</v>
      </c>
      <c r="Q21" s="56">
        <v>140.93100000000001</v>
      </c>
    </row>
    <row r="22" spans="1:17" ht="16">
      <c r="A22" s="42" t="s">
        <v>25</v>
      </c>
      <c r="B22" s="42" t="s">
        <v>112</v>
      </c>
      <c r="C22" s="56">
        <v>148.1</v>
      </c>
      <c r="D22" s="56">
        <v>146.9</v>
      </c>
      <c r="E22" s="56">
        <v>116.2</v>
      </c>
      <c r="F22" s="56">
        <v>138.80000000000001</v>
      </c>
      <c r="G22" s="56">
        <v>192.3</v>
      </c>
      <c r="H22" s="56">
        <v>144.80000000000001</v>
      </c>
      <c r="I22" s="56">
        <v>182.4</v>
      </c>
      <c r="J22" s="56">
        <v>138.5</v>
      </c>
      <c r="K22" s="56">
        <v>111.1</v>
      </c>
      <c r="L22" s="56">
        <v>83.372</v>
      </c>
      <c r="M22" s="56">
        <v>87.165999999999997</v>
      </c>
      <c r="N22" s="56">
        <v>102.51</v>
      </c>
      <c r="O22" s="56">
        <v>127.822</v>
      </c>
      <c r="P22" s="56">
        <v>61.515999999999998</v>
      </c>
      <c r="Q22" s="56">
        <v>57.619</v>
      </c>
    </row>
    <row r="23" spans="1:17" ht="16">
      <c r="A23" s="42" t="s">
        <v>163</v>
      </c>
      <c r="B23" s="42" t="s">
        <v>167</v>
      </c>
      <c r="C23" s="56">
        <v>64.900000000000006</v>
      </c>
      <c r="D23" s="56">
        <v>59.3</v>
      </c>
      <c r="E23" s="56">
        <v>57.5</v>
      </c>
      <c r="F23" s="56">
        <v>67.8</v>
      </c>
      <c r="G23" s="56">
        <v>65.099999999999994</v>
      </c>
      <c r="H23" s="56">
        <v>51.1</v>
      </c>
      <c r="I23" s="56">
        <v>54.5</v>
      </c>
      <c r="J23" s="56">
        <v>76.7</v>
      </c>
      <c r="K23" s="56">
        <v>70</v>
      </c>
      <c r="L23" s="56">
        <v>68.599000000000004</v>
      </c>
      <c r="M23" s="56">
        <v>57.061</v>
      </c>
      <c r="N23" s="56">
        <v>54.003</v>
      </c>
      <c r="O23" s="56">
        <v>25.43</v>
      </c>
      <c r="P23" s="56">
        <v>80.638999999999996</v>
      </c>
      <c r="Q23" s="56">
        <v>79.388999999999996</v>
      </c>
    </row>
    <row r="24" spans="1:17" ht="16">
      <c r="A24" s="41"/>
      <c r="B24" s="41"/>
      <c r="C24" s="60">
        <v>313.3</v>
      </c>
      <c r="D24" s="60">
        <v>318.3</v>
      </c>
      <c r="E24" s="60">
        <v>308</v>
      </c>
      <c r="F24" s="60">
        <v>355.1</v>
      </c>
      <c r="G24" s="60">
        <v>432.5</v>
      </c>
      <c r="H24" s="60">
        <v>338.3</v>
      </c>
      <c r="I24" s="60">
        <v>398.5</v>
      </c>
      <c r="J24" s="60">
        <v>405.5</v>
      </c>
      <c r="K24" s="60">
        <v>391.8</v>
      </c>
      <c r="L24" s="60">
        <v>336.07299999999998</v>
      </c>
      <c r="M24" s="60">
        <v>336.66399999999999</v>
      </c>
      <c r="N24" s="60">
        <v>322.71899999999999</v>
      </c>
      <c r="O24" s="60">
        <v>378.524</v>
      </c>
      <c r="P24" s="60">
        <f>SUM(P21:P23)</f>
        <v>272.39099999999996</v>
      </c>
      <c r="Q24" s="60">
        <f>SUM(Q21:Q23)</f>
        <v>277.93900000000002</v>
      </c>
    </row>
    <row r="25" spans="1:17" s="13" customFormat="1">
      <c r="A25"/>
      <c r="B25"/>
      <c r="C25"/>
      <c r="D25"/>
      <c r="E25"/>
      <c r="F25"/>
      <c r="G25"/>
      <c r="H25"/>
      <c r="I25"/>
      <c r="M25" s="12"/>
      <c r="N25" s="12"/>
    </row>
    <row r="26" spans="1:17">
      <c r="C26"/>
      <c r="D26"/>
      <c r="E26"/>
      <c r="H26"/>
      <c r="I26"/>
    </row>
    <row r="29" spans="1:17" ht="4.5" customHeight="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>
      <c r="C30"/>
      <c r="D30"/>
      <c r="E30"/>
      <c r="H30"/>
      <c r="I30"/>
    </row>
    <row r="32" spans="1:17">
      <c r="C32" s="40"/>
      <c r="D32" s="40"/>
      <c r="E32" s="40"/>
      <c r="F32" s="40"/>
      <c r="G32" s="40"/>
      <c r="H32" s="40"/>
      <c r="I32" s="40"/>
    </row>
    <row r="33" spans="3:9" s="12" customFormat="1">
      <c r="C33" s="40"/>
      <c r="D33" s="40"/>
      <c r="E33" s="40"/>
      <c r="F33" s="40"/>
      <c r="G33" s="40"/>
      <c r="H33" s="40"/>
      <c r="I33" s="40"/>
    </row>
    <row r="34" spans="3:9" s="12" customFormat="1">
      <c r="C34" s="40"/>
      <c r="D34" s="40"/>
      <c r="E34" s="40"/>
      <c r="F34" s="40"/>
      <c r="G34" s="40"/>
      <c r="H34" s="40"/>
      <c r="I34" s="40"/>
    </row>
    <row r="35" spans="3:9" s="12" customFormat="1">
      <c r="C35" s="40"/>
      <c r="D35" s="40"/>
      <c r="E35" s="40"/>
      <c r="F35" s="40"/>
      <c r="G35" s="40"/>
      <c r="H35" s="40"/>
      <c r="I35" s="40"/>
    </row>
    <row r="36" spans="3:9" s="12" customFormat="1">
      <c r="C36" s="40"/>
      <c r="D36" s="40"/>
      <c r="E36" s="40"/>
      <c r="F36" s="40"/>
      <c r="G36" s="40"/>
      <c r="H36" s="40"/>
      <c r="I36" s="40"/>
    </row>
    <row r="37" spans="3:9" s="12" customFormat="1">
      <c r="C37" s="40"/>
      <c r="D37" s="40"/>
      <c r="E37" s="40"/>
      <c r="F37" s="40"/>
      <c r="G37" s="40"/>
      <c r="H37" s="40"/>
      <c r="I37" s="40"/>
    </row>
    <row r="38" spans="3:9" s="12" customFormat="1">
      <c r="C38" s="40"/>
      <c r="D38" s="40"/>
      <c r="E38" s="40"/>
      <c r="F38" s="40"/>
      <c r="G38" s="40"/>
      <c r="H38" s="40"/>
      <c r="I38" s="40"/>
    </row>
    <row r="39" spans="3:9" s="12" customFormat="1">
      <c r="C39" s="40"/>
      <c r="D39" s="40"/>
      <c r="E39" s="40"/>
      <c r="F39" s="40"/>
      <c r="G39" s="40"/>
      <c r="H39" s="40"/>
      <c r="I39" s="40"/>
    </row>
    <row r="40" spans="3:9" s="12" customFormat="1">
      <c r="C40" s="40"/>
      <c r="D40" s="40"/>
      <c r="E40" s="40"/>
      <c r="F40" s="40"/>
      <c r="G40" s="40"/>
      <c r="H40" s="40"/>
      <c r="I40" s="40"/>
    </row>
    <row r="41" spans="3:9" s="12" customFormat="1">
      <c r="C41" s="40"/>
      <c r="D41" s="40"/>
      <c r="E41" s="40"/>
      <c r="F41" s="40"/>
      <c r="G41" s="40"/>
      <c r="H41" s="40"/>
      <c r="I41" s="40"/>
    </row>
    <row r="42" spans="3:9" s="12" customFormat="1">
      <c r="C42" s="40"/>
      <c r="D42" s="40"/>
      <c r="E42" s="40"/>
      <c r="F42" s="40"/>
      <c r="G42" s="40"/>
      <c r="H42" s="40"/>
      <c r="I42" s="40"/>
    </row>
    <row r="43" spans="3:9" s="12" customFormat="1">
      <c r="C43" s="40"/>
      <c r="D43" s="40"/>
      <c r="E43" s="40"/>
      <c r="F43" s="40"/>
      <c r="G43" s="40"/>
      <c r="H43" s="40"/>
      <c r="I43" s="40"/>
    </row>
    <row r="44" spans="3:9" s="12" customFormat="1">
      <c r="C44" s="40"/>
      <c r="D44" s="40"/>
      <c r="E44" s="40"/>
      <c r="F44" s="40"/>
      <c r="G44" s="40"/>
      <c r="H44" s="40"/>
      <c r="I44" s="40"/>
    </row>
    <row r="45" spans="3:9" s="12" customFormat="1">
      <c r="C45" s="40"/>
      <c r="D45" s="40"/>
      <c r="E45" s="40"/>
      <c r="F45" s="40"/>
      <c r="G45" s="40"/>
      <c r="H45" s="40"/>
      <c r="I45" s="40"/>
    </row>
    <row r="46" spans="3:9" s="12" customFormat="1">
      <c r="C46" s="40"/>
      <c r="D46" s="40"/>
      <c r="E46" s="40"/>
      <c r="F46" s="40"/>
      <c r="G46" s="40"/>
      <c r="H46" s="40"/>
      <c r="I46" s="40"/>
    </row>
    <row r="47" spans="3:9" s="12" customFormat="1">
      <c r="C47" s="40"/>
      <c r="D47" s="40"/>
      <c r="E47" s="40"/>
      <c r="F47" s="40"/>
      <c r="G47" s="40"/>
      <c r="H47" s="40"/>
      <c r="I47" s="40"/>
    </row>
    <row r="48" spans="3:9" s="12" customFormat="1">
      <c r="C48" s="40"/>
      <c r="D48" s="40"/>
      <c r="E48" s="40"/>
      <c r="F48" s="40"/>
      <c r="G48" s="40"/>
      <c r="H48" s="40"/>
      <c r="I48" s="40"/>
    </row>
    <row r="49" spans="3:9" s="12" customFormat="1">
      <c r="C49" s="40"/>
      <c r="D49" s="40"/>
      <c r="E49" s="40"/>
      <c r="F49" s="40"/>
      <c r="G49" s="40"/>
      <c r="H49" s="40"/>
      <c r="I49" s="40"/>
    </row>
    <row r="50" spans="3:9" s="12" customFormat="1">
      <c r="C50" s="40"/>
      <c r="D50" s="40"/>
      <c r="E50" s="40"/>
      <c r="F50" s="40"/>
      <c r="G50" s="40"/>
      <c r="H50" s="40"/>
      <c r="I50" s="40"/>
    </row>
    <row r="51" spans="3:9" s="12" customFormat="1">
      <c r="C51" s="40"/>
      <c r="D51" s="40"/>
      <c r="E51" s="40"/>
      <c r="F51" s="40"/>
      <c r="G51" s="40"/>
      <c r="H51" s="40"/>
      <c r="I51" s="40"/>
    </row>
    <row r="52" spans="3:9" s="12" customFormat="1">
      <c r="C52" s="40"/>
      <c r="D52" s="40"/>
      <c r="E52" s="40"/>
      <c r="F52" s="40"/>
      <c r="G52" s="40"/>
      <c r="H52" s="40"/>
      <c r="I52" s="40"/>
    </row>
    <row r="53" spans="3:9" s="12" customFormat="1">
      <c r="C53" s="40"/>
      <c r="D53" s="40"/>
      <c r="E53" s="40"/>
      <c r="F53" s="40"/>
      <c r="G53" s="40"/>
      <c r="H53" s="40"/>
      <c r="I53" s="40"/>
    </row>
    <row r="54" spans="3:9" s="12" customFormat="1">
      <c r="C54" s="40"/>
      <c r="D54" s="40"/>
      <c r="E54" s="40"/>
      <c r="F54" s="40"/>
      <c r="G54" s="40"/>
      <c r="H54" s="40"/>
      <c r="I54" s="40"/>
    </row>
    <row r="55" spans="3:9" s="12" customFormat="1">
      <c r="C55" s="40"/>
      <c r="D55" s="40"/>
      <c r="E55" s="40"/>
      <c r="F55" s="40"/>
      <c r="G55" s="40"/>
      <c r="H55" s="40"/>
      <c r="I55" s="40"/>
    </row>
    <row r="56" spans="3:9" s="12" customFormat="1">
      <c r="C56" s="40"/>
      <c r="D56" s="40"/>
      <c r="E56" s="40"/>
      <c r="F56" s="40"/>
      <c r="G56" s="40"/>
      <c r="H56" s="40"/>
      <c r="I56" s="40"/>
    </row>
    <row r="57" spans="3:9" s="12" customFormat="1">
      <c r="C57" s="40"/>
      <c r="D57" s="40"/>
      <c r="E57" s="40"/>
      <c r="F57" s="40"/>
      <c r="G57" s="40"/>
      <c r="H57" s="40"/>
      <c r="I57" s="40"/>
    </row>
    <row r="58" spans="3:9" s="12" customFormat="1">
      <c r="C58" s="40"/>
      <c r="D58" s="40"/>
      <c r="E58" s="40"/>
      <c r="F58" s="40"/>
      <c r="G58" s="40"/>
      <c r="H58" s="40"/>
      <c r="I58" s="40"/>
    </row>
    <row r="59" spans="3:9" s="12" customFormat="1">
      <c r="C59" s="40"/>
      <c r="D59" s="40"/>
      <c r="E59" s="40"/>
      <c r="F59" s="40"/>
      <c r="G59" s="40"/>
      <c r="H59" s="40"/>
      <c r="I59" s="40"/>
    </row>
    <row r="60" spans="3:9" s="12" customFormat="1">
      <c r="C60" s="40"/>
      <c r="D60" s="40"/>
      <c r="E60" s="40"/>
      <c r="F60" s="40"/>
      <c r="G60" s="40"/>
      <c r="H60" s="40"/>
      <c r="I60" s="40"/>
    </row>
    <row r="61" spans="3:9" s="12" customFormat="1">
      <c r="C61" s="40"/>
      <c r="D61" s="40"/>
      <c r="E61" s="40"/>
      <c r="F61" s="40"/>
      <c r="G61" s="40"/>
      <c r="H61" s="40"/>
      <c r="I61" s="40"/>
    </row>
    <row r="62" spans="3:9" s="12" customFormat="1">
      <c r="C62" s="40"/>
      <c r="D62" s="40"/>
      <c r="E62" s="40"/>
      <c r="F62" s="40"/>
      <c r="G62" s="40"/>
      <c r="H62" s="40"/>
      <c r="I62" s="40"/>
    </row>
    <row r="63" spans="3:9" s="12" customFormat="1">
      <c r="C63" s="40"/>
      <c r="D63" s="40"/>
      <c r="E63" s="40"/>
      <c r="F63" s="40"/>
      <c r="G63" s="40"/>
      <c r="H63" s="40"/>
      <c r="I63" s="40"/>
    </row>
    <row r="64" spans="3:9" s="12" customFormat="1">
      <c r="C64" s="40"/>
      <c r="D64" s="40"/>
      <c r="E64" s="40"/>
      <c r="F64" s="40"/>
      <c r="G64" s="40"/>
      <c r="H64" s="40"/>
      <c r="I64" s="40"/>
    </row>
    <row r="65" spans="3:9" s="12" customFormat="1">
      <c r="C65" s="40"/>
      <c r="D65" s="40"/>
      <c r="E65" s="40"/>
      <c r="F65" s="40"/>
      <c r="G65" s="40"/>
      <c r="H65" s="40"/>
      <c r="I65" s="40"/>
    </row>
    <row r="66" spans="3:9" s="12" customFormat="1">
      <c r="C66" s="40"/>
      <c r="D66" s="40"/>
      <c r="E66" s="40"/>
      <c r="F66" s="40"/>
      <c r="G66" s="40"/>
      <c r="H66" s="40"/>
      <c r="I66" s="40"/>
    </row>
    <row r="67" spans="3:9" s="12" customFormat="1">
      <c r="C67" s="40"/>
      <c r="D67" s="40"/>
      <c r="E67" s="40"/>
      <c r="F67" s="40"/>
      <c r="G67" s="40"/>
      <c r="H67" s="40"/>
      <c r="I67" s="40"/>
    </row>
    <row r="68" spans="3:9" s="12" customFormat="1">
      <c r="C68" s="40"/>
      <c r="D68" s="40"/>
      <c r="E68" s="40"/>
      <c r="F68" s="40"/>
      <c r="G68" s="40"/>
      <c r="H68" s="40"/>
      <c r="I68" s="40"/>
    </row>
    <row r="69" spans="3:9" s="12" customFormat="1">
      <c r="C69" s="40"/>
      <c r="D69" s="40"/>
      <c r="E69" s="40"/>
      <c r="F69" s="40"/>
      <c r="G69" s="40"/>
      <c r="H69" s="40"/>
      <c r="I69" s="40"/>
    </row>
    <row r="70" spans="3:9" s="12" customFormat="1">
      <c r="C70" s="40"/>
      <c r="D70" s="40"/>
      <c r="E70" s="40"/>
      <c r="F70" s="40"/>
      <c r="G70" s="40"/>
      <c r="H70" s="40"/>
      <c r="I70" s="40"/>
    </row>
    <row r="71" spans="3:9" s="12" customFormat="1">
      <c r="C71" s="40"/>
      <c r="D71" s="40"/>
      <c r="E71" s="40"/>
      <c r="F71" s="40"/>
      <c r="G71" s="40"/>
      <c r="H71" s="40"/>
      <c r="I71" s="40"/>
    </row>
    <row r="72" spans="3:9" s="12" customFormat="1">
      <c r="C72" s="40"/>
      <c r="D72" s="40"/>
      <c r="E72" s="40"/>
      <c r="F72" s="40"/>
      <c r="G72" s="40"/>
      <c r="H72" s="40"/>
      <c r="I72" s="40"/>
    </row>
    <row r="73" spans="3:9" s="12" customFormat="1">
      <c r="C73" s="40"/>
      <c r="D73" s="40"/>
      <c r="E73" s="40"/>
      <c r="F73" s="40"/>
      <c r="G73" s="40"/>
      <c r="H73" s="40"/>
      <c r="I73" s="40"/>
    </row>
    <row r="74" spans="3:9" s="12" customFormat="1">
      <c r="C74" s="40"/>
      <c r="D74" s="40"/>
      <c r="E74" s="40"/>
      <c r="F74" s="40"/>
      <c r="G74" s="40"/>
      <c r="H74" s="40"/>
      <c r="I74" s="40"/>
    </row>
    <row r="75" spans="3:9" s="12" customFormat="1">
      <c r="C75" s="40"/>
      <c r="D75" s="40"/>
      <c r="E75" s="40"/>
      <c r="F75" s="40"/>
      <c r="G75" s="40"/>
      <c r="H75" s="40"/>
      <c r="I75" s="40"/>
    </row>
    <row r="76" spans="3:9" s="12" customFormat="1">
      <c r="C76" s="40"/>
      <c r="D76" s="40"/>
      <c r="E76" s="40"/>
      <c r="F76" s="40"/>
      <c r="G76" s="40"/>
      <c r="H76" s="40"/>
      <c r="I76" s="40"/>
    </row>
    <row r="77" spans="3:9" s="12" customFormat="1">
      <c r="C77" s="40"/>
      <c r="D77" s="40"/>
      <c r="E77" s="40"/>
      <c r="F77" s="40"/>
      <c r="G77" s="40"/>
      <c r="H77" s="40"/>
      <c r="I77" s="40"/>
    </row>
    <row r="78" spans="3:9" s="12" customFormat="1">
      <c r="C78" s="40"/>
      <c r="D78" s="40"/>
      <c r="E78" s="40"/>
      <c r="F78" s="40"/>
      <c r="G78" s="40"/>
      <c r="H78" s="40"/>
      <c r="I78" s="40"/>
    </row>
    <row r="79" spans="3:9" s="12" customFormat="1">
      <c r="C79" s="40"/>
      <c r="D79" s="40"/>
      <c r="E79" s="40"/>
      <c r="F79" s="40"/>
      <c r="G79" s="40"/>
      <c r="H79" s="40"/>
      <c r="I79" s="40"/>
    </row>
    <row r="80" spans="3:9" s="12" customFormat="1">
      <c r="C80" s="40"/>
      <c r="D80" s="40"/>
      <c r="E80" s="40"/>
      <c r="F80" s="40"/>
      <c r="G80" s="40"/>
      <c r="H80" s="40"/>
      <c r="I80" s="40"/>
    </row>
    <row r="81" spans="3:9" s="12" customFormat="1">
      <c r="C81" s="40"/>
      <c r="D81" s="40"/>
      <c r="E81" s="40"/>
      <c r="F81" s="40"/>
      <c r="G81" s="40"/>
      <c r="H81" s="40"/>
      <c r="I81" s="40"/>
    </row>
    <row r="82" spans="3:9" s="12" customFormat="1">
      <c r="C82" s="40"/>
      <c r="D82" s="40"/>
      <c r="E82" s="40"/>
      <c r="F82" s="40"/>
      <c r="G82" s="40"/>
      <c r="H82" s="40"/>
      <c r="I82" s="40"/>
    </row>
    <row r="83" spans="3:9" s="12" customFormat="1">
      <c r="C83" s="40"/>
      <c r="D83" s="40"/>
      <c r="E83" s="40"/>
      <c r="F83" s="40"/>
      <c r="G83" s="40"/>
      <c r="H83" s="40"/>
      <c r="I83" s="40"/>
    </row>
    <row r="84" spans="3:9" s="12" customFormat="1">
      <c r="C84" s="40"/>
      <c r="D84" s="40"/>
      <c r="E84" s="40"/>
      <c r="F84" s="40"/>
      <c r="G84" s="40"/>
      <c r="H84" s="40"/>
      <c r="I84" s="40"/>
    </row>
    <row r="85" spans="3:9" s="12" customFormat="1">
      <c r="C85" s="40"/>
      <c r="D85" s="40"/>
      <c r="E85" s="40"/>
      <c r="F85" s="40"/>
      <c r="G85" s="40"/>
      <c r="H85" s="40"/>
      <c r="I85" s="40"/>
    </row>
    <row r="86" spans="3:9" s="12" customFormat="1">
      <c r="C86" s="40"/>
      <c r="D86" s="40"/>
      <c r="E86" s="40"/>
      <c r="F86" s="40"/>
      <c r="G86" s="40"/>
      <c r="H86" s="40"/>
      <c r="I86" s="40"/>
    </row>
    <row r="87" spans="3:9" s="12" customFormat="1">
      <c r="C87" s="40"/>
      <c r="D87" s="40"/>
      <c r="E87" s="40"/>
      <c r="F87" s="40"/>
      <c r="G87" s="40"/>
      <c r="H87" s="40"/>
      <c r="I87" s="40"/>
    </row>
    <row r="88" spans="3:9" s="12" customFormat="1">
      <c r="C88" s="40"/>
      <c r="D88" s="40"/>
      <c r="E88" s="40"/>
      <c r="F88" s="40"/>
      <c r="G88" s="40"/>
      <c r="H88" s="40"/>
      <c r="I88" s="40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95"/>
      <c r="B1" s="195"/>
      <c r="C1" s="195"/>
      <c r="D1" s="195"/>
      <c r="E1" s="195"/>
      <c r="F1" s="195"/>
      <c r="G1" s="195"/>
      <c r="H1" s="195"/>
      <c r="I1" s="2"/>
      <c r="J1" s="2"/>
      <c r="K1" s="2"/>
    </row>
    <row r="2" spans="1:13" s="8" customFormat="1" ht="26">
      <c r="A2" s="195"/>
      <c r="B2" s="195"/>
      <c r="C2" s="195"/>
      <c r="D2" s="196" t="s">
        <v>266</v>
      </c>
      <c r="E2" s="196"/>
      <c r="F2" s="196"/>
      <c r="G2" s="196"/>
      <c r="H2" s="196"/>
      <c r="I2" s="196"/>
      <c r="J2" s="9"/>
      <c r="K2" s="9"/>
    </row>
    <row r="3" spans="1:13" ht="17.5">
      <c r="A3" s="195"/>
      <c r="B3" s="195"/>
      <c r="C3" s="195"/>
      <c r="D3" s="197" t="str">
        <f>Menu!D3</f>
        <v>2019 - 2024</v>
      </c>
      <c r="E3" s="197"/>
      <c r="F3" s="197"/>
      <c r="G3" s="197"/>
      <c r="H3" s="197"/>
      <c r="I3" s="197"/>
      <c r="J3" s="7"/>
      <c r="K3" s="7"/>
    </row>
    <row r="4" spans="1:13">
      <c r="A4" s="195"/>
      <c r="B4" s="195"/>
      <c r="C4" s="195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X38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6.5" outlineLevelRow="1" outlineLevelCol="1"/>
  <cols>
    <col min="1" max="1" width="38.08203125" style="127" customWidth="1"/>
    <col min="2" max="2" width="27.08203125" style="127" hidden="1" customWidth="1" outlineLevel="1"/>
    <col min="3" max="3" width="9.33203125" style="11" hidden="1" customWidth="1" collapsed="1"/>
    <col min="4" max="6" width="9.33203125" style="127" hidden="1" customWidth="1" outlineLevel="1"/>
    <col min="7" max="7" width="9.33203125" style="11" hidden="1" customWidth="1" collapsed="1"/>
    <col min="8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 collapsed="1"/>
    <col min="17" max="18" width="9" style="12" customWidth="1"/>
    <col min="19" max="16384" width="9" style="12"/>
  </cols>
  <sheetData>
    <row r="1" spans="1:24" ht="18" customHeight="1">
      <c r="A1" s="198"/>
      <c r="B1" s="198"/>
      <c r="D1" s="170"/>
      <c r="E1" s="170"/>
      <c r="F1" s="170"/>
    </row>
    <row r="2" spans="1:24" ht="17.5" customHeight="1">
      <c r="A2" s="198"/>
      <c r="B2" s="198"/>
      <c r="C2" s="199" t="s">
        <v>340</v>
      </c>
      <c r="D2" s="199"/>
      <c r="E2" s="199"/>
      <c r="F2" s="199"/>
    </row>
    <row r="3" spans="1:24" ht="4.5" customHeight="1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6.5" customHeight="1">
      <c r="A4" s="33" t="s">
        <v>213</v>
      </c>
      <c r="B4" s="33"/>
      <c r="C4" s="38" t="s">
        <v>336</v>
      </c>
      <c r="D4" s="38" t="s">
        <v>337</v>
      </c>
      <c r="E4" s="38" t="s">
        <v>338</v>
      </c>
      <c r="F4" s="38" t="s">
        <v>339</v>
      </c>
      <c r="G4" s="38" t="s">
        <v>1</v>
      </c>
      <c r="H4" s="38" t="s">
        <v>2</v>
      </c>
      <c r="I4" s="38" t="s">
        <v>3</v>
      </c>
      <c r="J4" s="38" t="s">
        <v>4</v>
      </c>
      <c r="K4" s="39" t="s">
        <v>5</v>
      </c>
      <c r="L4" s="39" t="s">
        <v>44</v>
      </c>
      <c r="M4" s="39" t="s">
        <v>69</v>
      </c>
      <c r="N4" s="39" t="s">
        <v>70</v>
      </c>
      <c r="O4" s="38" t="s">
        <v>260</v>
      </c>
      <c r="P4" s="38" t="s">
        <v>311</v>
      </c>
      <c r="Q4" s="38" t="s">
        <v>313</v>
      </c>
      <c r="R4" s="38" t="s">
        <v>322</v>
      </c>
      <c r="S4" s="38" t="s">
        <v>325</v>
      </c>
      <c r="T4" s="38" t="s">
        <v>328</v>
      </c>
      <c r="U4" s="38" t="s">
        <v>333</v>
      </c>
      <c r="V4" s="38" t="s">
        <v>344</v>
      </c>
      <c r="W4" s="38" t="s">
        <v>358</v>
      </c>
      <c r="X4" s="38" t="s">
        <v>366</v>
      </c>
    </row>
    <row r="5" spans="1:24" ht="16.5" customHeight="1">
      <c r="A5" s="29" t="s">
        <v>47</v>
      </c>
      <c r="B5" s="30"/>
      <c r="C5" s="12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4" ht="4.5" hidden="1" customHeight="1" outlineLevel="1">
      <c r="A6" s="125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ht="16.5" hidden="1" customHeight="1" outlineLevel="1">
      <c r="A7" s="33"/>
      <c r="B7" s="33" t="s">
        <v>214</v>
      </c>
      <c r="C7" s="31"/>
      <c r="D7" s="33"/>
      <c r="E7" s="33"/>
      <c r="F7" s="33"/>
      <c r="G7" s="31" t="str">
        <f t="shared" ref="G7:O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8" t="str">
        <f t="shared" si="0"/>
        <v>1Q22</v>
      </c>
      <c r="P7" s="38" t="s">
        <v>318</v>
      </c>
      <c r="Q7" s="38" t="s">
        <v>319</v>
      </c>
      <c r="R7" s="38" t="s">
        <v>323</v>
      </c>
      <c r="S7" s="38" t="s">
        <v>326</v>
      </c>
      <c r="T7" s="38" t="s">
        <v>329</v>
      </c>
      <c r="U7" s="38" t="s">
        <v>334</v>
      </c>
      <c r="V7" s="38"/>
      <c r="W7" s="38"/>
      <c r="X7" s="38"/>
    </row>
    <row r="8" spans="1:24" ht="16.5" hidden="1" customHeight="1" outlineLevel="1" collapsed="1">
      <c r="A8" s="12"/>
      <c r="B8" s="29" t="s">
        <v>48</v>
      </c>
      <c r="C8" s="12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4" ht="6.65" customHeight="1" collapsed="1">
      <c r="A9" s="33"/>
      <c r="B9" s="33"/>
      <c r="C9" s="31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4" s="13" customFormat="1" ht="16">
      <c r="A10" s="109" t="s">
        <v>215</v>
      </c>
      <c r="B10" s="109" t="s">
        <v>216</v>
      </c>
      <c r="C10" s="134">
        <v>4753.3329111875601</v>
      </c>
      <c r="D10" s="134">
        <v>4731.6354623742327</v>
      </c>
      <c r="E10" s="134">
        <v>4865.3242552553975</v>
      </c>
      <c r="F10" s="134">
        <v>5040.1361467927763</v>
      </c>
      <c r="G10" s="134">
        <v>3226.5</v>
      </c>
      <c r="H10" s="134">
        <v>245.2</v>
      </c>
      <c r="I10" s="134">
        <v>1042</v>
      </c>
      <c r="J10" s="134">
        <v>2471.9</v>
      </c>
      <c r="K10" s="134">
        <v>1332.9</v>
      </c>
      <c r="L10" s="134">
        <v>1671.6</v>
      </c>
      <c r="M10" s="134">
        <v>2918.4</v>
      </c>
      <c r="N10" s="134">
        <v>3044.2</v>
      </c>
      <c r="O10" s="134">
        <v>2806.3</v>
      </c>
      <c r="P10" s="134">
        <v>3750.2</v>
      </c>
      <c r="Q10" s="134">
        <v>3930.5</v>
      </c>
      <c r="R10" s="134">
        <v>3455.4</v>
      </c>
      <c r="S10" s="134">
        <v>4036.3</v>
      </c>
      <c r="T10" s="134">
        <v>3824.0846726074842</v>
      </c>
      <c r="U10" s="134">
        <v>3760.5721141708991</v>
      </c>
      <c r="V10" s="134">
        <v>3769.5224766994156</v>
      </c>
      <c r="W10" s="134">
        <v>3173.4092222979598</v>
      </c>
      <c r="X10" s="134">
        <v>3546.5645507962045</v>
      </c>
    </row>
    <row r="11" spans="1:24" ht="16">
      <c r="A11" s="110" t="s">
        <v>223</v>
      </c>
      <c r="B11" s="111" t="s">
        <v>321</v>
      </c>
      <c r="C11" s="129">
        <v>4920.0121083573667</v>
      </c>
      <c r="D11" s="129">
        <v>4377.2896485048759</v>
      </c>
      <c r="E11" s="129">
        <v>4879.2695665124256</v>
      </c>
      <c r="F11" s="129">
        <v>5242.9935576523349</v>
      </c>
      <c r="G11" s="129">
        <v>3989.7</v>
      </c>
      <c r="H11" s="129">
        <v>210.9</v>
      </c>
      <c r="I11" s="129">
        <v>654.70000000000005</v>
      </c>
      <c r="J11" s="129">
        <v>2362.5</v>
      </c>
      <c r="K11" s="129">
        <v>1380.7</v>
      </c>
      <c r="L11" s="129">
        <v>1393.1</v>
      </c>
      <c r="M11" s="129">
        <v>2597.9</v>
      </c>
      <c r="N11" s="129">
        <v>3444.6</v>
      </c>
      <c r="O11" s="129">
        <v>3006.7</v>
      </c>
      <c r="P11" s="129">
        <v>3533</v>
      </c>
      <c r="Q11" s="129">
        <v>4195.5</v>
      </c>
      <c r="R11" s="129">
        <v>3693.6</v>
      </c>
      <c r="S11" s="129">
        <v>3988.3</v>
      </c>
      <c r="T11" s="129">
        <v>3603.9007520354949</v>
      </c>
      <c r="U11" s="129">
        <v>3905.4292727803518</v>
      </c>
      <c r="V11" s="129">
        <v>3752.7802018346874</v>
      </c>
      <c r="W11" s="129">
        <v>3325.4983869407151</v>
      </c>
      <c r="X11" s="129">
        <v>3253.8839268772622</v>
      </c>
    </row>
    <row r="12" spans="1:24" ht="16">
      <c r="A12" s="109" t="s">
        <v>224</v>
      </c>
      <c r="B12" s="135" t="s">
        <v>224</v>
      </c>
      <c r="C12" s="136">
        <v>0.10148895708713727</v>
      </c>
      <c r="D12" s="136">
        <v>9.4151459358704198E-2</v>
      </c>
      <c r="E12" s="136" t="e">
        <v>#DIV/0!</v>
      </c>
      <c r="F12" s="136" t="e">
        <v>#DIV/0!</v>
      </c>
      <c r="G12" s="136">
        <v>7.2999999999999995E-2</v>
      </c>
      <c r="H12" s="136">
        <v>1.4E-2</v>
      </c>
      <c r="I12" s="136">
        <v>9.5000000000000001E-2</v>
      </c>
      <c r="J12" s="136">
        <v>6.9000000000000006E-2</v>
      </c>
      <c r="K12" s="136">
        <v>0.12</v>
      </c>
      <c r="L12" s="136">
        <v>8.3000000000000004E-2</v>
      </c>
      <c r="M12" s="136">
        <v>8.8999999999999996E-2</v>
      </c>
      <c r="N12" s="136">
        <v>9.0999999999999998E-2</v>
      </c>
      <c r="O12" s="136">
        <v>9.7000000000000003E-2</v>
      </c>
      <c r="P12" s="136">
        <v>7.5999999999999998E-2</v>
      </c>
      <c r="Q12" s="136">
        <v>0.08</v>
      </c>
      <c r="R12" s="136">
        <v>8.6999999999999994E-2</v>
      </c>
      <c r="S12" s="136">
        <v>7.4081018603744081E-2</v>
      </c>
      <c r="T12" s="136">
        <v>7.473999032818171E-2</v>
      </c>
      <c r="U12" s="136">
        <v>9.6234901882737617E-2</v>
      </c>
      <c r="V12" s="136">
        <v>9.3862755148531776E-2</v>
      </c>
      <c r="W12" s="136">
        <v>9.5430537702402049E-2</v>
      </c>
      <c r="X12" s="136">
        <v>9.0360436911621309E-2</v>
      </c>
    </row>
    <row r="13" spans="1:24" ht="16">
      <c r="A13" s="110" t="s">
        <v>251</v>
      </c>
      <c r="B13" s="110" t="s">
        <v>252</v>
      </c>
      <c r="C13" s="129">
        <v>-251.10899999999998</v>
      </c>
      <c r="D13" s="129">
        <v>-375.803</v>
      </c>
      <c r="E13" s="129">
        <v>0</v>
      </c>
      <c r="F13" s="129">
        <v>0</v>
      </c>
      <c r="G13" s="129">
        <v>-1031.5</v>
      </c>
      <c r="H13" s="129">
        <v>-199.9</v>
      </c>
      <c r="I13" s="129">
        <v>-203.8</v>
      </c>
      <c r="J13" s="129">
        <v>-272.7</v>
      </c>
      <c r="K13" s="129">
        <v>-222.3</v>
      </c>
      <c r="L13" s="129">
        <v>-239.3</v>
      </c>
      <c r="M13" s="129">
        <v>-249.8</v>
      </c>
      <c r="N13" s="129">
        <v>-349.5</v>
      </c>
      <c r="O13" s="129">
        <v>-259.60000000000002</v>
      </c>
      <c r="P13" s="129">
        <v>-270.39999999999998</v>
      </c>
      <c r="Q13" s="129">
        <v>-286.7</v>
      </c>
      <c r="R13" s="129">
        <v>-238.4</v>
      </c>
      <c r="S13" s="129">
        <v>-279.7</v>
      </c>
      <c r="T13" s="129">
        <v>-270.80428999999998</v>
      </c>
      <c r="U13" s="129">
        <v>-356.17377561836076</v>
      </c>
      <c r="V13" s="129">
        <v>-297.94451928268506</v>
      </c>
      <c r="W13" s="129">
        <v>-234.4</v>
      </c>
      <c r="X13" s="129">
        <v>-235.29065031561456</v>
      </c>
    </row>
    <row r="14" spans="1:24" ht="16">
      <c r="A14" s="137" t="s">
        <v>10</v>
      </c>
      <c r="B14" s="137" t="s">
        <v>52</v>
      </c>
      <c r="C14" s="120">
        <v>-152.23400000000001</v>
      </c>
      <c r="D14" s="120">
        <v>-166.30199999999999</v>
      </c>
      <c r="E14" s="137"/>
      <c r="F14" s="137"/>
      <c r="G14" s="120">
        <v>-179.4</v>
      </c>
      <c r="H14" s="120">
        <v>-128.30000000000001</v>
      </c>
      <c r="I14" s="120">
        <v>-170.3</v>
      </c>
      <c r="J14" s="120">
        <v>-234.5</v>
      </c>
      <c r="K14" s="120">
        <v>-192.1</v>
      </c>
      <c r="L14" s="120">
        <v>-167.3</v>
      </c>
      <c r="M14" s="120">
        <v>-186.9</v>
      </c>
      <c r="N14" s="120">
        <v>-254.7</v>
      </c>
      <c r="O14" s="120">
        <v>-218.2</v>
      </c>
      <c r="P14" s="120">
        <v>-217.5</v>
      </c>
      <c r="Q14" s="120">
        <v>-223.4</v>
      </c>
      <c r="R14" s="120">
        <v>-249.3</v>
      </c>
      <c r="S14" s="120">
        <v>-216.6</v>
      </c>
      <c r="T14" s="120">
        <v>-189.309</v>
      </c>
      <c r="U14" s="120">
        <v>-172.56532056170661</v>
      </c>
      <c r="V14" s="120">
        <v>-177.89274601219199</v>
      </c>
      <c r="W14" s="120">
        <v>-171.94377241062776</v>
      </c>
      <c r="X14" s="120">
        <v>-190.03845793915065</v>
      </c>
    </row>
    <row r="15" spans="1:24" ht="16">
      <c r="A15" s="137" t="s">
        <v>9</v>
      </c>
      <c r="B15" s="137" t="s">
        <v>225</v>
      </c>
      <c r="C15" s="122">
        <v>-78.134</v>
      </c>
      <c r="D15" s="122">
        <v>-115.20099999999999</v>
      </c>
      <c r="E15" s="137"/>
      <c r="F15" s="137"/>
      <c r="G15" s="122">
        <v>-145.1</v>
      </c>
      <c r="H15" s="122">
        <v>-20.6</v>
      </c>
      <c r="I15" s="122">
        <v>-16.8</v>
      </c>
      <c r="J15" s="122">
        <v>-44.3</v>
      </c>
      <c r="K15" s="122">
        <v>-26.4</v>
      </c>
      <c r="L15" s="122">
        <v>-30.5</v>
      </c>
      <c r="M15" s="122">
        <v>-38</v>
      </c>
      <c r="N15" s="122">
        <v>-64.8</v>
      </c>
      <c r="O15" s="122">
        <v>-57</v>
      </c>
      <c r="P15" s="122">
        <v>-64.900000000000006</v>
      </c>
      <c r="Q15" s="122">
        <v>-59.2</v>
      </c>
      <c r="R15" s="122">
        <v>-62.1</v>
      </c>
      <c r="S15" s="122">
        <v>-61.5</v>
      </c>
      <c r="T15" s="122">
        <v>-88.163999999999987</v>
      </c>
      <c r="U15" s="122">
        <v>-84.733709045316886</v>
      </c>
      <c r="V15" s="122">
        <v>-69.626934084794044</v>
      </c>
      <c r="W15" s="122">
        <v>-64.5</v>
      </c>
      <c r="X15" s="122">
        <v>-49.589865980537027</v>
      </c>
    </row>
    <row r="16" spans="1:24" ht="16">
      <c r="A16" s="137" t="s">
        <v>11</v>
      </c>
      <c r="B16" s="137" t="s">
        <v>55</v>
      </c>
      <c r="C16" s="120">
        <v>-20.741</v>
      </c>
      <c r="D16" s="120">
        <v>-94.3</v>
      </c>
      <c r="E16" s="137"/>
      <c r="F16" s="137"/>
      <c r="G16" s="120">
        <v>-707</v>
      </c>
      <c r="H16" s="120">
        <v>-51</v>
      </c>
      <c r="I16" s="120">
        <v>-16.600000000000001</v>
      </c>
      <c r="J16" s="120">
        <v>6.1</v>
      </c>
      <c r="K16" s="120">
        <v>-3.9</v>
      </c>
      <c r="L16" s="120">
        <v>-41.5</v>
      </c>
      <c r="M16" s="120">
        <v>-25</v>
      </c>
      <c r="N16" s="120">
        <v>-29.9</v>
      </c>
      <c r="O16" s="120">
        <v>15.6</v>
      </c>
      <c r="P16" s="120">
        <v>12.1</v>
      </c>
      <c r="Q16" s="120">
        <v>-4.0999999999999996</v>
      </c>
      <c r="R16" s="120">
        <v>73</v>
      </c>
      <c r="S16" s="120">
        <v>-1.5</v>
      </c>
      <c r="T16" s="120">
        <v>6.6687100000000008</v>
      </c>
      <c r="U16" s="120">
        <v>-98.874746011337336</v>
      </c>
      <c r="V16" s="120">
        <v>-50.424839185699021</v>
      </c>
      <c r="W16" s="120">
        <v>2.1</v>
      </c>
      <c r="X16" s="120">
        <v>4.3376736040730908</v>
      </c>
    </row>
    <row r="17" spans="1:24" ht="16">
      <c r="A17" s="110" t="s">
        <v>247</v>
      </c>
      <c r="B17" s="110" t="s">
        <v>248</v>
      </c>
      <c r="C17" s="118">
        <v>-0.8</v>
      </c>
      <c r="D17" s="189">
        <v>2.2000000000000002</v>
      </c>
      <c r="E17" s="110"/>
      <c r="F17" s="110"/>
      <c r="G17" s="118">
        <v>-735.7</v>
      </c>
      <c r="H17" s="118">
        <v>-28</v>
      </c>
      <c r="I17" s="118">
        <v>-11.1</v>
      </c>
      <c r="J17" s="118">
        <v>-2.6</v>
      </c>
      <c r="K17" s="118">
        <v>0.7</v>
      </c>
      <c r="L17" s="118">
        <v>0.1</v>
      </c>
      <c r="M17" s="118">
        <v>6.4</v>
      </c>
      <c r="N17" s="118">
        <v>-53.4</v>
      </c>
      <c r="O17" s="118">
        <v>12.5</v>
      </c>
      <c r="P17" s="118">
        <v>11</v>
      </c>
      <c r="Q17" s="118">
        <v>-24.5</v>
      </c>
      <c r="R17" s="118">
        <v>75.599999999999994</v>
      </c>
      <c r="S17" s="118">
        <v>-11.5</v>
      </c>
      <c r="T17" s="118">
        <v>14.798634510000005</v>
      </c>
      <c r="U17" s="118">
        <v>-77.105058830000019</v>
      </c>
      <c r="V17" s="118">
        <v>-32.258236841215279</v>
      </c>
      <c r="W17" s="118">
        <v>3.2</v>
      </c>
      <c r="X17" s="118">
        <v>11.599712909999999</v>
      </c>
    </row>
    <row r="18" spans="1:24" s="132" customFormat="1" ht="16">
      <c r="A18" s="130" t="s">
        <v>235</v>
      </c>
      <c r="B18" s="130" t="s">
        <v>249</v>
      </c>
      <c r="C18" s="131">
        <v>20.7</v>
      </c>
      <c r="D18" s="131">
        <v>19.000000000000004</v>
      </c>
      <c r="E18" s="130"/>
      <c r="F18" s="130"/>
      <c r="G18" s="131">
        <v>-19.8</v>
      </c>
      <c r="H18" s="131">
        <v>5</v>
      </c>
      <c r="I18" s="131">
        <v>-4.9000000000000004</v>
      </c>
      <c r="J18" s="131">
        <v>-4.7</v>
      </c>
      <c r="K18" s="131">
        <v>-6.3</v>
      </c>
      <c r="L18" s="131">
        <v>-6.9</v>
      </c>
      <c r="M18" s="131">
        <v>-7.4</v>
      </c>
      <c r="N18" s="131">
        <v>-9.1</v>
      </c>
      <c r="O18" s="131">
        <v>-8.3000000000000007</v>
      </c>
      <c r="P18" s="131">
        <v>-3.9</v>
      </c>
      <c r="Q18" s="131">
        <v>-3.9</v>
      </c>
      <c r="R18" s="131">
        <v>-3.2</v>
      </c>
      <c r="S18" s="131">
        <v>-1.8</v>
      </c>
      <c r="T18" s="131">
        <v>1.359</v>
      </c>
      <c r="U18" s="131">
        <v>-0.72899999999999998</v>
      </c>
      <c r="V18" s="131">
        <v>-0.14776</v>
      </c>
      <c r="W18" s="131">
        <v>0</v>
      </c>
      <c r="X18" s="131">
        <v>0</v>
      </c>
    </row>
    <row r="19" spans="1:24" ht="7.5" customHeight="1">
      <c r="A19" s="139"/>
      <c r="B19" s="140"/>
      <c r="C19" s="123"/>
      <c r="D19" s="140"/>
      <c r="E19" s="140"/>
      <c r="F19" s="140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U19" s="132"/>
      <c r="V19" s="132"/>
      <c r="W19" s="132"/>
      <c r="X19" s="132"/>
    </row>
    <row r="20" spans="1:24" ht="17.5">
      <c r="A20" s="33" t="s">
        <v>245</v>
      </c>
      <c r="B20" s="33" t="s">
        <v>246</v>
      </c>
      <c r="C20" s="123"/>
      <c r="D20" s="33"/>
      <c r="E20" s="33"/>
      <c r="F20" s="3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U20" s="132"/>
      <c r="V20" s="132"/>
      <c r="W20" s="132"/>
      <c r="X20" s="132"/>
    </row>
    <row r="21" spans="1:24" ht="5.5" customHeight="1">
      <c r="A21" s="33"/>
      <c r="B21" s="33"/>
      <c r="C21" s="123"/>
      <c r="D21" s="33"/>
      <c r="E21" s="33"/>
      <c r="F21" s="3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U21" s="132"/>
      <c r="V21" s="132"/>
      <c r="W21" s="132"/>
      <c r="X21" s="132"/>
    </row>
    <row r="22" spans="1:24" ht="16">
      <c r="A22" s="145" t="s">
        <v>229</v>
      </c>
      <c r="B22" s="145" t="s">
        <v>230</v>
      </c>
      <c r="C22" s="146">
        <v>-52.908999999999999</v>
      </c>
      <c r="D22" s="146">
        <v>-63.207000000000001</v>
      </c>
      <c r="E22" s="146"/>
      <c r="F22" s="146">
        <v>0</v>
      </c>
      <c r="G22" s="146">
        <v>-82.2</v>
      </c>
      <c r="H22" s="146">
        <v>-15.9</v>
      </c>
      <c r="I22" s="146">
        <v>-21.1</v>
      </c>
      <c r="J22" s="146">
        <v>-78.5</v>
      </c>
      <c r="K22" s="146">
        <v>-38.200000000000003</v>
      </c>
      <c r="L22" s="146">
        <v>-38.700000000000003</v>
      </c>
      <c r="M22" s="146">
        <v>-47.6</v>
      </c>
      <c r="N22" s="146">
        <v>-81.099999999999994</v>
      </c>
      <c r="O22" s="146">
        <v>-91.8</v>
      </c>
      <c r="P22" s="146">
        <v>-69.2</v>
      </c>
      <c r="Q22" s="146">
        <v>-97</v>
      </c>
      <c r="R22" s="146">
        <v>-117.4</v>
      </c>
      <c r="S22" s="146">
        <v>-105.2</v>
      </c>
      <c r="T22" s="146">
        <v>-116.24199999999999</v>
      </c>
      <c r="U22" s="146">
        <v>-96.986000000000004</v>
      </c>
      <c r="V22" s="146">
        <f>SUM(V23:V25)</f>
        <v>-76.756999999999991</v>
      </c>
      <c r="W22" s="146">
        <f>SUM(W23:W25)</f>
        <v>-80.816000000000003</v>
      </c>
      <c r="X22" s="146">
        <v>-62.256811316145594</v>
      </c>
    </row>
    <row r="23" spans="1:24" ht="16">
      <c r="A23" s="128" t="s">
        <v>231</v>
      </c>
      <c r="B23" s="128" t="s">
        <v>232</v>
      </c>
      <c r="C23" s="124">
        <v>-24.678999999999998</v>
      </c>
      <c r="D23" s="124">
        <v>-32.739999999999995</v>
      </c>
      <c r="E23" s="124"/>
      <c r="F23" s="128"/>
      <c r="G23" s="124">
        <v>-38</v>
      </c>
      <c r="H23" s="124">
        <v>-16.3</v>
      </c>
      <c r="I23" s="124">
        <v>-22.3</v>
      </c>
      <c r="J23" s="124">
        <v>-40.799999999999997</v>
      </c>
      <c r="K23" s="124">
        <v>-22.4</v>
      </c>
      <c r="L23" s="124">
        <v>-26</v>
      </c>
      <c r="M23" s="124">
        <v>-31.8</v>
      </c>
      <c r="N23" s="124">
        <v>-35.299999999999997</v>
      </c>
      <c r="O23" s="124">
        <v>-45.2</v>
      </c>
      <c r="P23" s="124">
        <v>-49</v>
      </c>
      <c r="Q23" s="124">
        <v>-50.1</v>
      </c>
      <c r="R23" s="124">
        <v>-53.9</v>
      </c>
      <c r="S23" s="124">
        <v>-49.9</v>
      </c>
      <c r="T23" s="124">
        <v>-43.365000000000002</v>
      </c>
      <c r="U23" s="124">
        <v>-32.929000000000002</v>
      </c>
      <c r="V23" s="124">
        <v>-37.960999999999999</v>
      </c>
      <c r="W23" s="124">
        <v>-38.255000000000003</v>
      </c>
      <c r="X23" s="124">
        <v>-34.833582878549002</v>
      </c>
    </row>
    <row r="24" spans="1:24" ht="16">
      <c r="A24" s="128" t="s">
        <v>233</v>
      </c>
      <c r="B24" s="128" t="s">
        <v>234</v>
      </c>
      <c r="C24" s="124">
        <v>0</v>
      </c>
      <c r="D24" s="124">
        <v>0</v>
      </c>
      <c r="E24" s="124"/>
      <c r="F24" s="128"/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4">
        <v>0</v>
      </c>
      <c r="N24" s="124">
        <v>-20.8</v>
      </c>
      <c r="O24" s="124">
        <v>-23.4</v>
      </c>
      <c r="P24" s="124">
        <v>-4.4000000000000004</v>
      </c>
      <c r="Q24" s="124">
        <v>-17.8</v>
      </c>
      <c r="R24" s="124">
        <v>-50.6</v>
      </c>
      <c r="S24" s="124">
        <v>-41.4</v>
      </c>
      <c r="T24" s="124">
        <v>-35.067999999999998</v>
      </c>
      <c r="U24" s="124">
        <v>-7.2350000000000003</v>
      </c>
      <c r="V24" s="124">
        <v>-30.850999999999999</v>
      </c>
      <c r="W24" s="124">
        <v>-23.111999999999998</v>
      </c>
      <c r="X24" s="124">
        <v>-16.506994909999992</v>
      </c>
    </row>
    <row r="25" spans="1:24" ht="16">
      <c r="A25" s="128" t="s">
        <v>236</v>
      </c>
      <c r="B25" s="128" t="s">
        <v>237</v>
      </c>
      <c r="C25" s="124">
        <v>-28.229999999999997</v>
      </c>
      <c r="D25" s="124">
        <v>-30.466999999999999</v>
      </c>
      <c r="E25" s="124"/>
      <c r="F25" s="128"/>
      <c r="G25" s="124">
        <v>-44.2</v>
      </c>
      <c r="H25" s="124">
        <v>0.40000000000000036</v>
      </c>
      <c r="I25" s="124">
        <v>1.1999999999999993</v>
      </c>
      <c r="J25" s="124">
        <v>-37.700000000000003</v>
      </c>
      <c r="K25" s="124">
        <v>-15.8</v>
      </c>
      <c r="L25" s="124">
        <v>-12.7</v>
      </c>
      <c r="M25" s="124">
        <v>-15.8</v>
      </c>
      <c r="N25" s="124">
        <v>-25</v>
      </c>
      <c r="O25" s="124">
        <v>-23.200000000000003</v>
      </c>
      <c r="P25" s="124">
        <v>-15.9</v>
      </c>
      <c r="Q25" s="124">
        <v>-29.099999999999998</v>
      </c>
      <c r="R25" s="124">
        <v>-13</v>
      </c>
      <c r="S25" s="124">
        <v>-14</v>
      </c>
      <c r="T25" s="124">
        <v>-37.808999999999997</v>
      </c>
      <c r="U25" s="124">
        <v>-56.822000000000003</v>
      </c>
      <c r="V25" s="124">
        <v>-7.9449999999999994</v>
      </c>
      <c r="W25" s="124">
        <v>-19.448999999999998</v>
      </c>
      <c r="X25" s="124">
        <v>-10.916233527596596</v>
      </c>
    </row>
    <row r="26" spans="1:24" ht="16">
      <c r="A26" s="147" t="s">
        <v>238</v>
      </c>
      <c r="B26" s="147" t="s">
        <v>239</v>
      </c>
      <c r="C26" s="148">
        <v>14.721</v>
      </c>
      <c r="D26" s="148">
        <v>9.7429999999999986</v>
      </c>
      <c r="E26" s="148"/>
      <c r="F26" s="148">
        <v>0</v>
      </c>
      <c r="G26" s="148">
        <v>6.5</v>
      </c>
      <c r="H26" s="148">
        <v>7</v>
      </c>
      <c r="I26" s="148">
        <v>14.3</v>
      </c>
      <c r="J26" s="148">
        <v>11.5</v>
      </c>
      <c r="K26" s="148">
        <v>6.9</v>
      </c>
      <c r="L26" s="148">
        <v>15.8</v>
      </c>
      <c r="M26" s="148">
        <v>22.5</v>
      </c>
      <c r="N26" s="148">
        <v>22</v>
      </c>
      <c r="O26" s="148">
        <v>21.3</v>
      </c>
      <c r="P26" s="148">
        <v>22.7</v>
      </c>
      <c r="Q26" s="148">
        <v>26</v>
      </c>
      <c r="R26" s="148">
        <v>10.3</v>
      </c>
      <c r="S26" s="148">
        <v>20.2</v>
      </c>
      <c r="T26" s="148">
        <v>11.587</v>
      </c>
      <c r="U26" s="148">
        <v>14.710999999999999</v>
      </c>
      <c r="V26" s="148">
        <f>SUM(V27:V28)</f>
        <v>38.530999999999999</v>
      </c>
      <c r="W26" s="148">
        <f>SUM(W27:W28)</f>
        <v>19.549999999999997</v>
      </c>
      <c r="X26" s="148">
        <v>27.424924163177998</v>
      </c>
    </row>
    <row r="27" spans="1:24" ht="16">
      <c r="A27" s="128" t="s">
        <v>240</v>
      </c>
      <c r="B27" s="128" t="s">
        <v>241</v>
      </c>
      <c r="C27" s="124">
        <v>0.69399999999999995</v>
      </c>
      <c r="D27" s="124">
        <v>4.12</v>
      </c>
      <c r="E27" s="124"/>
      <c r="F27" s="128"/>
      <c r="G27" s="124">
        <v>1.2</v>
      </c>
      <c r="H27" s="124">
        <v>3.7</v>
      </c>
      <c r="I27" s="124">
        <v>12</v>
      </c>
      <c r="J27" s="124">
        <v>8.8000000000000007</v>
      </c>
      <c r="K27" s="124">
        <v>4.9000000000000004</v>
      </c>
      <c r="L27" s="124">
        <v>8</v>
      </c>
      <c r="M27" s="124">
        <v>14.5</v>
      </c>
      <c r="N27" s="124">
        <v>17.100000000000001</v>
      </c>
      <c r="O27" s="124">
        <v>15.3</v>
      </c>
      <c r="P27" s="124">
        <v>14.8</v>
      </c>
      <c r="Q27" s="124">
        <v>16</v>
      </c>
      <c r="R27" s="124">
        <v>17.5</v>
      </c>
      <c r="S27" s="124">
        <v>16.8</v>
      </c>
      <c r="T27" s="124">
        <v>3.621</v>
      </c>
      <c r="U27" s="124">
        <v>9.4329999999999998</v>
      </c>
      <c r="V27" s="124">
        <v>11.381</v>
      </c>
      <c r="W27" s="124">
        <v>10.616</v>
      </c>
      <c r="X27" s="124">
        <v>5.4031566342370034</v>
      </c>
    </row>
    <row r="28" spans="1:24" ht="16">
      <c r="A28" s="128" t="s">
        <v>242</v>
      </c>
      <c r="B28" s="128" t="s">
        <v>243</v>
      </c>
      <c r="C28" s="124">
        <v>14.027000000000001</v>
      </c>
      <c r="D28" s="124">
        <v>5.6229999999999976</v>
      </c>
      <c r="E28" s="124"/>
      <c r="F28" s="128"/>
      <c r="G28" s="124">
        <v>5.4</v>
      </c>
      <c r="H28" s="124">
        <v>3.2</v>
      </c>
      <c r="I28" s="124">
        <v>2.2999999999999998</v>
      </c>
      <c r="J28" s="124">
        <v>2.7</v>
      </c>
      <c r="K28" s="124">
        <v>1.9</v>
      </c>
      <c r="L28" s="124">
        <v>7.9</v>
      </c>
      <c r="M28" s="124">
        <v>8</v>
      </c>
      <c r="N28" s="124">
        <v>4.9000000000000004</v>
      </c>
      <c r="O28" s="124">
        <v>6</v>
      </c>
      <c r="P28" s="124">
        <v>7.8</v>
      </c>
      <c r="Q28" s="124">
        <v>10.1</v>
      </c>
      <c r="R28" s="124">
        <v>-7.2</v>
      </c>
      <c r="S28" s="124">
        <v>3.4</v>
      </c>
      <c r="T28" s="124">
        <v>7.9660000000000002</v>
      </c>
      <c r="U28" s="124">
        <v>5.2779999999999996</v>
      </c>
      <c r="V28" s="124">
        <v>27.15</v>
      </c>
      <c r="W28" s="124">
        <v>8.9339999999999993</v>
      </c>
      <c r="X28" s="124">
        <v>22.021767528940995</v>
      </c>
    </row>
    <row r="29" spans="1:24" ht="16">
      <c r="A29" s="147" t="s">
        <v>253</v>
      </c>
      <c r="B29" s="147" t="s">
        <v>244</v>
      </c>
      <c r="C29" s="149">
        <v>-1.992</v>
      </c>
      <c r="D29" s="149">
        <v>1.169</v>
      </c>
      <c r="E29" s="149"/>
      <c r="F29" s="147"/>
      <c r="G29" s="149">
        <v>25.4</v>
      </c>
      <c r="H29" s="149">
        <v>25.4</v>
      </c>
      <c r="I29" s="149">
        <v>-4.9000000000000004</v>
      </c>
      <c r="J29" s="149">
        <v>-22.6</v>
      </c>
      <c r="K29" s="149">
        <v>20.8</v>
      </c>
      <c r="L29" s="149">
        <v>-12.2</v>
      </c>
      <c r="M29" s="149">
        <v>11.2</v>
      </c>
      <c r="N29" s="149">
        <v>17</v>
      </c>
      <c r="O29" s="149">
        <v>-18.3</v>
      </c>
      <c r="P29" s="149">
        <v>6.6</v>
      </c>
      <c r="Q29" s="149">
        <v>1.8</v>
      </c>
      <c r="R29" s="149">
        <v>-4.5</v>
      </c>
      <c r="S29" s="149">
        <v>-11.8</v>
      </c>
      <c r="T29" s="149">
        <v>-11.853</v>
      </c>
      <c r="U29" s="149">
        <v>22.222999999999999</v>
      </c>
      <c r="V29" s="149">
        <v>-10.512</v>
      </c>
      <c r="W29" s="149">
        <v>-6.2729999999999997</v>
      </c>
      <c r="X29" s="149">
        <v>18.219979841091963</v>
      </c>
    </row>
    <row r="30" spans="1:24" ht="16">
      <c r="A30" s="147" t="s">
        <v>245</v>
      </c>
      <c r="B30" s="147" t="s">
        <v>246</v>
      </c>
      <c r="C30" s="129">
        <v>-40.18</v>
      </c>
      <c r="D30" s="129">
        <v>-52.294999999999995</v>
      </c>
      <c r="E30" s="129"/>
      <c r="F30" s="129">
        <v>0</v>
      </c>
      <c r="G30" s="129">
        <v>-50.3</v>
      </c>
      <c r="H30" s="129">
        <v>16.5</v>
      </c>
      <c r="I30" s="129">
        <v>-11.7</v>
      </c>
      <c r="J30" s="129">
        <v>-89.7</v>
      </c>
      <c r="K30" s="129">
        <v>-10.5</v>
      </c>
      <c r="L30" s="129">
        <v>-35.1</v>
      </c>
      <c r="M30" s="129">
        <v>-13.9</v>
      </c>
      <c r="N30" s="129">
        <v>-42.1</v>
      </c>
      <c r="O30" s="129">
        <v>-88.8</v>
      </c>
      <c r="P30" s="129">
        <v>-39.9</v>
      </c>
      <c r="Q30" s="129">
        <v>-69.2</v>
      </c>
      <c r="R30" s="129">
        <v>-111.6</v>
      </c>
      <c r="S30" s="129">
        <v>-96.7</v>
      </c>
      <c r="T30" s="129">
        <v>-116.50799999999998</v>
      </c>
      <c r="U30" s="129">
        <v>-60.052000000000007</v>
      </c>
      <c r="V30" s="129">
        <v>-48.738</v>
      </c>
      <c r="W30" s="129">
        <v>-67.539000000000001</v>
      </c>
      <c r="X30" s="129">
        <v>-16.611907311875633</v>
      </c>
    </row>
    <row r="32" spans="1:24" ht="14">
      <c r="A32"/>
      <c r="B32"/>
      <c r="D32"/>
      <c r="E32"/>
      <c r="F32"/>
    </row>
    <row r="33" spans="1:24" ht="14">
      <c r="A33"/>
      <c r="B33"/>
      <c r="D33"/>
      <c r="E33"/>
      <c r="F33"/>
    </row>
    <row r="34" spans="1:24" ht="4.5" customHeight="1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6" spans="1:24">
      <c r="D36" s="11"/>
      <c r="E36" s="11"/>
      <c r="F36" s="11"/>
    </row>
    <row r="37" spans="1:24">
      <c r="D37" s="11"/>
      <c r="E37" s="11"/>
      <c r="F37" s="11"/>
    </row>
    <row r="38" spans="1:24">
      <c r="C38" s="40"/>
    </row>
  </sheetData>
  <mergeCells count="3">
    <mergeCell ref="A1:A2"/>
    <mergeCell ref="B1:B2"/>
    <mergeCell ref="C2:F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P44"/>
  <sheetViews>
    <sheetView showGridLines="0" zoomScale="90" zoomScaleNormal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ColWidth="9" defaultRowHeight="14" outlineLevelRow="1" outlineLevelCol="1"/>
  <cols>
    <col min="1" max="1" width="33.08203125" customWidth="1"/>
    <col min="2" max="2" width="33.58203125" hidden="1" customWidth="1" outlineLevel="1"/>
    <col min="3" max="3" width="9.33203125" style="11" hidden="1" customWidth="1" collapsed="1"/>
    <col min="4" max="4" width="9.33203125" style="11" hidden="1" customWidth="1"/>
    <col min="5" max="5" width="9.33203125" style="12" hidden="1" customWidth="1"/>
    <col min="6" max="6" width="9" style="12" hidden="1" customWidth="1"/>
    <col min="7" max="10" width="9" style="12" customWidth="1"/>
    <col min="11" max="16384" width="9" style="12"/>
  </cols>
  <sheetData>
    <row r="1" spans="1:16" ht="17.25" customHeight="1">
      <c r="A1" s="198"/>
      <c r="B1" s="198"/>
    </row>
    <row r="2" spans="1:16" ht="17.25" customHeight="1">
      <c r="A2" s="198"/>
      <c r="B2" s="198"/>
    </row>
    <row r="3" spans="1:16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6.5" customHeight="1">
      <c r="A4" s="33" t="s">
        <v>202</v>
      </c>
      <c r="B4" s="33"/>
      <c r="C4" s="39" t="s">
        <v>5</v>
      </c>
      <c r="D4" s="39" t="s">
        <v>44</v>
      </c>
      <c r="E4" s="39" t="s">
        <v>69</v>
      </c>
      <c r="F4" s="39" t="s">
        <v>70</v>
      </c>
      <c r="G4" s="38" t="s">
        <v>260</v>
      </c>
      <c r="H4" s="38" t="s">
        <v>311</v>
      </c>
      <c r="I4" s="38" t="s">
        <v>313</v>
      </c>
      <c r="J4" s="38" t="s">
        <v>322</v>
      </c>
      <c r="K4" s="38" t="s">
        <v>325</v>
      </c>
      <c r="L4" s="38" t="s">
        <v>328</v>
      </c>
      <c r="M4" s="38" t="s">
        <v>333</v>
      </c>
      <c r="N4" s="38" t="s">
        <v>344</v>
      </c>
      <c r="O4" s="38" t="s">
        <v>358</v>
      </c>
      <c r="P4" s="38" t="s">
        <v>366</v>
      </c>
    </row>
    <row r="5" spans="1:16" ht="4.5" hidden="1" customHeight="1" outlineLevel="1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6.5" hidden="1" customHeight="1" outlineLevel="1">
      <c r="A6" s="33"/>
      <c r="B6" s="33" t="s">
        <v>203</v>
      </c>
      <c r="C6" s="32" t="str">
        <f>LEFT(C4,1)&amp;"Q"&amp;RIGHT(C4,2)</f>
        <v>1Q21</v>
      </c>
      <c r="D6" s="32" t="str">
        <f>LEFT(D4,1)&amp;"Q"&amp;RIGHT(D4,2)</f>
        <v>2Q21</v>
      </c>
      <c r="E6" s="32" t="str">
        <f>LEFT(E4,1)&amp;"Q"&amp;RIGHT(E4,2)</f>
        <v>3Q21</v>
      </c>
      <c r="F6" s="32" t="str">
        <f>LEFT(F4,1)&amp;"Q"&amp;RIGHT(F4,2)</f>
        <v>4Q21</v>
      </c>
      <c r="G6" s="32" t="str">
        <f>LEFT(G4,1)&amp;"Q"&amp;RIGHT(G4,2)</f>
        <v>1Q22</v>
      </c>
      <c r="H6" s="32" t="s">
        <v>318</v>
      </c>
      <c r="I6" s="32" t="s">
        <v>319</v>
      </c>
      <c r="J6" s="32" t="s">
        <v>323</v>
      </c>
      <c r="K6" s="32" t="s">
        <v>326</v>
      </c>
      <c r="L6" s="32" t="s">
        <v>329</v>
      </c>
      <c r="M6" s="32" t="s">
        <v>334</v>
      </c>
      <c r="N6" s="32"/>
      <c r="O6" s="32"/>
      <c r="P6" s="32"/>
    </row>
    <row r="7" spans="1:16" ht="6.65" customHeight="1" collapsed="1">
      <c r="A7" s="33"/>
      <c r="B7" s="33"/>
      <c r="C7" s="32"/>
      <c r="D7" s="32"/>
      <c r="E7" s="32"/>
      <c r="F7" s="32"/>
      <c r="G7" s="32"/>
      <c r="H7" s="32"/>
    </row>
    <row r="8" spans="1:16" s="13" customFormat="1" ht="16">
      <c r="A8" s="91" t="s">
        <v>8</v>
      </c>
      <c r="B8" s="91" t="s">
        <v>204</v>
      </c>
      <c r="C8" s="98">
        <v>1245</v>
      </c>
      <c r="D8" s="98">
        <v>1200</v>
      </c>
      <c r="E8" s="98">
        <v>1189</v>
      </c>
      <c r="F8" s="98">
        <v>1176</v>
      </c>
      <c r="G8" s="98">
        <v>1158</v>
      </c>
      <c r="H8" s="98">
        <v>1147</v>
      </c>
      <c r="I8" s="98">
        <v>1129</v>
      </c>
      <c r="J8" s="98">
        <v>1111</v>
      </c>
      <c r="K8" s="98">
        <v>1091</v>
      </c>
      <c r="L8" s="98">
        <v>1092</v>
      </c>
      <c r="M8" s="98">
        <v>1088</v>
      </c>
      <c r="N8" s="98">
        <v>1105</v>
      </c>
      <c r="O8" s="98">
        <f>O9+O12</f>
        <v>1137</v>
      </c>
      <c r="P8" s="98">
        <f>P9+P12</f>
        <v>1185</v>
      </c>
    </row>
    <row r="9" spans="1:16" s="13" customFormat="1" ht="16">
      <c r="A9" s="102" t="s">
        <v>205</v>
      </c>
      <c r="B9" s="101" t="s">
        <v>205</v>
      </c>
      <c r="C9" s="105">
        <v>1186</v>
      </c>
      <c r="D9" s="105">
        <v>1142</v>
      </c>
      <c r="E9" s="105">
        <v>1132</v>
      </c>
      <c r="F9" s="105">
        <v>1119</v>
      </c>
      <c r="G9" s="105">
        <v>1103</v>
      </c>
      <c r="H9" s="105">
        <v>1093</v>
      </c>
      <c r="I9" s="105">
        <v>1076</v>
      </c>
      <c r="J9" s="105">
        <v>1059</v>
      </c>
      <c r="K9" s="105">
        <v>1039</v>
      </c>
      <c r="L9" s="105">
        <v>1040</v>
      </c>
      <c r="M9" s="105">
        <v>1038</v>
      </c>
      <c r="N9" s="105">
        <v>1054</v>
      </c>
      <c r="O9" s="105">
        <v>1084</v>
      </c>
      <c r="P9" s="105">
        <f>SUM(P10:P11)</f>
        <v>1132</v>
      </c>
    </row>
    <row r="10" spans="1:16" s="13" customFormat="1" ht="16">
      <c r="A10" s="93" t="s">
        <v>206</v>
      </c>
      <c r="B10" s="96" t="s">
        <v>207</v>
      </c>
      <c r="C10" s="99">
        <v>6</v>
      </c>
      <c r="D10" s="99">
        <v>6</v>
      </c>
      <c r="E10" s="99">
        <v>9</v>
      </c>
      <c r="F10" s="99">
        <v>12</v>
      </c>
      <c r="G10" s="99">
        <v>13</v>
      </c>
      <c r="H10" s="99">
        <v>16</v>
      </c>
      <c r="I10" s="99">
        <v>16</v>
      </c>
      <c r="J10" s="99">
        <v>14</v>
      </c>
      <c r="K10" s="99">
        <v>7</v>
      </c>
      <c r="L10" s="99">
        <v>5</v>
      </c>
      <c r="M10" s="99">
        <v>5</v>
      </c>
      <c r="N10" s="99">
        <v>5</v>
      </c>
      <c r="O10" s="99">
        <v>4</v>
      </c>
      <c r="P10" s="99">
        <v>4</v>
      </c>
    </row>
    <row r="11" spans="1:16" ht="16">
      <c r="A11" s="103" t="s">
        <v>208</v>
      </c>
      <c r="B11" s="104" t="s">
        <v>209</v>
      </c>
      <c r="C11" s="99">
        <v>1180</v>
      </c>
      <c r="D11" s="99">
        <v>1136</v>
      </c>
      <c r="E11" s="99">
        <v>1123</v>
      </c>
      <c r="F11" s="99">
        <v>1107</v>
      </c>
      <c r="G11" s="99">
        <v>1090</v>
      </c>
      <c r="H11" s="99">
        <v>1077</v>
      </c>
      <c r="I11" s="99">
        <v>1060</v>
      </c>
      <c r="J11" s="99">
        <v>1045</v>
      </c>
      <c r="K11" s="99">
        <v>1032</v>
      </c>
      <c r="L11" s="99">
        <v>1035</v>
      </c>
      <c r="M11" s="99">
        <v>1033</v>
      </c>
      <c r="N11" s="99">
        <v>1049</v>
      </c>
      <c r="O11" s="99">
        <v>1080</v>
      </c>
      <c r="P11" s="99">
        <v>1128</v>
      </c>
    </row>
    <row r="12" spans="1:16" ht="16">
      <c r="A12" s="102" t="s">
        <v>210</v>
      </c>
      <c r="B12" s="102" t="s">
        <v>210</v>
      </c>
      <c r="C12" s="105">
        <v>59</v>
      </c>
      <c r="D12" s="105">
        <v>58</v>
      </c>
      <c r="E12" s="105">
        <v>57</v>
      </c>
      <c r="F12" s="105">
        <v>57</v>
      </c>
      <c r="G12" s="105">
        <v>55</v>
      </c>
      <c r="H12" s="105">
        <v>54</v>
      </c>
      <c r="I12" s="105">
        <v>53</v>
      </c>
      <c r="J12" s="105">
        <v>52</v>
      </c>
      <c r="K12" s="105">
        <v>52</v>
      </c>
      <c r="L12" s="105">
        <v>52</v>
      </c>
      <c r="M12" s="105">
        <v>50</v>
      </c>
      <c r="N12" s="105">
        <v>51</v>
      </c>
      <c r="O12" s="105">
        <f>O13+O14</f>
        <v>53</v>
      </c>
      <c r="P12" s="105">
        <v>53</v>
      </c>
    </row>
    <row r="13" spans="1:16" ht="16">
      <c r="A13" s="93" t="s">
        <v>206</v>
      </c>
      <c r="B13" s="97" t="s">
        <v>207</v>
      </c>
      <c r="C13" s="100">
        <v>5</v>
      </c>
      <c r="D13" s="100">
        <v>5</v>
      </c>
      <c r="E13" s="100">
        <v>4</v>
      </c>
      <c r="F13" s="100">
        <v>4</v>
      </c>
      <c r="G13" s="100">
        <v>4</v>
      </c>
      <c r="H13" s="100">
        <v>4</v>
      </c>
      <c r="I13" s="100">
        <v>4</v>
      </c>
      <c r="J13" s="100">
        <v>4</v>
      </c>
      <c r="K13" s="100">
        <v>2</v>
      </c>
      <c r="L13" s="100">
        <v>2</v>
      </c>
      <c r="M13" s="100">
        <v>2</v>
      </c>
      <c r="N13" s="100">
        <v>2</v>
      </c>
      <c r="O13" s="100">
        <v>2</v>
      </c>
      <c r="P13" s="100">
        <v>2</v>
      </c>
    </row>
    <row r="14" spans="1:16" ht="16">
      <c r="A14" s="92" t="s">
        <v>208</v>
      </c>
      <c r="B14" s="96" t="s">
        <v>209</v>
      </c>
      <c r="C14" s="99">
        <v>54</v>
      </c>
      <c r="D14" s="99">
        <v>53</v>
      </c>
      <c r="E14" s="99">
        <v>53</v>
      </c>
      <c r="F14" s="99">
        <v>53</v>
      </c>
      <c r="G14" s="99">
        <v>51</v>
      </c>
      <c r="H14" s="99">
        <v>50</v>
      </c>
      <c r="I14" s="99">
        <v>49</v>
      </c>
      <c r="J14" s="99">
        <v>48</v>
      </c>
      <c r="K14" s="99">
        <v>50</v>
      </c>
      <c r="L14" s="99">
        <v>50</v>
      </c>
      <c r="M14" s="99">
        <v>48</v>
      </c>
      <c r="N14" s="99">
        <v>49</v>
      </c>
      <c r="O14" s="99">
        <v>51</v>
      </c>
      <c r="P14" s="99">
        <v>51</v>
      </c>
    </row>
    <row r="15" spans="1:16" ht="16">
      <c r="A15" s="91" t="s">
        <v>0</v>
      </c>
      <c r="B15" s="91" t="s">
        <v>0</v>
      </c>
      <c r="C15" s="98">
        <v>93</v>
      </c>
      <c r="D15" s="98">
        <v>95</v>
      </c>
      <c r="E15" s="98">
        <v>99</v>
      </c>
      <c r="F15" s="98">
        <v>103</v>
      </c>
      <c r="G15" s="98">
        <v>98</v>
      </c>
      <c r="H15" s="98">
        <v>98</v>
      </c>
      <c r="I15" s="98">
        <v>107</v>
      </c>
      <c r="J15" s="98">
        <v>107</v>
      </c>
      <c r="K15" s="98">
        <v>114</v>
      </c>
      <c r="L15" s="98">
        <v>116</v>
      </c>
      <c r="M15" s="98">
        <v>121</v>
      </c>
      <c r="N15" s="98">
        <v>122</v>
      </c>
      <c r="O15" s="98">
        <f>O16</f>
        <v>123</v>
      </c>
      <c r="P15" s="98">
        <f>P16</f>
        <v>125</v>
      </c>
    </row>
    <row r="16" spans="1:16" ht="16">
      <c r="A16" s="94" t="s">
        <v>211</v>
      </c>
      <c r="B16" s="94" t="s">
        <v>211</v>
      </c>
      <c r="C16" s="106">
        <v>93</v>
      </c>
      <c r="D16" s="106">
        <v>95</v>
      </c>
      <c r="E16" s="106">
        <v>99</v>
      </c>
      <c r="F16" s="106">
        <v>103</v>
      </c>
      <c r="G16" s="106">
        <v>98</v>
      </c>
      <c r="H16" s="106">
        <v>98</v>
      </c>
      <c r="I16" s="106">
        <v>107</v>
      </c>
      <c r="J16" s="106">
        <v>107</v>
      </c>
      <c r="K16" s="106">
        <v>114</v>
      </c>
      <c r="L16" s="106">
        <v>116</v>
      </c>
      <c r="M16" s="106">
        <v>121</v>
      </c>
      <c r="N16" s="106">
        <v>122</v>
      </c>
      <c r="O16" s="106">
        <v>123</v>
      </c>
      <c r="P16" s="106">
        <f>SUM(P17:P18)</f>
        <v>125</v>
      </c>
    </row>
    <row r="17" spans="1:16" s="13" customFormat="1" ht="16">
      <c r="A17" s="92" t="s">
        <v>206</v>
      </c>
      <c r="B17" s="96" t="s">
        <v>207</v>
      </c>
      <c r="C17" s="95">
        <v>8</v>
      </c>
      <c r="D17" s="95">
        <v>8</v>
      </c>
      <c r="E17" s="95">
        <v>8</v>
      </c>
      <c r="F17" s="95">
        <v>7</v>
      </c>
      <c r="G17" s="95">
        <v>7</v>
      </c>
      <c r="H17" s="95">
        <v>7</v>
      </c>
      <c r="I17" s="95">
        <v>5</v>
      </c>
      <c r="J17" s="95">
        <v>5</v>
      </c>
      <c r="K17" s="95">
        <v>5</v>
      </c>
      <c r="L17" s="95">
        <v>5</v>
      </c>
      <c r="M17" s="95">
        <v>5</v>
      </c>
      <c r="N17" s="95">
        <v>2</v>
      </c>
      <c r="O17" s="95">
        <v>2</v>
      </c>
      <c r="P17" s="95">
        <v>1</v>
      </c>
    </row>
    <row r="18" spans="1:16" s="13" customFormat="1" ht="16">
      <c r="A18" s="92" t="s">
        <v>208</v>
      </c>
      <c r="B18" s="96" t="s">
        <v>209</v>
      </c>
      <c r="C18" s="99">
        <v>85</v>
      </c>
      <c r="D18" s="99">
        <v>87</v>
      </c>
      <c r="E18" s="99">
        <v>91</v>
      </c>
      <c r="F18" s="99">
        <v>96</v>
      </c>
      <c r="G18" s="99">
        <v>91</v>
      </c>
      <c r="H18" s="99">
        <v>91</v>
      </c>
      <c r="I18" s="99">
        <v>102</v>
      </c>
      <c r="J18" s="99">
        <v>102</v>
      </c>
      <c r="K18" s="99">
        <v>109</v>
      </c>
      <c r="L18" s="99">
        <v>111</v>
      </c>
      <c r="M18" s="99">
        <v>116</v>
      </c>
      <c r="N18" s="99">
        <v>120</v>
      </c>
      <c r="O18" s="99">
        <v>121</v>
      </c>
      <c r="P18" s="99">
        <v>124</v>
      </c>
    </row>
    <row r="19" spans="1:16" s="13" customFormat="1" ht="16">
      <c r="A19" s="91" t="s">
        <v>212</v>
      </c>
      <c r="B19" s="91" t="s">
        <v>212</v>
      </c>
      <c r="C19" s="98">
        <v>1338</v>
      </c>
      <c r="D19" s="98">
        <v>1295</v>
      </c>
      <c r="E19" s="98">
        <v>1288</v>
      </c>
      <c r="F19" s="98">
        <v>1279</v>
      </c>
      <c r="G19" s="98">
        <v>1256</v>
      </c>
      <c r="H19" s="98">
        <v>1245</v>
      </c>
      <c r="I19" s="98">
        <v>1236</v>
      </c>
      <c r="J19" s="98">
        <v>1218</v>
      </c>
      <c r="K19" s="98">
        <v>1205</v>
      </c>
      <c r="L19" s="98">
        <v>1208</v>
      </c>
      <c r="M19" s="98">
        <v>1209</v>
      </c>
      <c r="N19" s="98">
        <v>1227</v>
      </c>
      <c r="O19" s="98">
        <f>O15+O8</f>
        <v>1260</v>
      </c>
      <c r="P19" s="98">
        <f>P15+P8</f>
        <v>1310</v>
      </c>
    </row>
    <row r="20" spans="1:16">
      <c r="C20"/>
      <c r="D20"/>
    </row>
    <row r="23" spans="1:16" ht="4.5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>
      <c r="C24"/>
      <c r="D24"/>
    </row>
    <row r="25" spans="1:16">
      <c r="E25" s="11"/>
      <c r="F25" s="11"/>
      <c r="G25" s="11"/>
      <c r="H25" s="11"/>
    </row>
    <row r="26" spans="1:16">
      <c r="E26" s="11"/>
      <c r="F26" s="11"/>
      <c r="G26" s="11"/>
      <c r="H26" s="11"/>
    </row>
    <row r="27" spans="1:16">
      <c r="E27" s="11"/>
      <c r="F27" s="11"/>
      <c r="G27" s="11"/>
      <c r="H27" s="11"/>
    </row>
    <row r="28" spans="1:16">
      <c r="E28" s="11"/>
      <c r="F28" s="11"/>
      <c r="G28" s="11"/>
      <c r="H28" s="11"/>
    </row>
    <row r="29" spans="1:16">
      <c r="E29" s="11"/>
      <c r="F29" s="11"/>
      <c r="G29" s="11"/>
      <c r="H29" s="11"/>
    </row>
    <row r="30" spans="1:16">
      <c r="E30" s="11"/>
      <c r="F30" s="11"/>
      <c r="G30" s="11"/>
      <c r="H30" s="11"/>
    </row>
    <row r="31" spans="1:16">
      <c r="E31" s="11"/>
      <c r="F31" s="11"/>
      <c r="G31" s="11"/>
      <c r="H31" s="11"/>
    </row>
    <row r="32" spans="1:16">
      <c r="E32" s="11"/>
      <c r="F32" s="11"/>
      <c r="G32" s="11"/>
      <c r="H32" s="11"/>
    </row>
    <row r="33" spans="5:8">
      <c r="E33" s="11"/>
      <c r="F33" s="11"/>
      <c r="G33" s="11"/>
      <c r="H33" s="11"/>
    </row>
    <row r="34" spans="5:8">
      <c r="E34" s="11"/>
      <c r="F34" s="11"/>
      <c r="G34" s="11"/>
      <c r="H34" s="11"/>
    </row>
    <row r="35" spans="5:8">
      <c r="E35" s="11"/>
      <c r="F35" s="11"/>
      <c r="G35" s="11"/>
      <c r="H35" s="11"/>
    </row>
    <row r="36" spans="5:8">
      <c r="E36" s="11"/>
      <c r="F36" s="11"/>
      <c r="G36" s="11"/>
      <c r="H36" s="11"/>
    </row>
    <row r="37" spans="5:8">
      <c r="E37" s="11"/>
      <c r="F37" s="11"/>
      <c r="G37" s="11"/>
      <c r="H37" s="11"/>
    </row>
    <row r="38" spans="5:8">
      <c r="E38" s="11"/>
      <c r="F38" s="11"/>
      <c r="G38" s="11"/>
      <c r="H38" s="11"/>
    </row>
    <row r="39" spans="5:8">
      <c r="E39" s="11"/>
      <c r="F39" s="11"/>
      <c r="G39" s="11"/>
      <c r="H39" s="11"/>
    </row>
    <row r="40" spans="5:8">
      <c r="E40" s="11"/>
      <c r="F40" s="11"/>
      <c r="G40" s="11"/>
      <c r="H40" s="11"/>
    </row>
    <row r="41" spans="5:8">
      <c r="E41" s="11"/>
      <c r="F41" s="11"/>
      <c r="G41" s="11"/>
      <c r="H41" s="11"/>
    </row>
    <row r="42" spans="5:8">
      <c r="E42" s="11"/>
      <c r="F42" s="11"/>
      <c r="G42" s="11"/>
      <c r="H42" s="11"/>
    </row>
    <row r="43" spans="5:8">
      <c r="E43" s="11"/>
      <c r="F43" s="11"/>
      <c r="G43" s="11"/>
      <c r="H43" s="11"/>
    </row>
    <row r="44" spans="5:8">
      <c r="E44" s="11"/>
      <c r="F44" s="11"/>
      <c r="G44" s="11"/>
      <c r="H44" s="11"/>
    </row>
  </sheetData>
  <mergeCells count="2">
    <mergeCell ref="A1:A2"/>
    <mergeCell ref="B1:B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X45"/>
  <sheetViews>
    <sheetView showGridLines="0" zoomScale="85" zoomScaleNormal="85" zoomScaleSheetLayoutView="100" workbookViewId="0">
      <pane xSplit="2" ySplit="9" topLeftCell="C10" activePane="bottomRight" state="frozen"/>
      <selection sqref="A1:A2"/>
      <selection pane="topRight" sqref="A1:A2"/>
      <selection pane="bottomLeft" sqref="A1:A2"/>
      <selection pane="bottomRight" activeCell="O10" sqref="O10"/>
    </sheetView>
  </sheetViews>
  <sheetFormatPr defaultColWidth="9" defaultRowHeight="14" outlineLevelRow="1"/>
  <cols>
    <col min="1" max="1" width="57.33203125" customWidth="1"/>
    <col min="2" max="2" width="55.58203125" hidden="1" customWidth="1"/>
    <col min="3" max="6" width="12.75" hidden="1" customWidth="1"/>
    <col min="7" max="7" width="9.33203125" style="11" hidden="1" customWidth="1" collapsed="1"/>
    <col min="8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24" ht="17.5">
      <c r="A1" s="198"/>
      <c r="B1" s="198"/>
      <c r="C1" s="170"/>
      <c r="D1" s="170"/>
      <c r="E1" s="170"/>
      <c r="F1" s="170"/>
    </row>
    <row r="2" spans="1:24" ht="17.5">
      <c r="A2" s="198"/>
      <c r="B2" s="198"/>
      <c r="C2" s="170"/>
      <c r="D2" s="170"/>
      <c r="E2" s="170"/>
      <c r="F2" s="170"/>
    </row>
    <row r="3" spans="1:24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16.5" customHeight="1">
      <c r="A4" s="33" t="s">
        <v>189</v>
      </c>
      <c r="B4" s="33"/>
      <c r="C4" s="38" t="s">
        <v>336</v>
      </c>
      <c r="D4" s="38" t="s">
        <v>337</v>
      </c>
      <c r="E4" s="38" t="s">
        <v>338</v>
      </c>
      <c r="F4" s="38" t="s">
        <v>339</v>
      </c>
      <c r="G4" s="38" t="s">
        <v>1</v>
      </c>
      <c r="H4" s="38" t="s">
        <v>2</v>
      </c>
      <c r="I4" s="38" t="s">
        <v>3</v>
      </c>
      <c r="J4" s="38" t="s">
        <v>4</v>
      </c>
      <c r="K4" s="39" t="s">
        <v>5</v>
      </c>
      <c r="L4" s="39" t="s">
        <v>44</v>
      </c>
      <c r="M4" s="39" t="s">
        <v>69</v>
      </c>
      <c r="N4" s="39" t="s">
        <v>70</v>
      </c>
      <c r="O4" s="38" t="s">
        <v>260</v>
      </c>
      <c r="P4" s="38" t="s">
        <v>311</v>
      </c>
      <c r="Q4" s="38" t="s">
        <v>313</v>
      </c>
      <c r="R4" s="38" t="s">
        <v>322</v>
      </c>
      <c r="S4" s="38" t="s">
        <v>325</v>
      </c>
      <c r="T4" s="38" t="s">
        <v>328</v>
      </c>
      <c r="U4" s="38" t="s">
        <v>333</v>
      </c>
      <c r="V4" s="38" t="s">
        <v>344</v>
      </c>
      <c r="W4" s="38" t="s">
        <v>358</v>
      </c>
      <c r="X4" s="38" t="s">
        <v>366</v>
      </c>
    </row>
    <row r="5" spans="1:24" ht="16.5" customHeight="1">
      <c r="A5" s="29" t="s">
        <v>47</v>
      </c>
      <c r="B5" s="30"/>
      <c r="C5" s="30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4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16.5" hidden="1" customHeight="1" outlineLevel="1">
      <c r="A7" s="33"/>
      <c r="B7" s="33" t="s">
        <v>198</v>
      </c>
      <c r="C7" s="33"/>
      <c r="D7" s="33"/>
      <c r="E7" s="33"/>
      <c r="F7" s="33"/>
      <c r="G7" s="31" t="s">
        <v>192</v>
      </c>
      <c r="H7" s="31" t="s">
        <v>359</v>
      </c>
      <c r="I7" s="31" t="s">
        <v>360</v>
      </c>
      <c r="J7" s="31" t="s">
        <v>361</v>
      </c>
      <c r="K7" s="32" t="s">
        <v>194</v>
      </c>
      <c r="L7" s="32" t="s">
        <v>362</v>
      </c>
      <c r="M7" s="32" t="s">
        <v>363</v>
      </c>
      <c r="N7" s="32" t="s">
        <v>364</v>
      </c>
      <c r="O7" s="31" t="s">
        <v>309</v>
      </c>
      <c r="P7" s="31" t="s">
        <v>318</v>
      </c>
      <c r="Q7" s="31" t="s">
        <v>319</v>
      </c>
      <c r="R7" s="31" t="s">
        <v>323</v>
      </c>
      <c r="S7" s="31" t="s">
        <v>326</v>
      </c>
      <c r="T7" s="31" t="s">
        <v>329</v>
      </c>
      <c r="U7" s="31" t="s">
        <v>334</v>
      </c>
      <c r="V7" s="31"/>
      <c r="W7" s="31"/>
      <c r="X7" s="31"/>
    </row>
    <row r="8" spans="1:24" ht="16.5" hidden="1" customHeight="1" outlineLevel="1" collapsed="1">
      <c r="A8" s="12"/>
      <c r="B8" s="29" t="s">
        <v>48</v>
      </c>
      <c r="C8" s="29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4" ht="6.65" customHeight="1" collapsed="1" thickBot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4" s="13" customFormat="1" ht="16.5" thickBot="1">
      <c r="A10" s="14" t="s">
        <v>356</v>
      </c>
      <c r="B10" s="15" t="s">
        <v>49</v>
      </c>
      <c r="C10" s="182">
        <v>484.78300000000002</v>
      </c>
      <c r="D10" s="24">
        <v>464.92</v>
      </c>
      <c r="E10" s="171"/>
      <c r="F10" s="171"/>
      <c r="G10" s="24">
        <v>289.60000000000002</v>
      </c>
      <c r="H10" s="24">
        <v>3</v>
      </c>
      <c r="I10" s="24">
        <v>62</v>
      </c>
      <c r="J10" s="24">
        <v>162.80000000000001</v>
      </c>
      <c r="K10" s="24">
        <v>165.9</v>
      </c>
      <c r="L10" s="24">
        <v>115.5</v>
      </c>
      <c r="M10" s="24">
        <v>230.4</v>
      </c>
      <c r="N10" s="24">
        <v>314</v>
      </c>
      <c r="O10" s="24">
        <v>292.8</v>
      </c>
      <c r="P10" s="24">
        <v>269.7</v>
      </c>
      <c r="Q10" s="24">
        <v>337.6</v>
      </c>
      <c r="R10" s="24">
        <v>321.39999999999998</v>
      </c>
      <c r="S10" s="24">
        <v>295.5</v>
      </c>
      <c r="T10" s="24">
        <v>269.35700000000003</v>
      </c>
      <c r="U10" s="24">
        <v>375.83824480356247</v>
      </c>
      <c r="V10" s="24">
        <v>352.24628715989599</v>
      </c>
      <c r="W10" s="24">
        <v>317.35410196326967</v>
      </c>
      <c r="X10" s="24">
        <v>294.02237340953673</v>
      </c>
    </row>
    <row r="11" spans="1:24" s="133" customFormat="1" ht="16">
      <c r="A11" s="180"/>
      <c r="B11" s="180"/>
      <c r="C11" s="183">
        <v>386.80500000000001</v>
      </c>
      <c r="D11" s="181"/>
      <c r="E11" s="180"/>
      <c r="F11" s="180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3" customFormat="1" ht="16">
      <c r="A12" s="16" t="s">
        <v>50</v>
      </c>
      <c r="B12" s="16" t="s">
        <v>51</v>
      </c>
      <c r="C12" s="16"/>
      <c r="D12" s="26"/>
      <c r="E12" s="16"/>
      <c r="F12" s="1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13" customFormat="1" ht="16.5" thickBot="1">
      <c r="A13" s="17" t="s">
        <v>12</v>
      </c>
      <c r="B13" s="17" t="s">
        <v>225</v>
      </c>
      <c r="C13" s="25">
        <v>-78.134</v>
      </c>
      <c r="D13" s="25">
        <v>-115.20099999999999</v>
      </c>
      <c r="E13" s="17"/>
      <c r="F13" s="17"/>
      <c r="G13" s="25">
        <v>-145.10000000000002</v>
      </c>
      <c r="H13" s="25">
        <v>-20.6</v>
      </c>
      <c r="I13" s="25">
        <v>-16.8</v>
      </c>
      <c r="J13" s="25">
        <v>-44.300000000000004</v>
      </c>
      <c r="K13" s="25">
        <v>-26.5</v>
      </c>
      <c r="L13" s="25">
        <v>-30.5</v>
      </c>
      <c r="M13" s="25">
        <v>-38</v>
      </c>
      <c r="N13" s="25">
        <v>-64.8</v>
      </c>
      <c r="O13" s="25">
        <v>-57</v>
      </c>
      <c r="P13" s="25">
        <v>-65</v>
      </c>
      <c r="Q13" s="25">
        <v>-59.3</v>
      </c>
      <c r="R13" s="25">
        <v>-62.099999999999994</v>
      </c>
      <c r="S13" s="25">
        <v>-61.5</v>
      </c>
      <c r="T13" s="25">
        <v>-88.163999999999987</v>
      </c>
      <c r="U13" s="25">
        <v>-84.733709045316886</v>
      </c>
      <c r="V13" s="25">
        <v>-69.626934084794044</v>
      </c>
      <c r="W13" s="25">
        <v>-64.536711022047982</v>
      </c>
      <c r="X13" s="25">
        <v>-49.589865980537027</v>
      </c>
    </row>
    <row r="14" spans="1:24" ht="16.5" thickBot="1">
      <c r="A14" s="18" t="s">
        <v>13</v>
      </c>
      <c r="B14" s="19" t="s">
        <v>52</v>
      </c>
      <c r="C14" s="25">
        <v>-182.679</v>
      </c>
      <c r="D14" s="25">
        <v>-201.41200000000001</v>
      </c>
      <c r="E14" s="172"/>
      <c r="F14" s="172"/>
      <c r="G14" s="25">
        <v>-234.5</v>
      </c>
      <c r="H14" s="25">
        <v>-186.9</v>
      </c>
      <c r="I14" s="25">
        <v>-249.9</v>
      </c>
      <c r="J14" s="25">
        <v>-254</v>
      </c>
      <c r="K14" s="25">
        <v>-242.8</v>
      </c>
      <c r="L14" s="25">
        <v>-217.2</v>
      </c>
      <c r="M14" s="25">
        <v>-234.1</v>
      </c>
      <c r="N14" s="25">
        <v>-315.39999999999998</v>
      </c>
      <c r="O14" s="25">
        <v>-267.3</v>
      </c>
      <c r="P14" s="25">
        <v>-266.2</v>
      </c>
      <c r="Q14" s="25">
        <v>-275.39999999999998</v>
      </c>
      <c r="R14" s="25">
        <v>-302.7</v>
      </c>
      <c r="S14" s="25">
        <v>-268.60000000000002</v>
      </c>
      <c r="T14" s="25">
        <v>-243.053</v>
      </c>
      <c r="U14" s="25">
        <v>-223.60570832999025</v>
      </c>
      <c r="V14" s="25">
        <v>-239.62482358827128</v>
      </c>
      <c r="W14" s="25">
        <v>-221.77971600415347</v>
      </c>
      <c r="X14" s="25">
        <f>SUM(X15:X16)</f>
        <v>-248.59074790270549</v>
      </c>
    </row>
    <row r="15" spans="1:24" ht="16">
      <c r="A15" s="20" t="s">
        <v>13</v>
      </c>
      <c r="B15" s="20" t="s">
        <v>52</v>
      </c>
      <c r="C15" s="26">
        <v>-152.23400000000001</v>
      </c>
      <c r="D15" s="26">
        <v>-166.30199999999999</v>
      </c>
      <c r="E15" s="20"/>
      <c r="F15" s="20"/>
      <c r="G15" s="26">
        <v>-179.4</v>
      </c>
      <c r="H15" s="26">
        <v>-128.30000000000001</v>
      </c>
      <c r="I15" s="26">
        <v>-170.3</v>
      </c>
      <c r="J15" s="26">
        <v>-234.5</v>
      </c>
      <c r="K15" s="26">
        <v>-192.1</v>
      </c>
      <c r="L15" s="26">
        <v>-167.3</v>
      </c>
      <c r="M15" s="26">
        <v>-186.9</v>
      </c>
      <c r="N15" s="26">
        <v>-254.7</v>
      </c>
      <c r="O15" s="26">
        <v>-218.2</v>
      </c>
      <c r="P15" s="26">
        <v>-217.5</v>
      </c>
      <c r="Q15" s="26">
        <v>-223.4</v>
      </c>
      <c r="R15" s="26">
        <v>-249.3</v>
      </c>
      <c r="S15" s="25">
        <v>-216.6</v>
      </c>
      <c r="T15" s="25">
        <v>-189.309</v>
      </c>
      <c r="U15" s="25">
        <v>-172.56532056170661</v>
      </c>
      <c r="V15" s="25">
        <v>-177.89274634187126</v>
      </c>
      <c r="W15" s="25">
        <v>-171.94377241062776</v>
      </c>
      <c r="X15" s="25">
        <v>-190.03845789252506</v>
      </c>
    </row>
    <row r="16" spans="1:24" ht="16.5" thickBot="1">
      <c r="A16" s="20" t="s">
        <v>14</v>
      </c>
      <c r="B16" s="20" t="s">
        <v>53</v>
      </c>
      <c r="C16" s="26">
        <v>-30.445</v>
      </c>
      <c r="D16" s="26">
        <v>-35</v>
      </c>
      <c r="E16" s="20"/>
      <c r="F16" s="20"/>
      <c r="G16" s="26">
        <v>-55.1</v>
      </c>
      <c r="H16" s="26">
        <v>-58.6</v>
      </c>
      <c r="I16" s="26">
        <v>-79.599999999999994</v>
      </c>
      <c r="J16" s="26">
        <v>-19.399999999999999</v>
      </c>
      <c r="K16" s="26">
        <v>-50.7</v>
      </c>
      <c r="L16" s="26">
        <v>-50</v>
      </c>
      <c r="M16" s="26">
        <v>-47.2</v>
      </c>
      <c r="N16" s="26">
        <v>-60.7</v>
      </c>
      <c r="O16" s="26">
        <v>-49.1</v>
      </c>
      <c r="P16" s="26">
        <v>-48.7</v>
      </c>
      <c r="Q16" s="26">
        <v>-52</v>
      </c>
      <c r="R16" s="26">
        <v>-53.4</v>
      </c>
      <c r="S16" s="25">
        <v>-52</v>
      </c>
      <c r="T16" s="25">
        <v>-53.744</v>
      </c>
      <c r="U16" s="25">
        <v>-51.040387768283651</v>
      </c>
      <c r="V16" s="25">
        <v>-61.732077246400017</v>
      </c>
      <c r="W16" s="25">
        <v>-49.835943593525712</v>
      </c>
      <c r="X16" s="25">
        <v>-58.552290010180421</v>
      </c>
    </row>
    <row r="17" spans="1:24" ht="16.5" thickBot="1">
      <c r="A17" s="18" t="s">
        <v>269</v>
      </c>
      <c r="B17" s="19" t="s">
        <v>270</v>
      </c>
      <c r="C17" s="26">
        <v>0.374</v>
      </c>
      <c r="D17" s="26">
        <v>0.497</v>
      </c>
      <c r="E17" s="172"/>
      <c r="F17" s="172"/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-0.1</v>
      </c>
      <c r="P17" s="26">
        <v>-0.2</v>
      </c>
      <c r="Q17" s="26">
        <v>-0.2</v>
      </c>
      <c r="R17" s="26">
        <v>-0.3</v>
      </c>
      <c r="S17" s="25">
        <v>-0.2</v>
      </c>
      <c r="T17" s="25">
        <v>-9.6000000000000002E-2</v>
      </c>
      <c r="U17" s="25">
        <v>-1.4216885473668299E-2</v>
      </c>
      <c r="V17" s="25">
        <v>-6.8329670780694872E-3</v>
      </c>
      <c r="W17" s="25">
        <v>-1.5531158098467585E-3</v>
      </c>
      <c r="X17" s="25">
        <v>-6.7878322043968362E-4</v>
      </c>
    </row>
    <row r="18" spans="1:24" ht="16.5" thickBot="1">
      <c r="A18" s="18" t="s">
        <v>46</v>
      </c>
      <c r="B18" s="19" t="s">
        <v>54</v>
      </c>
      <c r="C18" s="26"/>
      <c r="D18" s="26"/>
      <c r="E18" s="172"/>
      <c r="F18" s="172"/>
      <c r="G18" s="26">
        <v>-707</v>
      </c>
      <c r="H18" s="26">
        <v>-51.099999999999994</v>
      </c>
      <c r="I18" s="26">
        <v>-16.599999999999998</v>
      </c>
      <c r="J18" s="26">
        <v>6.0999999999999943</v>
      </c>
      <c r="K18" s="26">
        <v>-3.8999999999999986</v>
      </c>
      <c r="L18" s="26">
        <v>-41.400000000000006</v>
      </c>
      <c r="M18" s="26">
        <v>-25</v>
      </c>
      <c r="N18" s="26">
        <v>-29.9</v>
      </c>
      <c r="O18" s="26">
        <v>15.600000000000001</v>
      </c>
      <c r="P18" s="26">
        <v>12.100000000000001</v>
      </c>
      <c r="Q18" s="26">
        <v>-4.2000000000000028</v>
      </c>
      <c r="R18" s="26">
        <v>73</v>
      </c>
      <c r="S18" s="26">
        <v>-1.6000000000000014</v>
      </c>
      <c r="T18" s="26">
        <v>6.6687100000000044</v>
      </c>
      <c r="U18" s="26">
        <v>-98.874746011337322</v>
      </c>
      <c r="V18" s="26">
        <v>-50.400000000000006</v>
      </c>
      <c r="W18" s="26">
        <v>2.0923983111880915</v>
      </c>
      <c r="X18" s="26">
        <v>4.3376783963611123</v>
      </c>
    </row>
    <row r="19" spans="1:24" ht="16.5" thickBot="1">
      <c r="A19" s="14" t="s">
        <v>56</v>
      </c>
      <c r="B19" s="15" t="s">
        <v>57</v>
      </c>
      <c r="C19" s="24">
        <v>105.625</v>
      </c>
      <c r="D19" s="24">
        <v>100.94499999999999</v>
      </c>
      <c r="E19" s="171"/>
      <c r="F19" s="171"/>
      <c r="G19" s="24">
        <v>-797</v>
      </c>
      <c r="H19" s="24">
        <v>-255.5</v>
      </c>
      <c r="I19" s="24">
        <v>-221.3</v>
      </c>
      <c r="J19" s="24">
        <v>-129.4</v>
      </c>
      <c r="K19" s="24">
        <v>-107.1</v>
      </c>
      <c r="L19" s="24">
        <v>-173.7</v>
      </c>
      <c r="M19" s="24">
        <v>-66.7</v>
      </c>
      <c r="N19" s="24">
        <v>-96.1</v>
      </c>
      <c r="O19" s="24">
        <v>-15.9</v>
      </c>
      <c r="P19" s="24">
        <v>-49.5</v>
      </c>
      <c r="Q19" s="24">
        <v>-1.4</v>
      </c>
      <c r="R19" s="24">
        <v>29.2</v>
      </c>
      <c r="S19" s="24">
        <v>-36.4</v>
      </c>
      <c r="T19" s="24">
        <v>-55.28728999999997</v>
      </c>
      <c r="U19" s="24">
        <v>-31.390135468555659</v>
      </c>
      <c r="V19" s="24">
        <v>-7.4371445971893557</v>
      </c>
      <c r="W19" s="24">
        <f>SUM(W10:W13,W15:W18)</f>
        <v>33.128520132446447</v>
      </c>
      <c r="X19" s="24">
        <f>SUM(X10:X13,X15:X18)</f>
        <v>0.17875913943490573</v>
      </c>
    </row>
    <row r="20" spans="1:24" ht="16.5" thickBot="1">
      <c r="A20" s="21" t="s">
        <v>15</v>
      </c>
      <c r="B20" s="21" t="s">
        <v>58</v>
      </c>
      <c r="C20" s="26">
        <v>-40.249000000000002</v>
      </c>
      <c r="D20" s="26">
        <v>-52.204999999999998</v>
      </c>
      <c r="E20" s="21"/>
      <c r="F20" s="21"/>
      <c r="G20" s="26">
        <v>-50.3</v>
      </c>
      <c r="H20" s="26">
        <v>16.5</v>
      </c>
      <c r="I20" s="26">
        <v>-11.7</v>
      </c>
      <c r="J20" s="26">
        <v>-89.7</v>
      </c>
      <c r="K20" s="26">
        <v>-10.5</v>
      </c>
      <c r="L20" s="26">
        <v>-35.1</v>
      </c>
      <c r="M20" s="26">
        <v>-13.9</v>
      </c>
      <c r="N20" s="26">
        <v>-42.1</v>
      </c>
      <c r="O20" s="26">
        <v>-88.8</v>
      </c>
      <c r="P20" s="26">
        <v>-39.9</v>
      </c>
      <c r="Q20" s="26">
        <v>-69.2</v>
      </c>
      <c r="R20" s="26">
        <v>-111.6</v>
      </c>
      <c r="S20" s="25">
        <v>-96.7</v>
      </c>
      <c r="T20" s="25">
        <v>-116.508</v>
      </c>
      <c r="U20" s="25">
        <v>-60.052074169991641</v>
      </c>
      <c r="V20" s="25">
        <v>-48.737824607883404</v>
      </c>
      <c r="W20" s="25">
        <v>-67.539370890721912</v>
      </c>
      <c r="X20" s="25">
        <v>-16.611536408798784</v>
      </c>
    </row>
    <row r="21" spans="1:24" s="13" customFormat="1" ht="16.5" thickBot="1">
      <c r="A21" s="14" t="s">
        <v>59</v>
      </c>
      <c r="B21" s="15" t="s">
        <v>60</v>
      </c>
      <c r="C21" s="24">
        <v>65.376000000000005</v>
      </c>
      <c r="D21" s="24">
        <v>48.74</v>
      </c>
      <c r="E21" s="171"/>
      <c r="F21" s="171"/>
      <c r="G21" s="24">
        <v>-846.8</v>
      </c>
      <c r="H21" s="24">
        <v>-239.5</v>
      </c>
      <c r="I21" s="24">
        <v>-233.1</v>
      </c>
      <c r="J21" s="24">
        <v>-219</v>
      </c>
      <c r="K21" s="24">
        <v>-117.6</v>
      </c>
      <c r="L21" s="24">
        <v>-208.8</v>
      </c>
      <c r="M21" s="24">
        <v>-80.599999999999994</v>
      </c>
      <c r="N21" s="24">
        <v>-138.19999999999999</v>
      </c>
      <c r="O21" s="24">
        <v>-104.7</v>
      </c>
      <c r="P21" s="24">
        <v>-89.5</v>
      </c>
      <c r="Q21" s="24">
        <v>-70.5</v>
      </c>
      <c r="R21" s="24">
        <v>-82.4</v>
      </c>
      <c r="S21" s="24">
        <v>-133.1</v>
      </c>
      <c r="T21" s="24">
        <v>-171.79528999999997</v>
      </c>
      <c r="U21" s="24">
        <v>-91.442209638547297</v>
      </c>
      <c r="V21" s="24">
        <v>-56.174969205072763</v>
      </c>
      <c r="W21" s="24">
        <f>W19+W20</f>
        <v>-34.410850758275465</v>
      </c>
      <c r="X21" s="24">
        <f>X19+X20</f>
        <v>-16.432777269363879</v>
      </c>
    </row>
    <row r="22" spans="1:24" s="13" customFormat="1" ht="16.5" thickBot="1">
      <c r="A22" s="18" t="s">
        <v>61</v>
      </c>
      <c r="B22" s="19" t="s">
        <v>62</v>
      </c>
      <c r="C22" s="25">
        <v>-15.262</v>
      </c>
      <c r="D22" s="25">
        <v>-18.199000000000002</v>
      </c>
      <c r="E22" s="172"/>
      <c r="F22" s="172"/>
      <c r="G22" s="25">
        <v>-304.8</v>
      </c>
      <c r="H22" s="25">
        <v>-12.6</v>
      </c>
      <c r="I22" s="25">
        <v>17.5</v>
      </c>
      <c r="J22" s="25">
        <v>611.6</v>
      </c>
      <c r="K22" s="25">
        <v>36.200000000000003</v>
      </c>
      <c r="L22" s="25">
        <v>33.299999999999997</v>
      </c>
      <c r="M22" s="25">
        <v>-3.2</v>
      </c>
      <c r="N22" s="25">
        <v>-7.5</v>
      </c>
      <c r="O22" s="25">
        <v>-62.1</v>
      </c>
      <c r="P22" s="25">
        <v>-5.3</v>
      </c>
      <c r="Q22" s="25">
        <v>-4.5</v>
      </c>
      <c r="R22" s="25">
        <v>-14.4</v>
      </c>
      <c r="S22" s="25">
        <v>5.0999999999999996</v>
      </c>
      <c r="T22" s="25">
        <v>4.8450000000000006</v>
      </c>
      <c r="U22" s="25">
        <v>3.9377925082190171</v>
      </c>
      <c r="V22" s="25">
        <v>-18.29492344190712</v>
      </c>
      <c r="W22" s="25">
        <v>4.2208808275449483E-2</v>
      </c>
      <c r="X22" s="25">
        <v>-5.7419716538563543</v>
      </c>
    </row>
    <row r="23" spans="1:24" s="13" customFormat="1" ht="16.5" thickBot="1">
      <c r="A23" s="14" t="s">
        <v>63</v>
      </c>
      <c r="B23" s="15" t="s">
        <v>64</v>
      </c>
      <c r="C23" s="24">
        <v>50.115000000000002</v>
      </c>
      <c r="D23" s="24">
        <v>30.541</v>
      </c>
      <c r="E23" s="171"/>
      <c r="F23" s="171"/>
      <c r="G23" s="24">
        <v>-1151.5999999999999</v>
      </c>
      <c r="H23" s="24">
        <v>-252.1</v>
      </c>
      <c r="I23" s="24">
        <v>-215.6</v>
      </c>
      <c r="J23" s="24">
        <v>392.5</v>
      </c>
      <c r="K23" s="24">
        <v>-81.5</v>
      </c>
      <c r="L23" s="24">
        <v>-175.6</v>
      </c>
      <c r="M23" s="24">
        <v>-83.8</v>
      </c>
      <c r="N23" s="24">
        <v>-145.80000000000001</v>
      </c>
      <c r="O23" s="24">
        <v>-166.8</v>
      </c>
      <c r="P23" s="24">
        <v>-94.8</v>
      </c>
      <c r="Q23" s="24">
        <v>-75</v>
      </c>
      <c r="R23" s="24">
        <v>-96.8</v>
      </c>
      <c r="S23" s="24">
        <v>-128</v>
      </c>
      <c r="T23" s="24">
        <v>-166.95028999999994</v>
      </c>
      <c r="U23" s="24">
        <v>-87.504417130328278</v>
      </c>
      <c r="V23" s="24">
        <v>-74.469892646979872</v>
      </c>
      <c r="W23" s="24">
        <f>W21+W22</f>
        <v>-34.368641950000018</v>
      </c>
      <c r="X23" s="24">
        <f>X21+X22</f>
        <v>-22.174748923220232</v>
      </c>
    </row>
    <row r="24" spans="1:24" s="13" customFormat="1" ht="16.5" thickBot="1">
      <c r="A24" s="22" t="s">
        <v>65</v>
      </c>
      <c r="B24" s="23" t="s">
        <v>66</v>
      </c>
      <c r="C24" s="27">
        <v>43.804000000000002</v>
      </c>
      <c r="D24" s="27">
        <v>30.905999999999999</v>
      </c>
      <c r="E24" s="173"/>
      <c r="F24" s="173"/>
      <c r="G24" s="27">
        <v>-1135.8</v>
      </c>
      <c r="H24" s="27">
        <v>-237.7</v>
      </c>
      <c r="I24" s="27">
        <v>-212.2</v>
      </c>
      <c r="J24" s="27">
        <v>389</v>
      </c>
      <c r="K24" s="27">
        <v>-77</v>
      </c>
      <c r="L24" s="27">
        <v>-171</v>
      </c>
      <c r="M24" s="27">
        <v>-81</v>
      </c>
      <c r="N24" s="27">
        <v>-147.19999999999999</v>
      </c>
      <c r="O24" s="27">
        <v>-166.8</v>
      </c>
      <c r="P24" s="27">
        <v>-94.8</v>
      </c>
      <c r="Q24" s="27">
        <v>-75</v>
      </c>
      <c r="R24" s="27">
        <v>-96.8</v>
      </c>
      <c r="S24" s="25">
        <v>-128</v>
      </c>
      <c r="T24" s="25">
        <v>-166.95099999999999</v>
      </c>
      <c r="U24" s="25">
        <v>-87.504047130328203</v>
      </c>
      <c r="V24" s="25">
        <v>-74.5</v>
      </c>
      <c r="W24" s="25">
        <f>W23</f>
        <v>-34.368641950000018</v>
      </c>
      <c r="X24" s="25">
        <f>X23</f>
        <v>-22.174748923220232</v>
      </c>
    </row>
    <row r="25" spans="1:24" ht="16">
      <c r="A25" s="22" t="s">
        <v>67</v>
      </c>
      <c r="B25" s="23" t="s">
        <v>68</v>
      </c>
      <c r="C25" s="28">
        <v>6.31</v>
      </c>
      <c r="D25" s="28">
        <v>-0.36499999999999999</v>
      </c>
      <c r="E25" s="173"/>
      <c r="F25" s="173"/>
      <c r="G25" s="28">
        <v>-15.8</v>
      </c>
      <c r="H25" s="28">
        <v>-14.5</v>
      </c>
      <c r="I25" s="28">
        <v>-3.4</v>
      </c>
      <c r="J25" s="28">
        <v>3.6</v>
      </c>
      <c r="K25" s="28">
        <v>-4.4000000000000004</v>
      </c>
      <c r="L25" s="28">
        <v>-4.5999999999999996</v>
      </c>
      <c r="M25" s="28">
        <v>-2.8</v>
      </c>
      <c r="N25" s="28">
        <v>1.5</v>
      </c>
      <c r="O25" s="28">
        <v>0</v>
      </c>
      <c r="P25" s="28">
        <v>0</v>
      </c>
      <c r="Q25" s="28">
        <v>0</v>
      </c>
      <c r="R25" s="28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</row>
    <row r="26" spans="1:24">
      <c r="G26"/>
      <c r="H26"/>
      <c r="I26"/>
      <c r="J26"/>
      <c r="K26"/>
      <c r="L26"/>
      <c r="O26"/>
      <c r="P26"/>
    </row>
    <row r="27" spans="1:24">
      <c r="G27"/>
      <c r="H27"/>
      <c r="I27"/>
      <c r="J27"/>
      <c r="K27"/>
      <c r="L27"/>
      <c r="O27"/>
      <c r="P27"/>
    </row>
    <row r="30" spans="1:24" ht="4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>
      <c r="G31"/>
      <c r="H31"/>
      <c r="I31"/>
      <c r="J31"/>
      <c r="K31"/>
      <c r="L31"/>
      <c r="O31"/>
      <c r="P31"/>
    </row>
    <row r="32" spans="1:24">
      <c r="M32" s="11"/>
      <c r="N32" s="1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  <row r="42" spans="13:14">
      <c r="M42" s="11"/>
      <c r="N42" s="11"/>
    </row>
    <row r="43" spans="13:14">
      <c r="M43" s="11"/>
      <c r="N43" s="11"/>
    </row>
    <row r="44" spans="13:14">
      <c r="M44" s="11"/>
      <c r="N44" s="11"/>
    </row>
    <row r="45" spans="13:14">
      <c r="M45" s="11"/>
      <c r="N45" s="11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X189"/>
  <sheetViews>
    <sheetView showGridLines="0" zoomScale="85" zoomScaleNormal="85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 outlineLevelRow="1" outlineLevelCol="1"/>
  <cols>
    <col min="1" max="1" width="46.75" customWidth="1"/>
    <col min="2" max="2" width="48.83203125" hidden="1" customWidth="1" outlineLevel="1"/>
    <col min="3" max="3" width="11.5" hidden="1" customWidth="1" collapsed="1"/>
    <col min="4" max="6" width="11.5" hidden="1" customWidth="1"/>
    <col min="7" max="7" width="12.25" style="64" hidden="1" customWidth="1" collapsed="1"/>
    <col min="8" max="12" width="12.25" style="11" hidden="1" customWidth="1"/>
    <col min="13" max="14" width="12.25" style="12" hidden="1" customWidth="1"/>
    <col min="15" max="16" width="12.25" style="11" customWidth="1"/>
    <col min="17" max="17" width="12.58203125" style="12" customWidth="1"/>
    <col min="18" max="24" width="13.33203125" style="12" customWidth="1"/>
    <col min="25" max="16384" width="9" style="12"/>
  </cols>
  <sheetData>
    <row r="1" spans="1:24" ht="17.5">
      <c r="A1" s="198"/>
      <c r="B1" s="198"/>
      <c r="C1" s="170"/>
      <c r="D1" s="170"/>
      <c r="E1" s="170"/>
      <c r="F1" s="170"/>
    </row>
    <row r="2" spans="1:24" ht="17.5">
      <c r="A2" s="198"/>
      <c r="B2" s="198"/>
      <c r="C2" s="170"/>
      <c r="D2" s="170"/>
      <c r="E2" s="170"/>
      <c r="F2" s="170"/>
    </row>
    <row r="3" spans="1:24" ht="4.5" customHeight="1">
      <c r="A3" s="34"/>
      <c r="B3" s="35"/>
      <c r="C3" s="35"/>
      <c r="D3" s="35"/>
      <c r="E3" s="35"/>
      <c r="F3" s="35"/>
      <c r="G3" s="6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16.5" customHeight="1">
      <c r="A4" s="33" t="s">
        <v>188</v>
      </c>
      <c r="B4" s="33"/>
      <c r="C4" s="55">
        <v>43555</v>
      </c>
      <c r="D4" s="55">
        <v>43646</v>
      </c>
      <c r="E4" s="55">
        <v>43738</v>
      </c>
      <c r="F4" s="55">
        <v>43830</v>
      </c>
      <c r="G4" s="55">
        <v>43921</v>
      </c>
      <c r="H4" s="55">
        <v>44012</v>
      </c>
      <c r="I4" s="55">
        <v>44104</v>
      </c>
      <c r="J4" s="55">
        <v>44196</v>
      </c>
      <c r="K4" s="54">
        <v>44286</v>
      </c>
      <c r="L4" s="54">
        <v>44377</v>
      </c>
      <c r="M4" s="54">
        <v>44469</v>
      </c>
      <c r="N4" s="54">
        <v>44561</v>
      </c>
      <c r="O4" s="55">
        <v>44651</v>
      </c>
      <c r="P4" s="55">
        <v>44742</v>
      </c>
      <c r="Q4" s="55">
        <v>44834</v>
      </c>
      <c r="R4" s="55">
        <v>44926</v>
      </c>
      <c r="S4" s="55">
        <v>45016</v>
      </c>
      <c r="T4" s="55">
        <v>45107</v>
      </c>
      <c r="U4" s="55">
        <v>45199</v>
      </c>
      <c r="V4" s="55">
        <v>45291</v>
      </c>
      <c r="W4" s="55">
        <v>45382</v>
      </c>
      <c r="X4" s="55">
        <v>45473</v>
      </c>
    </row>
    <row r="5" spans="1:24" ht="16.5" customHeight="1">
      <c r="A5" s="29" t="s">
        <v>47</v>
      </c>
      <c r="B5" s="30"/>
      <c r="C5" s="30"/>
      <c r="D5" s="30"/>
      <c r="E5" s="30"/>
      <c r="F5" s="30"/>
      <c r="G5" s="66"/>
      <c r="H5" s="12"/>
      <c r="I5" s="12"/>
      <c r="J5" s="12"/>
      <c r="K5" s="12"/>
      <c r="L5" s="12"/>
      <c r="O5" s="12"/>
      <c r="P5" s="12"/>
    </row>
    <row r="6" spans="1:24" ht="4.5" hidden="1" customHeight="1" outlineLevel="1">
      <c r="A6" s="34"/>
      <c r="B6" s="35"/>
      <c r="C6" s="35"/>
      <c r="D6" s="35"/>
      <c r="E6" s="35"/>
      <c r="F6" s="35"/>
      <c r="G6" s="6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16.5" hidden="1" customHeight="1" outlineLevel="1">
      <c r="A7" s="33"/>
      <c r="B7" s="33" t="s">
        <v>197</v>
      </c>
      <c r="C7" s="33"/>
      <c r="D7" s="33"/>
      <c r="E7" s="33"/>
      <c r="F7" s="33"/>
      <c r="G7" s="31" t="s">
        <v>159</v>
      </c>
      <c r="H7" s="31" t="s">
        <v>157</v>
      </c>
      <c r="I7" s="31" t="s">
        <v>158</v>
      </c>
      <c r="J7" s="31" t="s">
        <v>156</v>
      </c>
      <c r="K7" s="32" t="s">
        <v>155</v>
      </c>
      <c r="L7" s="32" t="s">
        <v>154</v>
      </c>
      <c r="M7" s="32" t="s">
        <v>153</v>
      </c>
      <c r="N7" s="32" t="s">
        <v>152</v>
      </c>
      <c r="O7" s="31" t="s">
        <v>310</v>
      </c>
      <c r="P7" s="31" t="s">
        <v>315</v>
      </c>
      <c r="Q7" s="31" t="s">
        <v>316</v>
      </c>
      <c r="R7" s="31" t="s">
        <v>331</v>
      </c>
      <c r="S7" s="31" t="s">
        <v>332</v>
      </c>
      <c r="T7" s="31" t="s">
        <v>330</v>
      </c>
      <c r="U7" s="31" t="s">
        <v>335</v>
      </c>
      <c r="V7" s="31"/>
      <c r="W7" s="31"/>
      <c r="X7" s="31"/>
    </row>
    <row r="8" spans="1:24" ht="16.5" hidden="1" customHeight="1" outlineLevel="1" collapsed="1">
      <c r="A8" s="12"/>
      <c r="B8" s="29" t="s">
        <v>48</v>
      </c>
      <c r="C8" s="29"/>
      <c r="D8" s="29"/>
      <c r="E8" s="29"/>
      <c r="F8" s="29"/>
      <c r="G8" s="66"/>
      <c r="H8" s="12"/>
      <c r="I8" s="12"/>
      <c r="J8" s="12"/>
      <c r="K8" s="12"/>
      <c r="L8" s="12"/>
      <c r="O8" s="12"/>
      <c r="P8" s="12"/>
    </row>
    <row r="9" spans="1:24" ht="6.65" customHeight="1" collapsed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4" s="13" customFormat="1">
      <c r="A10" s="53" t="s">
        <v>71</v>
      </c>
      <c r="B10" s="53" t="s">
        <v>151</v>
      </c>
      <c r="C10" s="53"/>
      <c r="D10" s="53"/>
      <c r="E10" s="53"/>
      <c r="F10" s="53"/>
      <c r="G10" s="67"/>
      <c r="H10"/>
      <c r="I10"/>
      <c r="J10"/>
      <c r="K10"/>
      <c r="L10"/>
      <c r="M10"/>
      <c r="N10"/>
      <c r="O10"/>
      <c r="P10"/>
    </row>
    <row r="11" spans="1:24" s="13" customFormat="1" ht="16">
      <c r="A11" s="41" t="s">
        <v>32</v>
      </c>
      <c r="B11" s="41" t="s">
        <v>84</v>
      </c>
      <c r="C11" s="41"/>
      <c r="D11" s="41"/>
      <c r="E11" s="41"/>
      <c r="F11" s="41"/>
      <c r="G11" s="68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4" s="13" customFormat="1" ht="16">
      <c r="A12" s="42" t="s">
        <v>33</v>
      </c>
      <c r="B12" s="42" t="s">
        <v>85</v>
      </c>
      <c r="C12" s="63"/>
      <c r="D12" s="42"/>
      <c r="E12" s="42"/>
      <c r="F12" s="63">
        <v>365.72399999999999</v>
      </c>
      <c r="G12" s="63">
        <f>ROUND([1]BP!C4,1)</f>
        <v>606</v>
      </c>
      <c r="H12" s="63">
        <f>ROUND([1]BP!D4,1)</f>
        <v>1074.2</v>
      </c>
      <c r="I12" s="63">
        <f>ROUND([1]BP!E4,1)</f>
        <v>1647.6</v>
      </c>
      <c r="J12" s="63">
        <f>ROUND([1]BP!F4,1)</f>
        <v>910.8</v>
      </c>
      <c r="K12" s="63">
        <f>ROUND([1]BP!G4,1)</f>
        <v>711.9</v>
      </c>
      <c r="L12" s="63">
        <f>ROUND([1]BP!H4,1)</f>
        <v>583.9</v>
      </c>
      <c r="M12" s="63">
        <f>ROUND([1]BP!I4,1)</f>
        <v>663.5</v>
      </c>
      <c r="N12" s="63">
        <f>ROUND([1]BP!J4,1)</f>
        <v>795.8</v>
      </c>
      <c r="O12" s="63">
        <f>ROUND([1]BP!K4,1)</f>
        <v>779.4</v>
      </c>
      <c r="P12" s="63">
        <f>ROUND([1]BP!L4,1)</f>
        <v>479.5</v>
      </c>
      <c r="Q12" s="63">
        <f>ROUND([1]BP!M4,1)</f>
        <v>402.4</v>
      </c>
      <c r="R12" s="63">
        <f>ROUND([1]BP!N4,1)</f>
        <v>687.5</v>
      </c>
      <c r="S12" s="63">
        <v>426.2</v>
      </c>
      <c r="T12" s="63">
        <v>646.14200000000005</v>
      </c>
      <c r="U12" s="63">
        <v>221.58464413571787</v>
      </c>
      <c r="V12" s="63">
        <v>482.8296436209057</v>
      </c>
      <c r="W12" s="63">
        <v>440.156951669318</v>
      </c>
      <c r="X12" s="63">
        <v>244.15499060590611</v>
      </c>
    </row>
    <row r="13" spans="1:24" s="13" customFormat="1" ht="16">
      <c r="A13" s="42" t="s">
        <v>261</v>
      </c>
      <c r="B13" s="42" t="s">
        <v>262</v>
      </c>
      <c r="C13" s="63"/>
      <c r="D13" s="42"/>
      <c r="E13" s="42"/>
      <c r="F13" s="63">
        <v>0</v>
      </c>
      <c r="G13" s="63">
        <f>ROUND([1]BP!C5,1)</f>
        <v>0</v>
      </c>
      <c r="H13" s="56">
        <f>ROUND([1]BP!D5,1)</f>
        <v>0</v>
      </c>
      <c r="I13" s="56">
        <f>ROUND([1]BP!E5,1)</f>
        <v>30.2</v>
      </c>
      <c r="J13" s="56">
        <f>ROUND([1]BP!F5,1)</f>
        <v>37</v>
      </c>
      <c r="K13" s="56">
        <f>ROUND([1]BP!G5,1)</f>
        <v>37</v>
      </c>
      <c r="L13" s="56">
        <f>ROUND([1]BP!H5,1)</f>
        <v>71.3</v>
      </c>
      <c r="M13" s="56">
        <f>ROUND([1]BP!I5,1)</f>
        <v>107.2</v>
      </c>
      <c r="N13" s="56">
        <f>ROUND([1]BP!J5,1)</f>
        <v>190.8</v>
      </c>
      <c r="O13" s="56">
        <f>ROUND([1]BP!K5,1)</f>
        <v>189.7</v>
      </c>
      <c r="P13" s="56">
        <f>ROUND([1]BP!L5,1)</f>
        <v>195.8</v>
      </c>
      <c r="Q13" s="56">
        <f>ROUND([1]BP!M5,1)</f>
        <v>234.3</v>
      </c>
      <c r="R13" s="56">
        <f>ROUND([1]BP!N5,1)</f>
        <v>127.4</v>
      </c>
      <c r="S13" s="56">
        <v>127.2</v>
      </c>
      <c r="T13" s="56">
        <v>127.732</v>
      </c>
      <c r="U13" s="56">
        <v>144.39490538446398</v>
      </c>
      <c r="V13" s="56">
        <v>130.52027953262498</v>
      </c>
      <c r="W13" s="56">
        <v>132.28849271860997</v>
      </c>
      <c r="X13" s="56">
        <v>86.980744564844002</v>
      </c>
    </row>
    <row r="14" spans="1:24" s="13" customFormat="1" ht="16">
      <c r="A14" s="42" t="s">
        <v>34</v>
      </c>
      <c r="B14" s="42" t="s">
        <v>86</v>
      </c>
      <c r="C14" s="63"/>
      <c r="D14" s="42"/>
      <c r="E14" s="42"/>
      <c r="F14" s="63">
        <v>0</v>
      </c>
      <c r="G14" s="63">
        <f>ROUND([1]BP!C6,1)</f>
        <v>122.5</v>
      </c>
      <c r="H14" s="56">
        <f>ROUND([1]BP!D6,1)</f>
        <v>22.3</v>
      </c>
      <c r="I14" s="56">
        <f>ROUND([1]BP!E6,1)</f>
        <v>0</v>
      </c>
      <c r="J14" s="56">
        <f>ROUND([1]BP!F6,1)</f>
        <v>1.9</v>
      </c>
      <c r="K14" s="56">
        <f>ROUND([1]BP!G6,1)</f>
        <v>1.2</v>
      </c>
      <c r="L14" s="56">
        <f>ROUND([1]BP!H6,1)</f>
        <v>0</v>
      </c>
      <c r="M14" s="56">
        <f>ROUND([1]BP!I6,1)</f>
        <v>0.2</v>
      </c>
      <c r="N14" s="56">
        <f>ROUND([1]BP!J6,1)</f>
        <v>0</v>
      </c>
      <c r="O14" s="56">
        <f>ROUND([1]BP!K6,1)</f>
        <v>0</v>
      </c>
      <c r="P14" s="56">
        <f>ROUND([1]BP!L6,1)</f>
        <v>2.8</v>
      </c>
      <c r="Q14" s="56">
        <f>ROUND([1]BP!M6,1)</f>
        <v>1</v>
      </c>
      <c r="R14" s="56">
        <f>ROUND([1]BP!N6,1)</f>
        <v>1.1000000000000001</v>
      </c>
      <c r="S14" s="56">
        <v>0</v>
      </c>
      <c r="T14" s="56">
        <v>2E-3</v>
      </c>
      <c r="U14" s="56">
        <v>0.40907659000000002</v>
      </c>
      <c r="V14" s="56">
        <v>4.0267369999999997E-2</v>
      </c>
      <c r="W14" s="56">
        <v>0.30909618</v>
      </c>
      <c r="X14" s="56">
        <v>22.054130260000001</v>
      </c>
    </row>
    <row r="15" spans="1:24" s="13" customFormat="1" ht="16">
      <c r="A15" s="42" t="s">
        <v>72</v>
      </c>
      <c r="B15" s="42" t="s">
        <v>87</v>
      </c>
      <c r="C15" s="63"/>
      <c r="D15" s="42"/>
      <c r="E15" s="42"/>
      <c r="F15" s="63">
        <v>3083.3009999999999</v>
      </c>
      <c r="G15" s="63">
        <f>ROUND([1]BP!C7,1)</f>
        <v>2066.3000000000002</v>
      </c>
      <c r="H15" s="56">
        <f>ROUND([1]BP!D7,1)</f>
        <v>1120.9000000000001</v>
      </c>
      <c r="I15" s="56">
        <f>ROUND([1]BP!E7,1)</f>
        <v>987.7</v>
      </c>
      <c r="J15" s="56">
        <f>ROUND([1]BP!F7,1)</f>
        <v>1147.7</v>
      </c>
      <c r="K15" s="56">
        <f>ROUND([1]BP!G7,1)</f>
        <v>1092.5</v>
      </c>
      <c r="L15" s="56">
        <f>ROUND([1]BP!H7,1)</f>
        <v>1165.7</v>
      </c>
      <c r="M15" s="56">
        <f>ROUND([1]BP!I7,1)</f>
        <v>1541.9</v>
      </c>
      <c r="N15" s="56">
        <f>ROUND([1]BP!J7,1)</f>
        <v>1092.9000000000001</v>
      </c>
      <c r="O15" s="56">
        <f>ROUND([1]BP!K7,1)</f>
        <v>825.8</v>
      </c>
      <c r="P15" s="56">
        <f>ROUND([1]BP!L7,1)</f>
        <v>1156.0999999999999</v>
      </c>
      <c r="Q15" s="56">
        <f>ROUND([1]BP!M7,1)</f>
        <v>983.9</v>
      </c>
      <c r="R15" s="56">
        <f>ROUND([1]BP!N7,1)</f>
        <v>515.5</v>
      </c>
      <c r="S15" s="56">
        <v>589.1</v>
      </c>
      <c r="T15" s="56">
        <v>651.322</v>
      </c>
      <c r="U15" s="56">
        <v>1042.1929204354681</v>
      </c>
      <c r="V15" s="56">
        <v>842.63499625162069</v>
      </c>
      <c r="W15" s="56">
        <v>851.6526526361863</v>
      </c>
      <c r="X15" s="56">
        <v>1079.5267414352579</v>
      </c>
    </row>
    <row r="16" spans="1:24" s="13" customFormat="1" ht="16">
      <c r="A16" s="42" t="s">
        <v>73</v>
      </c>
      <c r="B16" s="42" t="s">
        <v>88</v>
      </c>
      <c r="C16" s="63"/>
      <c r="D16" s="42"/>
      <c r="E16" s="42"/>
      <c r="F16" s="63">
        <v>719.27200000000005</v>
      </c>
      <c r="G16" s="63">
        <f>ROUND([1]BP!C8,1)</f>
        <v>708.1</v>
      </c>
      <c r="H16" s="56">
        <f>ROUND([1]BP!D8,1)</f>
        <v>650.5</v>
      </c>
      <c r="I16" s="56">
        <f>ROUND([1]BP!E8,1)</f>
        <v>712.9</v>
      </c>
      <c r="J16" s="56">
        <f>ROUND([1]BP!F8,1)</f>
        <v>829.6</v>
      </c>
      <c r="K16" s="56">
        <f>ROUND([1]BP!G8,1)</f>
        <v>786.4</v>
      </c>
      <c r="L16" s="56">
        <f>ROUND([1]BP!H8,1)</f>
        <v>699.9</v>
      </c>
      <c r="M16" s="56">
        <f>ROUND([1]BP!I8,1)</f>
        <v>755.4</v>
      </c>
      <c r="N16" s="56">
        <f>ROUND([1]BP!J8,1)</f>
        <v>714.2</v>
      </c>
      <c r="O16" s="56">
        <f>ROUND([1]BP!K8,1)</f>
        <v>585.6</v>
      </c>
      <c r="P16" s="56">
        <f>ROUND([1]BP!L8,1)</f>
        <v>757.9</v>
      </c>
      <c r="Q16" s="56">
        <f>ROUND([1]BP!M8,1)</f>
        <v>678.2</v>
      </c>
      <c r="R16" s="56">
        <f>ROUND([1]BP!N8,1)</f>
        <v>445.1</v>
      </c>
      <c r="S16" s="56">
        <v>441.1</v>
      </c>
      <c r="T16" s="56">
        <v>574.63199999999995</v>
      </c>
      <c r="U16" s="56">
        <v>614.60642003005989</v>
      </c>
      <c r="V16" s="56">
        <v>712.06379104581799</v>
      </c>
      <c r="W16" s="56">
        <v>485.30167824011801</v>
      </c>
      <c r="X16" s="56">
        <v>565.81872600534712</v>
      </c>
    </row>
    <row r="17" spans="1:24" s="13" customFormat="1" ht="16">
      <c r="A17" s="42" t="s">
        <v>22</v>
      </c>
      <c r="B17" s="42" t="s">
        <v>89</v>
      </c>
      <c r="C17" s="63"/>
      <c r="D17" s="42"/>
      <c r="E17" s="42"/>
      <c r="F17" s="63">
        <v>79.284999999999997</v>
      </c>
      <c r="G17" s="63">
        <f>ROUND([1]BP!C9,1)</f>
        <v>37.5</v>
      </c>
      <c r="H17" s="56">
        <f>ROUND([1]BP!D9,1)</f>
        <v>28.6</v>
      </c>
      <c r="I17" s="56">
        <f>ROUND([1]BP!E9,1)</f>
        <v>28.7</v>
      </c>
      <c r="J17" s="56">
        <f>ROUND([1]BP!F9,1)</f>
        <v>29.2</v>
      </c>
      <c r="K17" s="56">
        <f>ROUND([1]BP!G9,1)</f>
        <v>37.9</v>
      </c>
      <c r="L17" s="56">
        <f>ROUND([1]BP!H9,1)</f>
        <v>39.200000000000003</v>
      </c>
      <c r="M17" s="56">
        <f>ROUND([1]BP!I9,1)</f>
        <v>48.3</v>
      </c>
      <c r="N17" s="56">
        <f>ROUND([1]BP!J9,1)</f>
        <v>37.5</v>
      </c>
      <c r="O17" s="56">
        <f>ROUND([1]BP!K9,1)</f>
        <v>37</v>
      </c>
      <c r="P17" s="56">
        <f>ROUND([1]BP!L9,1)</f>
        <v>44.8</v>
      </c>
      <c r="Q17" s="56">
        <f>ROUND([1]BP!M9,1)</f>
        <v>40</v>
      </c>
      <c r="R17" s="56">
        <f>ROUND([1]BP!N9,1)</f>
        <v>39.6</v>
      </c>
      <c r="S17" s="56">
        <v>55.6</v>
      </c>
      <c r="T17" s="56">
        <v>49.104999999999997</v>
      </c>
      <c r="U17" s="56">
        <v>45.044094011799999</v>
      </c>
      <c r="V17" s="56">
        <v>44.318209872551002</v>
      </c>
      <c r="W17" s="56">
        <v>57.798135426443999</v>
      </c>
      <c r="X17" s="56">
        <v>57.208599222126011</v>
      </c>
    </row>
    <row r="18" spans="1:24" s="13" customFormat="1" ht="16">
      <c r="A18" s="42" t="s">
        <v>74</v>
      </c>
      <c r="B18" s="42" t="s">
        <v>90</v>
      </c>
      <c r="C18" s="63"/>
      <c r="D18" s="42"/>
      <c r="E18" s="42"/>
      <c r="F18" s="63">
        <v>152.41499999999999</v>
      </c>
      <c r="G18" s="63">
        <f>ROUND([1]BP!C10,1)</f>
        <v>111.2</v>
      </c>
      <c r="H18" s="56">
        <f>ROUND([1]BP!D10,1)</f>
        <v>138.6</v>
      </c>
      <c r="I18" s="56">
        <f>ROUND([1]BP!E10,1)</f>
        <v>136</v>
      </c>
      <c r="J18" s="56">
        <f>ROUND([1]BP!F10,1)</f>
        <v>125.7</v>
      </c>
      <c r="K18" s="56">
        <f>ROUND([1]BP!G10,1)</f>
        <v>119.6</v>
      </c>
      <c r="L18" s="56">
        <f>ROUND([1]BP!H10,1)</f>
        <v>114.6</v>
      </c>
      <c r="M18" s="56">
        <f>ROUND([1]BP!I10,1)</f>
        <v>111.6</v>
      </c>
      <c r="N18" s="56">
        <f>ROUND([1]BP!J10,1)</f>
        <v>108</v>
      </c>
      <c r="O18" s="56">
        <f>ROUND([1]BP!K10,1)</f>
        <v>95</v>
      </c>
      <c r="P18" s="56">
        <f>ROUND([1]BP!L10,1)</f>
        <v>92.1</v>
      </c>
      <c r="Q18" s="56">
        <f>ROUND([1]BP!M10,1)</f>
        <v>103.2</v>
      </c>
      <c r="R18" s="56">
        <f>ROUND([1]BP!N10,1)</f>
        <v>80.7</v>
      </c>
      <c r="S18" s="56">
        <v>62.3</v>
      </c>
      <c r="T18" s="56">
        <v>57.843000000000004</v>
      </c>
      <c r="U18" s="56">
        <v>48.091343420523742</v>
      </c>
      <c r="V18" s="56">
        <v>36.856442267881171</v>
      </c>
      <c r="W18" s="56">
        <v>34.656812459034242</v>
      </c>
      <c r="X18" s="56">
        <v>37.168986003711666</v>
      </c>
    </row>
    <row r="19" spans="1:24" s="13" customFormat="1" ht="16">
      <c r="A19" s="42" t="s">
        <v>23</v>
      </c>
      <c r="B19" s="42" t="s">
        <v>91</v>
      </c>
      <c r="C19" s="63"/>
      <c r="D19" s="42"/>
      <c r="E19" s="42"/>
      <c r="F19" s="63">
        <v>84.272000000000006</v>
      </c>
      <c r="G19" s="63">
        <f>ROUND([1]BP!C11,1)</f>
        <v>63.2</v>
      </c>
      <c r="H19" s="56">
        <f>ROUND([1]BP!D11,1)</f>
        <v>41.7</v>
      </c>
      <c r="I19" s="56">
        <f>ROUND([1]BP!E11,1)</f>
        <v>44</v>
      </c>
      <c r="J19" s="56">
        <f>ROUND([1]BP!F11,1)</f>
        <v>42.3</v>
      </c>
      <c r="K19" s="56">
        <f>ROUND([1]BP!G11,1)</f>
        <v>22.7</v>
      </c>
      <c r="L19" s="56">
        <f>ROUND([1]BP!H11,1)</f>
        <v>76.2</v>
      </c>
      <c r="M19" s="56">
        <f>ROUND([1]BP!I11,1)</f>
        <v>83.9</v>
      </c>
      <c r="N19" s="56">
        <f>ROUND([1]BP!J11,1)</f>
        <v>43.8</v>
      </c>
      <c r="O19" s="56">
        <f>ROUND([1]BP!K11,1)</f>
        <v>67.2</v>
      </c>
      <c r="P19" s="56">
        <f>ROUND([1]BP!L11,1)</f>
        <v>113.8</v>
      </c>
      <c r="Q19" s="56">
        <f>ROUND([1]BP!M11,1)</f>
        <v>91.1</v>
      </c>
      <c r="R19" s="56">
        <f>ROUND([1]BP!N11,1)</f>
        <v>65.599999999999994</v>
      </c>
      <c r="S19" s="56">
        <v>89.4</v>
      </c>
      <c r="T19" s="56">
        <v>88.135999999999996</v>
      </c>
      <c r="U19" s="56">
        <v>98.596354741371044</v>
      </c>
      <c r="V19" s="56">
        <v>52.097912632045606</v>
      </c>
      <c r="W19" s="56">
        <v>106.94684633689405</v>
      </c>
      <c r="X19" s="56">
        <v>114.74217420298186</v>
      </c>
    </row>
    <row r="20" spans="1:24" s="13" customFormat="1" ht="16">
      <c r="A20" s="41" t="s">
        <v>75</v>
      </c>
      <c r="B20" s="41" t="s">
        <v>92</v>
      </c>
      <c r="C20" s="177"/>
      <c r="D20" s="41"/>
      <c r="E20" s="41"/>
      <c r="F20" s="177">
        <f>SUM(F12:F19)</f>
        <v>4484.2690000000002</v>
      </c>
      <c r="G20" s="60">
        <f>ROUND([1]BP!C12,1)</f>
        <v>3714.8</v>
      </c>
      <c r="H20" s="60">
        <f>ROUND([1]BP!D12,1)</f>
        <v>3076.8</v>
      </c>
      <c r="I20" s="60">
        <f>ROUND([1]BP!E12,1)</f>
        <v>3587</v>
      </c>
      <c r="J20" s="60">
        <f>ROUND([1]BP!F12,1)</f>
        <v>3124.2</v>
      </c>
      <c r="K20" s="60">
        <f>ROUND([1]BP!G12,1)</f>
        <v>2809.1</v>
      </c>
      <c r="L20" s="60">
        <f>ROUND([1]BP!H12,1)</f>
        <v>2750.9</v>
      </c>
      <c r="M20" s="60">
        <f>ROUND([1]BP!I12,1)</f>
        <v>3312</v>
      </c>
      <c r="N20" s="60">
        <f>ROUND([1]BP!J12,1)</f>
        <v>2982.9</v>
      </c>
      <c r="O20" s="60">
        <f>ROUND([1]BP!K12,1)</f>
        <v>2579.6</v>
      </c>
      <c r="P20" s="60">
        <f>ROUND([1]BP!L12,1)</f>
        <v>2842.9</v>
      </c>
      <c r="Q20" s="60">
        <f>ROUND([1]BP!M12,1)</f>
        <v>2534</v>
      </c>
      <c r="R20" s="60">
        <f>ROUND([1]BP!N12,1)</f>
        <v>1962.4</v>
      </c>
      <c r="S20" s="60">
        <v>1791</v>
      </c>
      <c r="T20" s="60">
        <v>2194.9139999999998</v>
      </c>
      <c r="U20" s="60">
        <v>2214.9197587494045</v>
      </c>
      <c r="V20" s="60">
        <v>2301.3615425934472</v>
      </c>
      <c r="W20" s="60">
        <v>2109.1106656666047</v>
      </c>
      <c r="X20" s="60">
        <f>SUM(X12:X19)</f>
        <v>2207.6550923001751</v>
      </c>
    </row>
    <row r="21" spans="1:24" s="13" customFormat="1" ht="16">
      <c r="A21" s="43"/>
      <c r="B21" s="43"/>
      <c r="C21" s="43"/>
      <c r="D21" s="43"/>
      <c r="E21" s="43"/>
      <c r="F21" s="43"/>
      <c r="G21" s="70"/>
      <c r="H21" s="57"/>
      <c r="I21" s="57"/>
      <c r="J21" s="57"/>
      <c r="K21" s="57"/>
      <c r="L21" s="57"/>
      <c r="M21" s="57"/>
      <c r="N21" s="57"/>
      <c r="O21" s="57" t="s">
        <v>265</v>
      </c>
      <c r="P21" s="57"/>
    </row>
    <row r="22" spans="1:24" s="13" customFormat="1" ht="16">
      <c r="A22" s="41" t="s">
        <v>76</v>
      </c>
      <c r="B22" s="41" t="s">
        <v>93</v>
      </c>
      <c r="C22" s="41"/>
      <c r="D22" s="41"/>
      <c r="E22" s="41"/>
      <c r="F22" s="41"/>
      <c r="G22" s="69"/>
      <c r="H22" s="60"/>
      <c r="I22" s="60"/>
      <c r="J22" s="60"/>
      <c r="K22" s="60"/>
      <c r="L22" s="60"/>
      <c r="M22" s="60"/>
      <c r="N22" s="60"/>
      <c r="O22" s="60" t="s">
        <v>265</v>
      </c>
      <c r="P22" s="60"/>
      <c r="Q22" s="60"/>
      <c r="R22" s="60"/>
      <c r="S22" s="60"/>
      <c r="T22" s="60"/>
      <c r="U22" s="60"/>
      <c r="V22" s="60"/>
      <c r="W22" s="60"/>
      <c r="X22" s="60"/>
    </row>
    <row r="23" spans="1:24" s="13" customFormat="1" ht="16">
      <c r="A23" s="42" t="s">
        <v>20</v>
      </c>
      <c r="B23" s="42" t="s">
        <v>94</v>
      </c>
      <c r="C23" s="63"/>
      <c r="D23" s="42"/>
      <c r="E23" s="42"/>
      <c r="F23" s="63">
        <v>0</v>
      </c>
      <c r="G23" s="63">
        <f>ROUND([1]BP!C15,1)</f>
        <v>0</v>
      </c>
      <c r="H23" s="63">
        <f>ROUND([1]BP!D15,1)</f>
        <v>0</v>
      </c>
      <c r="I23" s="63">
        <f>ROUND([1]BP!E15,1)</f>
        <v>0.3</v>
      </c>
      <c r="J23" s="63">
        <f>ROUND([1]BP!F15,1)</f>
        <v>0.4</v>
      </c>
      <c r="K23" s="63">
        <f>ROUND([1]BP!G15,1)</f>
        <v>0.4</v>
      </c>
      <c r="L23" s="63">
        <f>ROUND([1]BP!H15,1)</f>
        <v>0</v>
      </c>
      <c r="M23" s="63">
        <f>ROUND([1]BP!I15,1)</f>
        <v>0</v>
      </c>
      <c r="N23" s="63">
        <f>ROUND([1]BP!J15,1)</f>
        <v>0</v>
      </c>
      <c r="O23" s="63">
        <f>ROUND([1]BP!K15,1)</f>
        <v>0</v>
      </c>
      <c r="P23" s="63">
        <f>ROUND([1]BP!L15,1)</f>
        <v>0</v>
      </c>
      <c r="Q23" s="63">
        <f>ROUND([1]BP!M15,1)</f>
        <v>0</v>
      </c>
      <c r="R23" s="63">
        <f>ROUND([1]BP!N15,1)</f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</row>
    <row r="24" spans="1:24" s="13" customFormat="1" ht="16">
      <c r="A24" s="42" t="s">
        <v>77</v>
      </c>
      <c r="B24" s="42" t="s">
        <v>95</v>
      </c>
      <c r="C24" s="63"/>
      <c r="D24" s="42"/>
      <c r="E24" s="42"/>
      <c r="F24" s="63">
        <v>12.211</v>
      </c>
      <c r="G24" s="63">
        <f>ROUND([1]BP!C16,1)</f>
        <v>6</v>
      </c>
      <c r="H24" s="63">
        <f>ROUND([1]BP!D16,1)</f>
        <v>6.3</v>
      </c>
      <c r="I24" s="63">
        <f>ROUND([1]BP!E16,1)</f>
        <v>6.9</v>
      </c>
      <c r="J24" s="63">
        <f>ROUND([1]BP!F16,1)</f>
        <v>4.7</v>
      </c>
      <c r="K24" s="63">
        <f>ROUND([1]BP!G16,1)</f>
        <v>7.7</v>
      </c>
      <c r="L24" s="63">
        <f>ROUND([1]BP!H16,1)</f>
        <v>6</v>
      </c>
      <c r="M24" s="63">
        <f>ROUND([1]BP!I16,1)</f>
        <v>6.7</v>
      </c>
      <c r="N24" s="63">
        <f>ROUND([1]BP!J16,1)</f>
        <v>0</v>
      </c>
      <c r="O24" s="63">
        <f>ROUND([1]BP!K16,1)</f>
        <v>0</v>
      </c>
      <c r="P24" s="63">
        <f>ROUND([1]BP!L16,1)</f>
        <v>0</v>
      </c>
      <c r="Q24" s="63">
        <f>ROUND([1]BP!M16,1)</f>
        <v>0</v>
      </c>
      <c r="R24" s="63">
        <f>ROUND([1]BP!N16,1)</f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</row>
    <row r="25" spans="1:24" s="13" customFormat="1" ht="16">
      <c r="A25" s="42" t="s">
        <v>78</v>
      </c>
      <c r="B25" s="42" t="s">
        <v>89</v>
      </c>
      <c r="C25" s="63"/>
      <c r="D25" s="42"/>
      <c r="E25" s="42"/>
      <c r="F25" s="63">
        <v>5.0110000000000001</v>
      </c>
      <c r="G25" s="63">
        <f>ROUND([1]BP!C17,1)</f>
        <v>4.5</v>
      </c>
      <c r="H25" s="63">
        <f>ROUND([1]BP!D17,1)</f>
        <v>8.8000000000000007</v>
      </c>
      <c r="I25" s="63">
        <f>ROUND([1]BP!E17,1)</f>
        <v>10.5</v>
      </c>
      <c r="J25" s="63">
        <f>ROUND([1]BP!F17,1)</f>
        <v>9.5</v>
      </c>
      <c r="K25" s="63">
        <f>ROUND([1]BP!G17,1)</f>
        <v>34.4</v>
      </c>
      <c r="L25" s="63">
        <f>ROUND([1]BP!H17,1)</f>
        <v>32.1</v>
      </c>
      <c r="M25" s="63">
        <f>ROUND([1]BP!I17,1)</f>
        <v>25.4</v>
      </c>
      <c r="N25" s="63">
        <f>ROUND([1]BP!J17,1)</f>
        <v>25.8</v>
      </c>
      <c r="O25" s="63">
        <f>ROUND([1]BP!K17,1)</f>
        <v>24</v>
      </c>
      <c r="P25" s="63">
        <f>ROUND([1]BP!L17,1)</f>
        <v>21.4</v>
      </c>
      <c r="Q25" s="63">
        <f>ROUND([1]BP!M17,1)</f>
        <v>19.600000000000001</v>
      </c>
      <c r="R25" s="63">
        <f>ROUND([1]BP!N17,1)</f>
        <v>23.6</v>
      </c>
      <c r="S25" s="63">
        <v>20.7</v>
      </c>
      <c r="T25" s="63">
        <v>15.686999999999999</v>
      </c>
      <c r="U25" s="63">
        <v>12.095331129999998</v>
      </c>
      <c r="V25" s="63">
        <v>8.9342062099999993</v>
      </c>
      <c r="W25" s="63">
        <v>19.408239720000001</v>
      </c>
      <c r="X25" s="63">
        <v>11.077761669999999</v>
      </c>
    </row>
    <row r="26" spans="1:24" s="13" customFormat="1" ht="16">
      <c r="A26" s="42" t="s">
        <v>21</v>
      </c>
      <c r="B26" s="42" t="s">
        <v>90</v>
      </c>
      <c r="C26" s="63"/>
      <c r="D26" s="42"/>
      <c r="E26" s="42"/>
      <c r="F26" s="63">
        <v>0</v>
      </c>
      <c r="G26" s="63">
        <f>ROUND([1]BP!C18,1)</f>
        <v>0</v>
      </c>
      <c r="H26" s="63">
        <f>ROUND([1]BP!D18,1)</f>
        <v>0</v>
      </c>
      <c r="I26" s="63">
        <f>ROUND([1]BP!E18,1)</f>
        <v>0</v>
      </c>
      <c r="J26" s="63">
        <f>ROUND([1]BP!F18,1)</f>
        <v>0</v>
      </c>
      <c r="K26" s="63">
        <f>ROUND([1]BP!G18,1)</f>
        <v>0</v>
      </c>
      <c r="L26" s="63">
        <f>ROUND([1]BP!H18,1)</f>
        <v>0</v>
      </c>
      <c r="M26" s="63">
        <f>ROUND([1]BP!I18,1)</f>
        <v>0</v>
      </c>
      <c r="N26" s="63">
        <f>ROUND([1]BP!J18,1)</f>
        <v>0</v>
      </c>
      <c r="O26" s="63">
        <f>ROUND([1]BP!K18,1)</f>
        <v>3.5</v>
      </c>
      <c r="P26" s="63">
        <f>ROUND([1]BP!L18,1)</f>
        <v>4.4000000000000004</v>
      </c>
      <c r="Q26" s="63">
        <f>ROUND([1]BP!M18,1)</f>
        <v>4.5999999999999996</v>
      </c>
      <c r="R26" s="63">
        <f>ROUND([1]BP!N18,1)</f>
        <v>4.0999999999999996</v>
      </c>
      <c r="S26" s="63">
        <v>19</v>
      </c>
      <c r="T26" s="63">
        <v>17.350000000000001</v>
      </c>
      <c r="U26" s="63">
        <v>15.834396662131997</v>
      </c>
      <c r="V26" s="63">
        <v>3.7499217884387388</v>
      </c>
      <c r="W26" s="63">
        <v>4.0303640283759998</v>
      </c>
      <c r="X26" s="63">
        <v>4.6781315440300002</v>
      </c>
    </row>
    <row r="27" spans="1:24" s="13" customFormat="1" ht="16">
      <c r="A27" s="42" t="s">
        <v>79</v>
      </c>
      <c r="B27" s="42" t="s">
        <v>96</v>
      </c>
      <c r="C27" s="63"/>
      <c r="D27" s="42"/>
      <c r="E27" s="42"/>
      <c r="F27" s="63">
        <v>334.62900000000002</v>
      </c>
      <c r="G27" s="63">
        <f>ROUND([1]BP!C19,1)</f>
        <v>0</v>
      </c>
      <c r="H27" s="63">
        <f>ROUND([1]BP!D19,1)</f>
        <v>0</v>
      </c>
      <c r="I27" s="63">
        <f>ROUND([1]BP!E19,1)</f>
        <v>0</v>
      </c>
      <c r="J27" s="63">
        <f>ROUND([1]BP!F19,1)</f>
        <v>596.20000000000005</v>
      </c>
      <c r="K27" s="63">
        <f>ROUND([1]BP!G19,1)</f>
        <v>631.79999999999995</v>
      </c>
      <c r="L27" s="63">
        <f>ROUND([1]BP!H19,1)</f>
        <v>668.6</v>
      </c>
      <c r="M27" s="63">
        <f>ROUND([1]BP!I19,1)</f>
        <v>663.6</v>
      </c>
      <c r="N27" s="63">
        <f>ROUND([1]BP!J19,1)</f>
        <v>654.70000000000005</v>
      </c>
      <c r="O27" s="63">
        <f>ROUND([1]BP!K19,1)</f>
        <v>593</v>
      </c>
      <c r="P27" s="63">
        <f>ROUND([1]BP!L19,1)</f>
        <v>587</v>
      </c>
      <c r="Q27" s="63">
        <f>ROUND([1]BP!M19,1)</f>
        <v>584.70000000000005</v>
      </c>
      <c r="R27" s="63">
        <f>ROUND([1]BP!N19,1)</f>
        <v>555.29999999999995</v>
      </c>
      <c r="S27" s="63">
        <v>551.6</v>
      </c>
      <c r="T27" s="63">
        <v>560.673</v>
      </c>
      <c r="U27" s="63">
        <v>562.63527071831118</v>
      </c>
      <c r="V27" s="63">
        <v>546.13858296715705</v>
      </c>
      <c r="W27" s="63">
        <v>547.41930826864859</v>
      </c>
      <c r="X27" s="63">
        <v>543.1371317816587</v>
      </c>
    </row>
    <row r="28" spans="1:24" s="13" customFormat="1" ht="16">
      <c r="A28" s="42" t="s">
        <v>80</v>
      </c>
      <c r="B28" s="42" t="s">
        <v>97</v>
      </c>
      <c r="C28" s="63"/>
      <c r="D28" s="42"/>
      <c r="E28" s="42"/>
      <c r="F28" s="63">
        <v>89.980999999999995</v>
      </c>
      <c r="G28" s="63">
        <f>ROUND([1]BP!C20,1)</f>
        <v>99.6</v>
      </c>
      <c r="H28" s="63">
        <f>ROUND([1]BP!D20,1)</f>
        <v>97.2</v>
      </c>
      <c r="I28" s="63">
        <f>ROUND([1]BP!E20,1)</f>
        <v>96.7</v>
      </c>
      <c r="J28" s="63">
        <f>ROUND([1]BP!F20,1)</f>
        <v>87.6</v>
      </c>
      <c r="K28" s="63">
        <f>ROUND([1]BP!G20,1)</f>
        <v>87.8</v>
      </c>
      <c r="L28" s="63">
        <f>ROUND([1]BP!H20,1)</f>
        <v>95.3</v>
      </c>
      <c r="M28" s="63">
        <f>ROUND([1]BP!I20,1)</f>
        <v>98.4</v>
      </c>
      <c r="N28" s="63">
        <f>ROUND([1]BP!J20,1)</f>
        <v>99.7</v>
      </c>
      <c r="O28" s="63">
        <f>ROUND([1]BP!K20,1)</f>
        <v>102.1</v>
      </c>
      <c r="P28" s="63">
        <f>ROUND([1]BP!L20,1)</f>
        <v>108.7</v>
      </c>
      <c r="Q28" s="63">
        <f>ROUND([1]BP!M20,1)</f>
        <v>131.69999999999999</v>
      </c>
      <c r="R28" s="63">
        <f>ROUND([1]BP!N20,1)</f>
        <v>135.30000000000001</v>
      </c>
      <c r="S28" s="63">
        <v>144.1</v>
      </c>
      <c r="T28" s="63">
        <v>172.36799999999999</v>
      </c>
      <c r="U28" s="63">
        <v>169.67649205326001</v>
      </c>
      <c r="V28" s="63">
        <v>162.35466696374803</v>
      </c>
      <c r="W28" s="63">
        <v>157.29858283310602</v>
      </c>
      <c r="X28" s="63">
        <v>155.495333852328</v>
      </c>
    </row>
    <row r="29" spans="1:24" s="13" customFormat="1" ht="16">
      <c r="A29" s="42" t="s">
        <v>23</v>
      </c>
      <c r="B29" s="42" t="s">
        <v>98</v>
      </c>
      <c r="C29" s="63"/>
      <c r="D29" s="42"/>
      <c r="E29" s="42"/>
      <c r="F29" s="63">
        <v>62.28</v>
      </c>
      <c r="G29" s="63">
        <f>ROUND([1]BP!C22,1)</f>
        <v>60.9</v>
      </c>
      <c r="H29" s="63">
        <f>ROUND([1]BP!D22,1)</f>
        <v>35.299999999999997</v>
      </c>
      <c r="I29" s="63">
        <f>ROUND([1]BP!E22,1)</f>
        <v>30</v>
      </c>
      <c r="J29" s="63">
        <f>ROUND([1]BP!F22,1)</f>
        <v>20.7</v>
      </c>
      <c r="K29" s="63">
        <f>ROUND([1]BP!G22,1)</f>
        <v>16.2</v>
      </c>
      <c r="L29" s="63">
        <f>ROUND([1]BP!H22,1)</f>
        <v>12.2</v>
      </c>
      <c r="M29" s="63">
        <f>ROUND([1]BP!I22,1)</f>
        <v>11.1</v>
      </c>
      <c r="N29" s="63">
        <f>ROUND([1]BP!J22,1)</f>
        <v>12.7</v>
      </c>
      <c r="O29" s="63">
        <f>ROUND([1]BP!K22,1)</f>
        <v>9.4</v>
      </c>
      <c r="P29" s="63">
        <f>ROUND([1]BP!L22,1)</f>
        <v>8.9</v>
      </c>
      <c r="Q29" s="63">
        <f>ROUND([1]BP!M22,1)</f>
        <v>16</v>
      </c>
      <c r="R29" s="63">
        <f>ROUND([1]BP!N22,1)</f>
        <v>11.1</v>
      </c>
      <c r="S29" s="63">
        <v>9.1999999999999993</v>
      </c>
      <c r="T29" s="63">
        <v>6.6260000000000003</v>
      </c>
      <c r="U29" s="63">
        <v>2.6312229752731486</v>
      </c>
      <c r="V29" s="63">
        <v>1.1655384512628792</v>
      </c>
      <c r="W29" s="63">
        <v>1.1960131337670563</v>
      </c>
      <c r="X29" s="63">
        <v>1.1244965104012232</v>
      </c>
    </row>
    <row r="30" spans="1:24" s="13" customFormat="1" ht="16">
      <c r="A30" s="42" t="s">
        <v>263</v>
      </c>
      <c r="B30" s="42" t="s">
        <v>264</v>
      </c>
      <c r="C30" s="63"/>
      <c r="D30" s="42"/>
      <c r="E30" s="42"/>
      <c r="F30" s="63">
        <v>0</v>
      </c>
      <c r="G30" s="63">
        <f>ROUND([1]BP!C23,1)</f>
        <v>0</v>
      </c>
      <c r="H30" s="63">
        <f>ROUND([1]BP!D23,1)</f>
        <v>0</v>
      </c>
      <c r="I30" s="63">
        <f>ROUND([1]BP!E23,1)</f>
        <v>0</v>
      </c>
      <c r="J30" s="63">
        <f>ROUND([1]BP!F23,1)</f>
        <v>0</v>
      </c>
      <c r="K30" s="63">
        <f>ROUND([1]BP!G23,1)</f>
        <v>0</v>
      </c>
      <c r="L30" s="63">
        <f>ROUND([1]BP!H23,1)</f>
        <v>0</v>
      </c>
      <c r="M30" s="63">
        <f>ROUND([1]BP!I23,1)</f>
        <v>0</v>
      </c>
      <c r="N30" s="63">
        <f>ROUND([1]BP!J23,1)</f>
        <v>0</v>
      </c>
      <c r="O30" s="63">
        <f>ROUND([1]BP!K23,1)</f>
        <v>5.3</v>
      </c>
      <c r="P30" s="63">
        <f>ROUND([1]BP!L23,1)</f>
        <v>5.0999999999999996</v>
      </c>
      <c r="Q30" s="63">
        <f>ROUND([1]BP!M23,1)</f>
        <v>4.8</v>
      </c>
      <c r="R30" s="63">
        <f>ROUND([1]BP!N23,1)</f>
        <v>4.5</v>
      </c>
      <c r="S30" s="63">
        <v>4.3</v>
      </c>
      <c r="T30" s="63">
        <v>4.226</v>
      </c>
      <c r="U30" s="63">
        <v>4.211793361654796</v>
      </c>
      <c r="V30" s="63">
        <v>4.2051105180542221</v>
      </c>
      <c r="W30" s="63">
        <v>4.2035434951619246</v>
      </c>
      <c r="X30" s="63">
        <v>4.2028076079493042</v>
      </c>
    </row>
    <row r="31" spans="1:24" s="13" customFormat="1" ht="16">
      <c r="A31" s="42" t="s">
        <v>28</v>
      </c>
      <c r="B31" s="42" t="s">
        <v>99</v>
      </c>
      <c r="C31" s="63"/>
      <c r="D31" s="42"/>
      <c r="E31" s="42"/>
      <c r="F31" s="63">
        <v>66.063999999999993</v>
      </c>
      <c r="G31" s="63">
        <f>ROUND([1]BP!C24,1)</f>
        <v>63.9</v>
      </c>
      <c r="H31" s="63">
        <f>ROUND([1]BP!D24,1)</f>
        <v>61.3</v>
      </c>
      <c r="I31" s="63">
        <f>ROUND([1]BP!E24,1)</f>
        <v>47.7</v>
      </c>
      <c r="J31" s="63">
        <f>ROUND([1]BP!F24,1)</f>
        <v>40.700000000000003</v>
      </c>
      <c r="K31" s="63">
        <f>ROUND([1]BP!G24,1)</f>
        <v>38.5</v>
      </c>
      <c r="L31" s="63">
        <f>ROUND([1]BP!H24,1)</f>
        <v>31.3</v>
      </c>
      <c r="M31" s="63">
        <f>ROUND([1]BP!I24,1)</f>
        <v>29.8</v>
      </c>
      <c r="N31" s="63">
        <f>ROUND([1]BP!J24,1)</f>
        <v>38.200000000000003</v>
      </c>
      <c r="O31" s="63">
        <f>ROUND([1]BP!K24,1)</f>
        <v>35.299999999999997</v>
      </c>
      <c r="P31" s="63">
        <f>ROUND([1]BP!L24,1)</f>
        <v>36.9</v>
      </c>
      <c r="Q31" s="63">
        <f>ROUND([1]BP!M24,1)</f>
        <v>37.1</v>
      </c>
      <c r="R31" s="63">
        <f>ROUND([1]BP!N24,1)</f>
        <v>36.1</v>
      </c>
      <c r="S31" s="63">
        <v>32.4</v>
      </c>
      <c r="T31" s="63">
        <v>30.635999999999999</v>
      </c>
      <c r="U31" s="63">
        <v>29.844775052539951</v>
      </c>
      <c r="V31" s="63">
        <v>28.987704542940669</v>
      </c>
      <c r="W31" s="63">
        <v>27.515680768619742</v>
      </c>
      <c r="X31" s="63">
        <v>27.944768330555245</v>
      </c>
    </row>
    <row r="32" spans="1:24" s="13" customFormat="1" ht="16">
      <c r="A32" s="42" t="s">
        <v>29</v>
      </c>
      <c r="B32" s="42" t="s">
        <v>100</v>
      </c>
      <c r="C32" s="63"/>
      <c r="D32" s="42"/>
      <c r="E32" s="42"/>
      <c r="F32" s="63">
        <v>1756.2909999999999</v>
      </c>
      <c r="G32" s="63">
        <f>ROUND([1]BP!C25,1)</f>
        <v>1237.7</v>
      </c>
      <c r="H32" s="63">
        <f>ROUND([1]BP!D25,1)</f>
        <v>1231.8</v>
      </c>
      <c r="I32" s="63">
        <f>ROUND([1]BP!E25,1)</f>
        <v>1210.3</v>
      </c>
      <c r="J32" s="63">
        <f>ROUND([1]BP!F25,1)</f>
        <v>1170.5</v>
      </c>
      <c r="K32" s="63">
        <f>ROUND([1]BP!G25,1)</f>
        <v>1167.3</v>
      </c>
      <c r="L32" s="63">
        <f>ROUND([1]BP!H25,1)</f>
        <v>1104.0999999999999</v>
      </c>
      <c r="M32" s="63">
        <f>ROUND([1]BP!I25,1)</f>
        <v>1111</v>
      </c>
      <c r="N32" s="63">
        <f>ROUND([1]BP!J25,1)</f>
        <v>1108.0999999999999</v>
      </c>
      <c r="O32" s="63">
        <f>ROUND([1]BP!K25,1)</f>
        <v>1062.0999999999999</v>
      </c>
      <c r="P32" s="63">
        <f>ROUND([1]BP!L25,1)</f>
        <v>1093.7</v>
      </c>
      <c r="Q32" s="63">
        <f>ROUND([1]BP!M25,1)</f>
        <v>1113.5</v>
      </c>
      <c r="R32" s="63">
        <f>ROUND([1]BP!N25,1)</f>
        <v>1130.4000000000001</v>
      </c>
      <c r="S32" s="63">
        <v>1111.9000000000001</v>
      </c>
      <c r="T32" s="63">
        <v>1074.6949999999999</v>
      </c>
      <c r="U32" s="63">
        <v>969.48477550713471</v>
      </c>
      <c r="V32" s="63">
        <v>911.22115175025067</v>
      </c>
      <c r="W32" s="63">
        <v>883.27275337053072</v>
      </c>
      <c r="X32" s="63">
        <v>888.96767556216776</v>
      </c>
    </row>
    <row r="33" spans="1:24" s="13" customFormat="1" ht="16">
      <c r="A33" s="42" t="s">
        <v>81</v>
      </c>
      <c r="B33" s="42" t="s">
        <v>101</v>
      </c>
      <c r="C33" s="63"/>
      <c r="D33" s="42"/>
      <c r="E33" s="42"/>
      <c r="F33" s="63">
        <v>87.492999999999995</v>
      </c>
      <c r="G33" s="63">
        <f>ROUND([1]BP!C26,1)</f>
        <v>93.7</v>
      </c>
      <c r="H33" s="63">
        <f>ROUND([1]BP!D26,1)</f>
        <v>80</v>
      </c>
      <c r="I33" s="63">
        <f>ROUND([1]BP!E26,1)</f>
        <v>68.599999999999994</v>
      </c>
      <c r="J33" s="63">
        <f>ROUND([1]BP!F26,1)</f>
        <v>42.1</v>
      </c>
      <c r="K33" s="63">
        <f>ROUND([1]BP!G26,1)</f>
        <v>36.1</v>
      </c>
      <c r="L33" s="63">
        <f>ROUND([1]BP!H26,1)</f>
        <v>27.6</v>
      </c>
      <c r="M33" s="63">
        <f>ROUND([1]BP!I26,1)</f>
        <v>35.1</v>
      </c>
      <c r="N33" s="63">
        <f>ROUND([1]BP!J26,1)</f>
        <v>34.9</v>
      </c>
      <c r="O33" s="63">
        <f>ROUND([1]BP!K26,1)</f>
        <v>60.4</v>
      </c>
      <c r="P33" s="63">
        <f>ROUND([1]BP!L26,1)</f>
        <v>55.8</v>
      </c>
      <c r="Q33" s="63">
        <f>ROUND([1]BP!M26,1)</f>
        <v>51.7</v>
      </c>
      <c r="R33" s="63">
        <f>ROUND([1]BP!N26,1)</f>
        <v>54.6</v>
      </c>
      <c r="S33" s="63">
        <v>48.6</v>
      </c>
      <c r="T33" s="63">
        <v>44.804000000000002</v>
      </c>
      <c r="U33" s="63">
        <v>44.034633790291153</v>
      </c>
      <c r="V33" s="63">
        <v>62.767454887957406</v>
      </c>
      <c r="W33" s="63">
        <v>56.621952021337989</v>
      </c>
      <c r="X33" s="63">
        <v>52.583077715777989</v>
      </c>
    </row>
    <row r="34" spans="1:24" s="13" customFormat="1" ht="16">
      <c r="A34" s="41" t="s">
        <v>82</v>
      </c>
      <c r="B34" s="41" t="s">
        <v>102</v>
      </c>
      <c r="C34" s="60"/>
      <c r="D34" s="41"/>
      <c r="E34" s="41"/>
      <c r="F34" s="60">
        <f>SUM(F23:F33)</f>
        <v>2413.9599999999996</v>
      </c>
      <c r="G34" s="60">
        <f>ROUND([1]BP!C27,1)</f>
        <v>1569.2</v>
      </c>
      <c r="H34" s="60">
        <f>ROUND([1]BP!D27,1)</f>
        <v>1520.7</v>
      </c>
      <c r="I34" s="60">
        <f>ROUND([1]BP!E27,1)</f>
        <v>1470.9</v>
      </c>
      <c r="J34" s="60">
        <f>ROUND([1]BP!F27,1)</f>
        <v>1972.4</v>
      </c>
      <c r="K34" s="60">
        <f>ROUND([1]BP!G27,1)</f>
        <v>2020.3</v>
      </c>
      <c r="L34" s="60">
        <f>ROUND([1]BP!H27,1)</f>
        <v>1977.1</v>
      </c>
      <c r="M34" s="60">
        <f>ROUND([1]BP!I27,1)</f>
        <v>1981.1</v>
      </c>
      <c r="N34" s="60">
        <f>ROUND([1]BP!J27,1)</f>
        <v>1974.2</v>
      </c>
      <c r="O34" s="60">
        <f>ROUND([1]BP!K27,1)</f>
        <v>1895.2</v>
      </c>
      <c r="P34" s="60">
        <f>ROUND([1]BP!L27,1)</f>
        <v>1921.9</v>
      </c>
      <c r="Q34" s="60">
        <f>ROUND([1]BP!M27,1)</f>
        <v>1963.6</v>
      </c>
      <c r="R34" s="60">
        <f>ROUND([1]BP!N27,1)</f>
        <v>1955.1</v>
      </c>
      <c r="S34" s="60">
        <v>1941.7</v>
      </c>
      <c r="T34" s="60">
        <v>1927.0650000000001</v>
      </c>
      <c r="U34" s="60">
        <v>1810.4486912505968</v>
      </c>
      <c r="V34" s="60">
        <v>1729.5243380798097</v>
      </c>
      <c r="W34" s="60">
        <v>1700.9664376395481</v>
      </c>
      <c r="X34" s="60">
        <f>SUM(X23:X33)</f>
        <v>1689.2111845748682</v>
      </c>
    </row>
    <row r="35" spans="1:24" s="13" customFormat="1" ht="16">
      <c r="A35" s="44"/>
      <c r="B35" s="44"/>
      <c r="C35" s="44"/>
      <c r="D35" s="44"/>
      <c r="E35" s="44"/>
      <c r="F35" s="44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>
        <v>0</v>
      </c>
      <c r="W35" s="61"/>
      <c r="X35" s="61"/>
    </row>
    <row r="36" spans="1:24" ht="16">
      <c r="A36" s="41" t="s">
        <v>35</v>
      </c>
      <c r="B36" s="41" t="s">
        <v>103</v>
      </c>
      <c r="C36" s="178"/>
      <c r="D36" s="41"/>
      <c r="E36" s="41"/>
      <c r="F36" s="178">
        <f>F34+F20</f>
        <v>6898.2289999999994</v>
      </c>
      <c r="G36" s="60">
        <f>ROUND([1]BP!C29,1)</f>
        <v>5284</v>
      </c>
      <c r="H36" s="60">
        <f>ROUND([1]BP!D29,1)</f>
        <v>4597.5</v>
      </c>
      <c r="I36" s="60">
        <f>ROUND([1]BP!E29,1)</f>
        <v>5057.8</v>
      </c>
      <c r="J36" s="60">
        <f>ROUND([1]BP!F29,1)</f>
        <v>5096.6000000000004</v>
      </c>
      <c r="K36" s="60">
        <f>ROUND([1]BP!G29,1)</f>
        <v>4829.3</v>
      </c>
      <c r="L36" s="60">
        <f>ROUND([1]BP!H29,1)</f>
        <v>4728</v>
      </c>
      <c r="M36" s="60">
        <f>ROUND([1]BP!I29,1)</f>
        <v>5293</v>
      </c>
      <c r="N36" s="60">
        <f>ROUND([1]BP!J29,1)</f>
        <v>4957.2</v>
      </c>
      <c r="O36" s="60">
        <f>ROUND([1]BP!K29,1)</f>
        <v>4474.8</v>
      </c>
      <c r="P36" s="60">
        <f>ROUND([1]BP!L29,1)</f>
        <v>4764.8</v>
      </c>
      <c r="Q36" s="60">
        <f>ROUND([1]BP!M29,1)</f>
        <v>4497.6000000000004</v>
      </c>
      <c r="R36" s="60">
        <f>ROUND([1]BP!N29,1)</f>
        <v>3917.6</v>
      </c>
      <c r="S36" s="60">
        <v>3732.7</v>
      </c>
      <c r="T36" s="60">
        <v>4121.9789999999994</v>
      </c>
      <c r="U36" s="60">
        <v>4025.3684500000013</v>
      </c>
      <c r="V36" s="60">
        <v>4030.8858806732569</v>
      </c>
      <c r="W36" s="60">
        <f>W34+W20</f>
        <v>3810.0771033061528</v>
      </c>
      <c r="X36" s="60">
        <f>SUM(X34,X20)</f>
        <v>3896.8662768750432</v>
      </c>
    </row>
    <row r="37" spans="1:24" ht="16">
      <c r="A37" s="45"/>
      <c r="G37" s="71"/>
      <c r="H37" s="62"/>
      <c r="I37" s="62"/>
      <c r="J37" s="62"/>
      <c r="K37" s="62"/>
      <c r="L37" s="62"/>
      <c r="M37" s="62"/>
      <c r="N37" s="62"/>
      <c r="O37" s="62" t="s">
        <v>265</v>
      </c>
      <c r="P37" s="62"/>
    </row>
    <row r="38" spans="1:24" ht="16.5">
      <c r="A38" s="45" t="s">
        <v>83</v>
      </c>
      <c r="B38" s="46" t="s">
        <v>104</v>
      </c>
      <c r="C38" s="46"/>
      <c r="D38" s="46"/>
      <c r="E38" s="46"/>
      <c r="F38" s="46"/>
      <c r="G38" s="71"/>
      <c r="H38" s="62"/>
      <c r="I38" s="62"/>
      <c r="J38" s="62"/>
      <c r="K38" s="62"/>
      <c r="L38" s="62"/>
      <c r="M38" s="62"/>
      <c r="N38" s="62"/>
      <c r="O38" s="62" t="s">
        <v>265</v>
      </c>
      <c r="P38" s="62"/>
    </row>
    <row r="39" spans="1:24" ht="16">
      <c r="A39" s="41" t="s">
        <v>105</v>
      </c>
      <c r="B39" s="41" t="s">
        <v>106</v>
      </c>
      <c r="C39" s="41"/>
      <c r="D39" s="41"/>
      <c r="E39" s="41"/>
      <c r="F39" s="41"/>
      <c r="G39" s="69"/>
      <c r="H39" s="60"/>
      <c r="I39" s="60"/>
      <c r="J39" s="60"/>
      <c r="K39" s="60"/>
      <c r="L39" s="60"/>
      <c r="M39" s="60"/>
      <c r="N39" s="60"/>
      <c r="O39" s="60" t="s">
        <v>265</v>
      </c>
      <c r="P39" s="60"/>
      <c r="Q39" s="60"/>
      <c r="R39" s="60"/>
      <c r="S39" s="60"/>
      <c r="T39" s="60"/>
      <c r="U39" s="60"/>
      <c r="V39" s="60"/>
      <c r="W39" s="60"/>
      <c r="X39" s="60"/>
    </row>
    <row r="40" spans="1:24" ht="16">
      <c r="A40" s="47" t="s">
        <v>36</v>
      </c>
      <c r="B40" s="47" t="s">
        <v>107</v>
      </c>
      <c r="C40" s="47"/>
      <c r="D40" s="47"/>
      <c r="E40" s="47"/>
      <c r="F40" s="47">
        <v>312.529</v>
      </c>
      <c r="G40" s="63">
        <f>ROUND([1]BP!C33,1)</f>
        <v>402.3</v>
      </c>
      <c r="H40" s="63">
        <f>ROUND([1]BP!D33,1)</f>
        <v>490.4</v>
      </c>
      <c r="I40" s="63">
        <f>ROUND([1]BP!E33,1)</f>
        <v>509.4</v>
      </c>
      <c r="J40" s="63">
        <f>ROUND([1]BP!F33,1)</f>
        <v>0</v>
      </c>
      <c r="K40" s="63">
        <v>0</v>
      </c>
      <c r="L40" s="63">
        <f>ROUND([1]BP!H33,1)</f>
        <v>0</v>
      </c>
      <c r="M40" s="63">
        <f>ROUND([1]BP!I33,1)</f>
        <v>0</v>
      </c>
      <c r="N40" s="63">
        <f>ROUND([1]BP!J33,1)</f>
        <v>0</v>
      </c>
      <c r="O40" s="63">
        <f>ROUND([1]BP!K33,1)</f>
        <v>0</v>
      </c>
      <c r="P40" s="63">
        <f>ROUND([1]BP!L33,1)</f>
        <v>0</v>
      </c>
      <c r="Q40" s="63">
        <f>ROUND([1]BP!M33,1)</f>
        <v>0</v>
      </c>
      <c r="R40" s="63">
        <f>ROUND([1]BP!N33,1)</f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/>
    </row>
    <row r="41" spans="1:24" ht="16">
      <c r="A41" s="47" t="s">
        <v>37</v>
      </c>
      <c r="B41" s="47" t="s">
        <v>108</v>
      </c>
      <c r="C41" s="47"/>
      <c r="D41" s="47"/>
      <c r="E41" s="47"/>
      <c r="F41" s="47">
        <v>612.50599999999997</v>
      </c>
      <c r="G41" s="63">
        <f>ROUND([1]BP!C34,1)</f>
        <v>724.7</v>
      </c>
      <c r="H41" s="56">
        <f>ROUND([1]BP!D34,1)</f>
        <v>1514.7</v>
      </c>
      <c r="I41" s="56">
        <f>ROUND([1]BP!E34,1)</f>
        <v>1520.4</v>
      </c>
      <c r="J41" s="56">
        <f>ROUND([1]BP!F34,1)</f>
        <v>353.6</v>
      </c>
      <c r="K41" s="56">
        <f>ROUND([1]BP!G34,1)</f>
        <v>106.8</v>
      </c>
      <c r="L41" s="56">
        <f>ROUND([1]BP!H34,1)</f>
        <v>330</v>
      </c>
      <c r="M41" s="56">
        <f>ROUND([1]BP!I34,1)</f>
        <v>202.4</v>
      </c>
      <c r="N41" s="56">
        <f>ROUND([1]BP!J34,1)</f>
        <v>218.6</v>
      </c>
      <c r="O41" s="56">
        <f>ROUND([1]BP!K34,1)</f>
        <v>242.7</v>
      </c>
      <c r="P41" s="56">
        <f>ROUND([1]BP!L34,1)</f>
        <v>687.7</v>
      </c>
      <c r="Q41" s="56">
        <f>ROUND([1]BP!M34,1)</f>
        <v>721.6</v>
      </c>
      <c r="R41" s="56">
        <f>ROUND([1]BP!N34,1)</f>
        <v>693.7</v>
      </c>
      <c r="S41" s="56">
        <v>723</v>
      </c>
      <c r="T41" s="56">
        <v>26.962</v>
      </c>
      <c r="U41" s="56">
        <v>58.632070800000001</v>
      </c>
      <c r="V41" s="56">
        <v>161.49738907</v>
      </c>
      <c r="W41" s="56">
        <v>194.6129804</v>
      </c>
      <c r="X41" s="56">
        <v>74.940493979999999</v>
      </c>
    </row>
    <row r="42" spans="1:24" ht="16">
      <c r="A42" s="47" t="s">
        <v>109</v>
      </c>
      <c r="B42" s="47" t="s">
        <v>110</v>
      </c>
      <c r="C42" s="47"/>
      <c r="D42" s="47"/>
      <c r="E42" s="47"/>
      <c r="F42" s="47">
        <v>4.5640000000000001</v>
      </c>
      <c r="G42" s="63">
        <f>ROUND([1]BP!C35,1)</f>
        <v>0</v>
      </c>
      <c r="H42" s="56">
        <f>ROUND([1]BP!D35,1)</f>
        <v>0</v>
      </c>
      <c r="I42" s="56">
        <f>ROUND([1]BP!E35,1)</f>
        <v>0</v>
      </c>
      <c r="J42" s="56">
        <f>ROUND([1]BP!F35,1)</f>
        <v>28.2</v>
      </c>
      <c r="K42" s="56">
        <f>ROUND([1]BP!G35,1)</f>
        <v>0</v>
      </c>
      <c r="L42" s="56">
        <f>ROUND([1]BP!H35,1)</f>
        <v>3.6</v>
      </c>
      <c r="M42" s="56">
        <f>ROUND([1]BP!I35,1)</f>
        <v>0</v>
      </c>
      <c r="N42" s="56">
        <f>ROUND([1]BP!J35,1)</f>
        <v>1.8</v>
      </c>
      <c r="O42" s="56">
        <f>ROUND([1]BP!K35,1)</f>
        <v>16</v>
      </c>
      <c r="P42" s="56">
        <f>ROUND([1]BP!L35,1)</f>
        <v>2.8</v>
      </c>
      <c r="Q42" s="56">
        <f>ROUND([1]BP!M35,1)</f>
        <v>2.8</v>
      </c>
      <c r="R42" s="56">
        <f>ROUND([1]BP!N35,1)</f>
        <v>2</v>
      </c>
      <c r="S42" s="56">
        <v>5.5</v>
      </c>
      <c r="T42" s="56">
        <v>8.7590000000000003</v>
      </c>
      <c r="U42" s="56">
        <v>37.85816122</v>
      </c>
      <c r="V42" s="56">
        <v>3.1740226000000002</v>
      </c>
      <c r="W42" s="56">
        <v>2.0671003300000002</v>
      </c>
      <c r="X42" s="56">
        <v>2.1815999999999998E-4</v>
      </c>
    </row>
    <row r="43" spans="1:24" ht="16">
      <c r="A43" s="47" t="s">
        <v>24</v>
      </c>
      <c r="B43" s="47" t="s">
        <v>111</v>
      </c>
      <c r="C43" s="47"/>
      <c r="D43" s="47"/>
      <c r="E43" s="47"/>
      <c r="F43" s="47">
        <v>1021.503</v>
      </c>
      <c r="G43" s="63">
        <f>ROUND([1]BP!C36,1)</f>
        <v>830.4</v>
      </c>
      <c r="H43" s="56">
        <f>ROUND([1]BP!D36,1)</f>
        <v>305.7</v>
      </c>
      <c r="I43" s="56">
        <f>ROUND([1]BP!E36,1)</f>
        <v>347.7</v>
      </c>
      <c r="J43" s="56">
        <f>ROUND([1]BP!F36,1)</f>
        <v>491.8</v>
      </c>
      <c r="K43" s="56">
        <f>ROUND([1]BP!G36,1)</f>
        <v>398.4</v>
      </c>
      <c r="L43" s="56">
        <f>ROUND([1]BP!H36,1)</f>
        <v>430.9</v>
      </c>
      <c r="M43" s="56">
        <f>ROUND([1]BP!I36,1)</f>
        <v>553.1</v>
      </c>
      <c r="N43" s="56">
        <f>ROUND([1]BP!J36,1)</f>
        <v>671.4</v>
      </c>
      <c r="O43" s="56">
        <f>ROUND([1]BP!K36,1)</f>
        <v>624</v>
      </c>
      <c r="P43" s="56">
        <f>ROUND([1]BP!L36,1)</f>
        <v>616.20000000000005</v>
      </c>
      <c r="Q43" s="56">
        <f>ROUND([1]BP!M36,1)</f>
        <v>655.4</v>
      </c>
      <c r="R43" s="56">
        <f>ROUND([1]BP!N36,1)</f>
        <v>753.4</v>
      </c>
      <c r="S43" s="56">
        <v>679.2</v>
      </c>
      <c r="T43" s="56">
        <v>756.41499999999996</v>
      </c>
      <c r="U43" s="56">
        <v>909.80999563093678</v>
      </c>
      <c r="V43" s="56">
        <v>867.91921732479921</v>
      </c>
      <c r="W43" s="56">
        <v>650.76025819714619</v>
      </c>
      <c r="X43" s="56">
        <v>630.06981839297805</v>
      </c>
    </row>
    <row r="44" spans="1:24" ht="16">
      <c r="A44" s="47" t="s">
        <v>25</v>
      </c>
      <c r="B44" s="47" t="s">
        <v>112</v>
      </c>
      <c r="C44" s="47"/>
      <c r="D44" s="47"/>
      <c r="E44" s="47"/>
      <c r="F44" s="47">
        <v>1956.829</v>
      </c>
      <c r="G44" s="63">
        <f>ROUND([1]BP!C37,1)</f>
        <v>1581.3</v>
      </c>
      <c r="H44" s="56">
        <f>ROUND([1]BP!D37,1)</f>
        <v>1684.6</v>
      </c>
      <c r="I44" s="56">
        <f>ROUND([1]BP!E37,1)</f>
        <v>2030</v>
      </c>
      <c r="J44" s="56">
        <f>ROUND([1]BP!F37,1)</f>
        <v>1995.6</v>
      </c>
      <c r="K44" s="56">
        <f>ROUND([1]BP!G37,1)</f>
        <v>1856.8</v>
      </c>
      <c r="L44" s="56">
        <f>ROUND([1]BP!H37,1)</f>
        <v>1975.1</v>
      </c>
      <c r="M44" s="56">
        <f>ROUND([1]BP!I37,1)</f>
        <v>2210.3000000000002</v>
      </c>
      <c r="N44" s="56">
        <f>ROUND([1]BP!J37,1)</f>
        <v>2112.4</v>
      </c>
      <c r="O44" s="56">
        <f>ROUND([1]BP!K37,1)</f>
        <v>1856.9</v>
      </c>
      <c r="P44" s="56">
        <f>ROUND([1]BP!L37,1)</f>
        <v>2041.8</v>
      </c>
      <c r="Q44" s="56">
        <f>ROUND([1]BP!M37,1)</f>
        <v>1757.3</v>
      </c>
      <c r="R44" s="56">
        <f>ROUND([1]BP!N37,1)</f>
        <v>1363.7</v>
      </c>
      <c r="S44" s="56">
        <v>1377.2</v>
      </c>
      <c r="T44" s="56">
        <v>1519.7739999999999</v>
      </c>
      <c r="U44" s="56">
        <v>1364.2926218598948</v>
      </c>
      <c r="V44" s="56">
        <v>1236.9086359647363</v>
      </c>
      <c r="W44" s="56">
        <v>1221.355745662252</v>
      </c>
      <c r="X44" s="56">
        <v>1469.1871894367926</v>
      </c>
    </row>
    <row r="45" spans="1:24" ht="16">
      <c r="A45" s="47" t="s">
        <v>38</v>
      </c>
      <c r="B45" s="47" t="s">
        <v>113</v>
      </c>
      <c r="C45" s="47"/>
      <c r="D45" s="47"/>
      <c r="E45" s="47"/>
      <c r="F45" s="47">
        <v>80.340999999999994</v>
      </c>
      <c r="G45" s="63">
        <f>ROUND([1]BP!C38,1)</f>
        <v>88.7</v>
      </c>
      <c r="H45" s="56">
        <f>ROUND([1]BP!D38,1)</f>
        <v>83.7</v>
      </c>
      <c r="I45" s="56">
        <f>ROUND([1]BP!E38,1)</f>
        <v>110.3</v>
      </c>
      <c r="J45" s="56">
        <f>ROUND([1]BP!F38,1)</f>
        <v>138.9</v>
      </c>
      <c r="K45" s="56">
        <f>ROUND([1]BP!G38,1)</f>
        <v>155.6</v>
      </c>
      <c r="L45" s="56">
        <f>ROUND([1]BP!H38,1)</f>
        <v>155.4</v>
      </c>
      <c r="M45" s="56">
        <f>ROUND([1]BP!I38,1)</f>
        <v>137.19999999999999</v>
      </c>
      <c r="N45" s="56">
        <f>ROUND([1]BP!J38,1)</f>
        <v>138.30000000000001</v>
      </c>
      <c r="O45" s="56">
        <f>ROUND([1]BP!K38,1)</f>
        <v>155.19999999999999</v>
      </c>
      <c r="P45" s="56">
        <f>ROUND([1]BP!L38,1)</f>
        <v>138.5</v>
      </c>
      <c r="Q45" s="56">
        <f>ROUND([1]BP!M38,1)</f>
        <v>156.9</v>
      </c>
      <c r="R45" s="56">
        <f>ROUND([1]BP!N38,1)</f>
        <v>145.80000000000001</v>
      </c>
      <c r="S45" s="56">
        <v>154.6</v>
      </c>
      <c r="T45" s="56">
        <v>125.82</v>
      </c>
      <c r="U45" s="56">
        <v>106.4222260570684</v>
      </c>
      <c r="V45" s="56">
        <v>72.548416644731731</v>
      </c>
      <c r="W45" s="56">
        <v>75.516241393178575</v>
      </c>
      <c r="X45" s="56">
        <v>79.735058953896299</v>
      </c>
    </row>
    <row r="46" spans="1:24" ht="16">
      <c r="A46" s="47" t="s">
        <v>114</v>
      </c>
      <c r="B46" s="47" t="s">
        <v>115</v>
      </c>
      <c r="C46" s="47"/>
      <c r="D46" s="47"/>
      <c r="E46" s="47"/>
      <c r="F46" s="47">
        <v>107.285</v>
      </c>
      <c r="G46" s="63">
        <f>ROUND([1]BP!C39,1)</f>
        <v>47.3</v>
      </c>
      <c r="H46" s="56">
        <f>ROUND([1]BP!D39,1)</f>
        <v>46.6</v>
      </c>
      <c r="I46" s="56">
        <f>ROUND([1]BP!E39,1)</f>
        <v>46.9</v>
      </c>
      <c r="J46" s="56">
        <f>ROUND([1]BP!F39,1)</f>
        <v>7.6</v>
      </c>
      <c r="K46" s="56">
        <f>ROUND([1]BP!G39,1)</f>
        <v>7.8</v>
      </c>
      <c r="L46" s="56">
        <f>ROUND([1]BP!H39,1)</f>
        <v>7.5</v>
      </c>
      <c r="M46" s="56">
        <f>ROUND([1]BP!I39,1)</f>
        <v>6.2</v>
      </c>
      <c r="N46" s="56">
        <f>ROUND([1]BP!J39,1)</f>
        <v>5.2</v>
      </c>
      <c r="O46" s="56">
        <f>ROUND([1]BP!K39,1)</f>
        <v>5.4</v>
      </c>
      <c r="P46" s="56">
        <f>ROUND([1]BP!L39,1)</f>
        <v>5.5</v>
      </c>
      <c r="Q46" s="56">
        <f>ROUND([1]BP!M39,1)</f>
        <v>6</v>
      </c>
      <c r="R46" s="56">
        <f>ROUND([1]BP!N39,1)</f>
        <v>3.8</v>
      </c>
      <c r="S46" s="56">
        <v>3.6</v>
      </c>
      <c r="T46" s="56">
        <v>6.3470000000000004</v>
      </c>
      <c r="U46" s="56">
        <v>4.4910703920332589</v>
      </c>
      <c r="V46" s="56">
        <v>4.9615616225968768</v>
      </c>
      <c r="W46" s="56">
        <v>4.7543696359725587</v>
      </c>
      <c r="X46" s="56">
        <v>4.7880514199514952</v>
      </c>
    </row>
    <row r="47" spans="1:24" ht="16">
      <c r="A47" s="47" t="s">
        <v>26</v>
      </c>
      <c r="B47" s="47" t="s">
        <v>116</v>
      </c>
      <c r="C47" s="47"/>
      <c r="D47" s="47"/>
      <c r="E47" s="47"/>
      <c r="F47" s="47">
        <v>55.786000000000001</v>
      </c>
      <c r="G47" s="63">
        <f>ROUND([1]BP!C40,1)</f>
        <v>43.1</v>
      </c>
      <c r="H47" s="56">
        <f>ROUND([1]BP!D40,1)</f>
        <v>41.2</v>
      </c>
      <c r="I47" s="56">
        <f>ROUND([1]BP!E40,1)</f>
        <v>46.6</v>
      </c>
      <c r="J47" s="56">
        <f>ROUND([1]BP!F40,1)</f>
        <v>51.8</v>
      </c>
      <c r="K47" s="56">
        <f>ROUND([1]BP!G40,1)</f>
        <v>44</v>
      </c>
      <c r="L47" s="56">
        <f>ROUND([1]BP!H40,1)</f>
        <v>51.4</v>
      </c>
      <c r="M47" s="56">
        <f>ROUND([1]BP!I40,1)</f>
        <v>60.6</v>
      </c>
      <c r="N47" s="56">
        <f>ROUND([1]BP!J40,1)</f>
        <v>65.8</v>
      </c>
      <c r="O47" s="56">
        <f>ROUND([1]BP!K40,1)</f>
        <v>69.099999999999994</v>
      </c>
      <c r="P47" s="56">
        <f>ROUND([1]BP!L40,1)</f>
        <v>58.2</v>
      </c>
      <c r="Q47" s="56">
        <f>ROUND([1]BP!M40,1)</f>
        <v>78.3</v>
      </c>
      <c r="R47" s="56">
        <f>ROUND([1]BP!N40,1)</f>
        <v>66.5</v>
      </c>
      <c r="S47" s="56">
        <v>44.1</v>
      </c>
      <c r="T47" s="56">
        <v>38.820999999999998</v>
      </c>
      <c r="U47" s="56">
        <v>43.536660030329642</v>
      </c>
      <c r="V47" s="56">
        <v>33.895895378366468</v>
      </c>
      <c r="W47" s="56">
        <v>34.100164763348424</v>
      </c>
      <c r="X47" s="56">
        <v>30.546481003087571</v>
      </c>
    </row>
    <row r="48" spans="1:24" ht="16">
      <c r="A48" s="47" t="s">
        <v>267</v>
      </c>
      <c r="B48" s="47" t="s">
        <v>268</v>
      </c>
      <c r="C48" s="47"/>
      <c r="D48" s="47"/>
      <c r="E48" s="47"/>
      <c r="F48" s="47">
        <f>3.398+86.332+3.254</f>
        <v>92.983999999999995</v>
      </c>
      <c r="G48" s="63">
        <f>ROUND([1]BP!C41,1)</f>
        <v>54.2</v>
      </c>
      <c r="H48" s="56">
        <f>ROUND([1]BP!D41,1)</f>
        <v>45.1</v>
      </c>
      <c r="I48" s="56">
        <f>ROUND([1]BP!E41,1)</f>
        <v>45.4</v>
      </c>
      <c r="J48" s="56">
        <f>ROUND([1]BP!F41,1)</f>
        <v>44.3</v>
      </c>
      <c r="K48" s="56">
        <f>ROUND([1]BP!G41,1)</f>
        <v>20.6</v>
      </c>
      <c r="L48" s="56">
        <f>ROUND([1]BP!H41,1)</f>
        <v>19.8</v>
      </c>
      <c r="M48" s="56">
        <f>ROUND([1]BP!I41,1)</f>
        <v>30.6</v>
      </c>
      <c r="N48" s="56">
        <f>ROUND([1]BP!J41,1)</f>
        <v>31.5</v>
      </c>
      <c r="O48" s="56">
        <f>ROUND([1]BP!K41,1)</f>
        <v>22.2</v>
      </c>
      <c r="P48" s="56">
        <f>ROUND([1]BP!L41,1)</f>
        <v>19.399999999999999</v>
      </c>
      <c r="Q48" s="56">
        <f>ROUND([1]BP!M41,1)</f>
        <v>21.6</v>
      </c>
      <c r="R48" s="56">
        <f>ROUND([1]BP!N41,1)</f>
        <v>22.8</v>
      </c>
      <c r="S48" s="56">
        <v>24.2</v>
      </c>
      <c r="T48" s="56">
        <v>20.649000000000001</v>
      </c>
      <c r="U48" s="56">
        <v>21.411964720000004</v>
      </c>
      <c r="V48" s="56">
        <v>22.101143699999998</v>
      </c>
      <c r="W48" s="56">
        <v>21.14674123</v>
      </c>
      <c r="X48" s="56">
        <v>5.3955928999999996</v>
      </c>
    </row>
    <row r="49" spans="1:24" ht="16">
      <c r="A49" s="47" t="s">
        <v>341</v>
      </c>
      <c r="B49" s="47"/>
      <c r="C49" s="47"/>
      <c r="D49" s="47"/>
      <c r="E49" s="47"/>
      <c r="F49" s="47">
        <v>56.493000000000002</v>
      </c>
      <c r="G49" s="63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</row>
    <row r="50" spans="1:24" ht="16">
      <c r="A50" s="47" t="s">
        <v>39</v>
      </c>
      <c r="B50" s="47" t="s">
        <v>117</v>
      </c>
      <c r="C50" s="47"/>
      <c r="D50" s="47"/>
      <c r="E50" s="47"/>
      <c r="F50" s="47">
        <v>19.103000000000002</v>
      </c>
      <c r="G50" s="63">
        <f>ROUND([1]BP!C42,1)</f>
        <v>32.1</v>
      </c>
      <c r="H50" s="56">
        <f>ROUND([1]BP!D42,1)</f>
        <v>26.9</v>
      </c>
      <c r="I50" s="56">
        <f>ROUND([1]BP!E42,1)</f>
        <v>21.5</v>
      </c>
      <c r="J50" s="56">
        <f>ROUND([1]BP!F42,1)</f>
        <v>9</v>
      </c>
      <c r="K50" s="56">
        <f>ROUND([1]BP!G42,1)</f>
        <v>7.5</v>
      </c>
      <c r="L50" s="56">
        <f>ROUND([1]BP!H42,1)</f>
        <v>6.6</v>
      </c>
      <c r="M50" s="56">
        <f>ROUND([1]BP!I42,1)</f>
        <v>13.1</v>
      </c>
      <c r="N50" s="56">
        <f>ROUND([1]BP!J42,1)</f>
        <v>12.8</v>
      </c>
      <c r="O50" s="56">
        <f>ROUND([1]BP!K42,1)</f>
        <v>16.600000000000001</v>
      </c>
      <c r="P50" s="56">
        <f>ROUND([1]BP!L42,1)</f>
        <v>16.100000000000001</v>
      </c>
      <c r="Q50" s="56">
        <f>ROUND([1]BP!M42,1)</f>
        <v>15.8</v>
      </c>
      <c r="R50" s="56">
        <f>ROUND([1]BP!N42,1)</f>
        <v>16.7</v>
      </c>
      <c r="S50" s="56">
        <v>16.3</v>
      </c>
      <c r="T50" s="56">
        <v>16.881</v>
      </c>
      <c r="U50" s="56">
        <v>17.981128586276778</v>
      </c>
      <c r="V50" s="56">
        <v>25.133324909765086</v>
      </c>
      <c r="W50" s="56">
        <v>17.153012510924</v>
      </c>
      <c r="X50" s="56">
        <v>17.263112796083</v>
      </c>
    </row>
    <row r="51" spans="1:24" ht="16">
      <c r="A51" s="47" t="s">
        <v>27</v>
      </c>
      <c r="B51" s="47" t="s">
        <v>118</v>
      </c>
      <c r="C51" s="47"/>
      <c r="D51" s="47"/>
      <c r="E51" s="47"/>
      <c r="F51" s="47">
        <v>164.4</v>
      </c>
      <c r="G51" s="63">
        <f>ROUND([1]BP!C43,1)</f>
        <v>114.3</v>
      </c>
      <c r="H51" s="56">
        <f>ROUND([1]BP!D43,1)</f>
        <v>144.30000000000001</v>
      </c>
      <c r="I51" s="56">
        <f>ROUND([1]BP!E43,1)</f>
        <v>111.7</v>
      </c>
      <c r="J51" s="56">
        <f>ROUND([1]BP!F43,1)</f>
        <v>96.7</v>
      </c>
      <c r="K51" s="56">
        <f>ROUND([1]BP!G43,1)</f>
        <v>108.6</v>
      </c>
      <c r="L51" s="56">
        <f>ROUND([1]BP!H43,1)</f>
        <v>71.900000000000006</v>
      </c>
      <c r="M51" s="56">
        <f>ROUND([1]BP!I43,1)</f>
        <v>77.900000000000006</v>
      </c>
      <c r="N51" s="56">
        <f>ROUND([1]BP!J43,1)</f>
        <v>101.8</v>
      </c>
      <c r="O51" s="56">
        <f>ROUND([1]BP!K43,1)</f>
        <v>49.1</v>
      </c>
      <c r="P51" s="56">
        <f>ROUND([1]BP!L43,1)</f>
        <v>67.7</v>
      </c>
      <c r="Q51" s="56">
        <f>ROUND([1]BP!M43,1)</f>
        <v>54.4</v>
      </c>
      <c r="R51" s="56">
        <f>ROUND([1]BP!N43,1)</f>
        <v>61.8</v>
      </c>
      <c r="S51" s="56">
        <v>59.7</v>
      </c>
      <c r="T51" s="56">
        <v>62.75</v>
      </c>
      <c r="U51" s="56">
        <v>64.030778858593905</v>
      </c>
      <c r="V51" s="56">
        <v>50.128151095417344</v>
      </c>
      <c r="W51" s="56">
        <v>48.015349639221924</v>
      </c>
      <c r="X51" s="56">
        <v>60.945417186129021</v>
      </c>
    </row>
    <row r="52" spans="1:24" ht="16">
      <c r="A52" s="41" t="s">
        <v>119</v>
      </c>
      <c r="B52" s="41" t="s">
        <v>120</v>
      </c>
      <c r="C52" s="179"/>
      <c r="D52" s="41"/>
      <c r="E52" s="41"/>
      <c r="F52" s="179">
        <f>SUM(F40:F51)</f>
        <v>4484.3229999999994</v>
      </c>
      <c r="G52" s="60">
        <f>ROUND([1]BP!C44,1)</f>
        <v>3918.2</v>
      </c>
      <c r="H52" s="60">
        <f>ROUND([1]BP!D44,1)</f>
        <v>4383.2</v>
      </c>
      <c r="I52" s="60">
        <f>ROUND([1]BP!E44,1)</f>
        <v>4789.8999999999996</v>
      </c>
      <c r="J52" s="60">
        <f>ROUND([1]BP!F44,1)</f>
        <v>3217.4</v>
      </c>
      <c r="K52" s="60">
        <f>ROUND([1]BP!G44,1)</f>
        <v>2706</v>
      </c>
      <c r="L52" s="60">
        <f>ROUND([1]BP!H44,1)</f>
        <v>3052.3</v>
      </c>
      <c r="M52" s="60">
        <f>ROUND([1]BP!I44,1)</f>
        <v>3291.5</v>
      </c>
      <c r="N52" s="60">
        <f>ROUND([1]BP!J44,1)</f>
        <v>3359.7</v>
      </c>
      <c r="O52" s="60">
        <f>ROUND([1]BP!K44,1)</f>
        <v>3057.2</v>
      </c>
      <c r="P52" s="60">
        <f>ROUND([1]BP!L44,1)</f>
        <v>3653.9</v>
      </c>
      <c r="Q52" s="60">
        <f>ROUND([1]BP!M44,1)</f>
        <v>3470</v>
      </c>
      <c r="R52" s="60">
        <f>ROUND([1]BP!N44,1)</f>
        <v>3130.4</v>
      </c>
      <c r="S52" s="60">
        <v>3087.2</v>
      </c>
      <c r="T52" s="60">
        <v>2583.1779999999999</v>
      </c>
      <c r="U52" s="60">
        <v>2628.4666781551327</v>
      </c>
      <c r="V52" s="60">
        <v>2478.2677583104128</v>
      </c>
      <c r="W52" s="60">
        <f>SUM(W41:W51)</f>
        <v>2269.4819637620431</v>
      </c>
      <c r="X52" s="60">
        <f>SUM(X40:X51)</f>
        <v>2372.8714342289177</v>
      </c>
    </row>
    <row r="53" spans="1:24" ht="16">
      <c r="A53" s="48"/>
      <c r="B53" s="48"/>
      <c r="C53" s="48"/>
      <c r="D53" s="48"/>
      <c r="E53" s="48"/>
      <c r="F53" s="48"/>
      <c r="G53" s="58"/>
      <c r="H53" s="58"/>
      <c r="I53" s="58"/>
      <c r="J53" s="58"/>
      <c r="K53" s="58"/>
      <c r="L53" s="58"/>
      <c r="M53" s="58"/>
      <c r="N53" s="58"/>
      <c r="O53" s="58" t="s">
        <v>265</v>
      </c>
      <c r="P53" s="58"/>
    </row>
    <row r="54" spans="1:24" ht="16">
      <c r="A54" s="41" t="s">
        <v>121</v>
      </c>
      <c r="B54" s="41" t="s">
        <v>122</v>
      </c>
      <c r="C54" s="41"/>
      <c r="D54" s="41"/>
      <c r="E54" s="41"/>
      <c r="F54" s="41"/>
      <c r="G54" s="69"/>
      <c r="H54" s="60"/>
      <c r="I54" s="60"/>
      <c r="J54" s="60"/>
      <c r="K54" s="60"/>
      <c r="L54" s="60"/>
      <c r="M54" s="60"/>
      <c r="N54" s="60"/>
      <c r="O54" s="60" t="s">
        <v>265</v>
      </c>
      <c r="P54" s="60"/>
      <c r="Q54" s="60"/>
      <c r="R54" s="60"/>
      <c r="S54" s="60"/>
      <c r="T54" s="60"/>
      <c r="U54" s="60"/>
      <c r="V54" s="60"/>
      <c r="W54" s="60"/>
      <c r="X54" s="60"/>
    </row>
    <row r="55" spans="1:24" ht="16">
      <c r="A55" s="49" t="s">
        <v>36</v>
      </c>
      <c r="B55" s="49" t="s">
        <v>107</v>
      </c>
      <c r="C55" s="49"/>
      <c r="D55" s="49"/>
      <c r="E55" s="49"/>
      <c r="F55" s="49">
        <v>0</v>
      </c>
      <c r="G55" s="63">
        <f>ROUND([1]BP!C47,1)</f>
        <v>67.2</v>
      </c>
      <c r="H55" s="63">
        <f>ROUND([1]BP!D47,1)</f>
        <v>0</v>
      </c>
      <c r="I55" s="63">
        <f>ROUND([1]BP!E47,1)</f>
        <v>0</v>
      </c>
      <c r="J55" s="63">
        <f>ROUND([1]BP!F47,1)</f>
        <v>425.6</v>
      </c>
      <c r="K55" s="63">
        <f>ROUND([1]BP!G47,1)</f>
        <v>0</v>
      </c>
      <c r="L55" s="63">
        <f>ROUND([1]BP!H47,1)</f>
        <v>0</v>
      </c>
      <c r="M55" s="63">
        <f>ROUND([1]BP!I47,1)</f>
        <v>0</v>
      </c>
      <c r="N55" s="63">
        <f>ROUND([1]BP!J47,1)</f>
        <v>0</v>
      </c>
      <c r="O55" s="63">
        <f>ROUND([1]BP!K47,1)</f>
        <v>0</v>
      </c>
      <c r="P55" s="63">
        <f>ROUND([1]BP!L47,1)</f>
        <v>0</v>
      </c>
      <c r="Q55" s="63">
        <f>ROUND([1]BP!M47,1)</f>
        <v>0</v>
      </c>
      <c r="R55" s="63">
        <f>ROUND([1]BP!N47,1)</f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</row>
    <row r="56" spans="1:24" ht="16">
      <c r="A56" s="49" t="s">
        <v>37</v>
      </c>
      <c r="B56" s="49" t="s">
        <v>108</v>
      </c>
      <c r="C56" s="49"/>
      <c r="D56" s="49"/>
      <c r="E56" s="49"/>
      <c r="F56" s="49">
        <v>906.31399999999996</v>
      </c>
      <c r="G56" s="63">
        <f>ROUND([1]BP!C48,1)</f>
        <v>807.1</v>
      </c>
      <c r="H56" s="63">
        <f>ROUND([1]BP!D48,1)</f>
        <v>0</v>
      </c>
      <c r="I56" s="63">
        <f>ROUND([1]BP!E48,1)</f>
        <v>0</v>
      </c>
      <c r="J56" s="63">
        <f>ROUND([1]BP!F48,1)</f>
        <v>729.2</v>
      </c>
      <c r="K56" s="63">
        <f>ROUND([1]BP!G48,1)</f>
        <v>1074.8</v>
      </c>
      <c r="L56" s="63">
        <f>ROUND([1]BP!H48,1)</f>
        <v>856.6</v>
      </c>
      <c r="M56" s="63">
        <f>ROUND([1]BP!I48,1)</f>
        <v>791.2</v>
      </c>
      <c r="N56" s="63">
        <f>ROUND([1]BP!J48,1)</f>
        <v>771.4</v>
      </c>
      <c r="O56" s="63">
        <f>ROUND([1]BP!K48,1)</f>
        <v>771.6</v>
      </c>
      <c r="P56" s="63">
        <f>ROUND([1]BP!L48,1)</f>
        <v>203</v>
      </c>
      <c r="Q56" s="63">
        <f>ROUND([1]BP!M48,1)</f>
        <v>203</v>
      </c>
      <c r="R56" s="63">
        <f>ROUND([1]BP!N48,1)</f>
        <v>203</v>
      </c>
      <c r="S56" s="63">
        <v>203</v>
      </c>
      <c r="T56" s="63">
        <v>763.95799999999997</v>
      </c>
      <c r="U56" s="63">
        <v>697.96857817</v>
      </c>
      <c r="V56" s="63">
        <v>628.5</v>
      </c>
      <c r="W56" s="63">
        <v>628.43288023000002</v>
      </c>
      <c r="X56" s="63">
        <v>630.39376282000001</v>
      </c>
    </row>
    <row r="57" spans="1:24" ht="16">
      <c r="A57" s="49" t="s">
        <v>123</v>
      </c>
      <c r="B57" s="49" t="s">
        <v>124</v>
      </c>
      <c r="C57" s="49"/>
      <c r="D57" s="49"/>
      <c r="E57" s="49"/>
      <c r="F57" s="49">
        <v>56.094999999999999</v>
      </c>
      <c r="G57" s="63">
        <f>ROUND([1]BP!C49,1)</f>
        <v>62.1</v>
      </c>
      <c r="H57" s="63">
        <f>ROUND([1]BP!D49,1)</f>
        <v>21.9</v>
      </c>
      <c r="I57" s="63">
        <f>ROUND([1]BP!E49,1)</f>
        <v>26</v>
      </c>
      <c r="J57" s="63">
        <f>ROUND([1]BP!F49,1)</f>
        <v>2.5</v>
      </c>
      <c r="K57" s="63">
        <f>ROUND([1]BP!G49,1)</f>
        <v>0.5</v>
      </c>
      <c r="L57" s="63">
        <f>ROUND([1]BP!H49,1)</f>
        <v>0</v>
      </c>
      <c r="M57" s="63">
        <f>ROUND([1]BP!I49,1)</f>
        <v>0</v>
      </c>
      <c r="N57" s="63">
        <f>ROUND([1]BP!J49,1)</f>
        <v>0</v>
      </c>
      <c r="O57" s="63">
        <f>ROUND([1]BP!K49,1)</f>
        <v>0</v>
      </c>
      <c r="P57" s="63">
        <f>ROUND([1]BP!L49,1)</f>
        <v>0</v>
      </c>
      <c r="Q57" s="63">
        <f>ROUND([1]BP!M49,1)</f>
        <v>0</v>
      </c>
      <c r="R57" s="63">
        <f>ROUND([1]BP!N49,1)</f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</row>
    <row r="58" spans="1:24" ht="16">
      <c r="A58" s="49" t="s">
        <v>125</v>
      </c>
      <c r="B58" s="49" t="s">
        <v>126</v>
      </c>
      <c r="C58" s="49"/>
      <c r="D58" s="49"/>
      <c r="E58" s="49"/>
      <c r="F58" s="49"/>
      <c r="G58" s="63">
        <f>ROUND([1]BP!C50,1)</f>
        <v>20.5</v>
      </c>
      <c r="H58" s="63">
        <f>ROUND([1]BP!D50,1)</f>
        <v>0</v>
      </c>
      <c r="I58" s="63">
        <f>ROUND([1]BP!E50,1)</f>
        <v>0</v>
      </c>
      <c r="J58" s="63">
        <f>ROUND([1]BP!F50,1)</f>
        <v>28.2</v>
      </c>
      <c r="K58" s="63">
        <f>ROUND([1]BP!G50,1)</f>
        <v>26.4</v>
      </c>
      <c r="L58" s="63">
        <f>ROUND([1]BP!H50,1)</f>
        <v>24.7</v>
      </c>
      <c r="M58" s="63">
        <f>ROUND([1]BP!I50,1)</f>
        <v>44.1</v>
      </c>
      <c r="N58" s="63">
        <f>ROUND([1]BP!J50,1)</f>
        <v>43.2</v>
      </c>
      <c r="O58" s="63">
        <f>ROUND([1]BP!K50,1)</f>
        <v>41.9</v>
      </c>
      <c r="P58" s="63">
        <f>ROUND([1]BP!L50,1)</f>
        <v>40.700000000000003</v>
      </c>
      <c r="Q58" s="63">
        <f>ROUND([1]BP!M50,1)</f>
        <v>39.5</v>
      </c>
      <c r="R58" s="63">
        <f>ROUND([1]BP!N50,1)</f>
        <v>21.2</v>
      </c>
      <c r="S58" s="63">
        <v>21.1</v>
      </c>
      <c r="T58" s="63">
        <v>21.027000000000001</v>
      </c>
      <c r="U58" s="63">
        <v>11.965911430224001</v>
      </c>
      <c r="V58" s="63">
        <v>8.9</v>
      </c>
      <c r="W58" s="63">
        <v>6.7061916098880001</v>
      </c>
      <c r="X58" s="63">
        <v>4.5339101467359999</v>
      </c>
    </row>
    <row r="59" spans="1:24" ht="16">
      <c r="A59" s="50" t="s">
        <v>127</v>
      </c>
      <c r="B59" s="49" t="s">
        <v>128</v>
      </c>
      <c r="C59" s="49"/>
      <c r="D59" s="49"/>
      <c r="E59" s="49"/>
      <c r="F59" s="49">
        <v>371.31700000000001</v>
      </c>
      <c r="G59" s="63">
        <f>ROUND([1]BP!C51,1)</f>
        <v>375.4</v>
      </c>
      <c r="H59" s="63">
        <f>ROUND([1]BP!D51,1)</f>
        <v>369</v>
      </c>
      <c r="I59" s="63">
        <f>ROUND([1]BP!E51,1)</f>
        <v>355.5</v>
      </c>
      <c r="J59" s="63">
        <f>ROUND([1]BP!F51,1)</f>
        <v>311.2</v>
      </c>
      <c r="K59" s="63">
        <f>ROUND([1]BP!G51,1)</f>
        <v>309.89999999999998</v>
      </c>
      <c r="L59" s="63">
        <f>ROUND([1]BP!H51,1)</f>
        <v>287.3</v>
      </c>
      <c r="M59" s="63">
        <f>ROUND([1]BP!I51,1)</f>
        <v>286.39999999999998</v>
      </c>
      <c r="N59" s="63">
        <f>ROUND([1]BP!J51,1)</f>
        <v>243.7</v>
      </c>
      <c r="O59" s="63">
        <f>ROUND([1]BP!K51,1)</f>
        <v>220.4</v>
      </c>
      <c r="P59" s="63">
        <f>ROUND([1]BP!L51,1)</f>
        <v>210.6</v>
      </c>
      <c r="Q59" s="63">
        <f>ROUND([1]BP!M51,1)</f>
        <v>206</v>
      </c>
      <c r="R59" s="63">
        <f>ROUND([1]BP!N51,1)</f>
        <v>94.8</v>
      </c>
      <c r="S59" s="63">
        <v>88.9</v>
      </c>
      <c r="T59" s="63">
        <v>104.78100000000001</v>
      </c>
      <c r="U59" s="63">
        <v>131.22177926513984</v>
      </c>
      <c r="V59" s="63">
        <v>170.93147644012754</v>
      </c>
      <c r="W59" s="63">
        <v>162.59929165990448</v>
      </c>
      <c r="X59" s="63">
        <v>160.06649143492564</v>
      </c>
    </row>
    <row r="60" spans="1:24" ht="16">
      <c r="A60" s="50" t="s">
        <v>267</v>
      </c>
      <c r="B60" s="49" t="s">
        <v>268</v>
      </c>
      <c r="C60" s="49"/>
      <c r="D60" s="49"/>
      <c r="E60" s="49"/>
      <c r="F60" s="49">
        <f>61.806+126.954</f>
        <v>188.76</v>
      </c>
      <c r="G60" s="63">
        <f>ROUND([1]BP!C52,1)</f>
        <v>63.4</v>
      </c>
      <c r="H60" s="63">
        <f>ROUND([1]BP!D52,1)</f>
        <v>109.3</v>
      </c>
      <c r="I60" s="63">
        <f>ROUND([1]BP!E52,1)</f>
        <v>108.9</v>
      </c>
      <c r="J60" s="63">
        <f>ROUND([1]BP!F52,1)</f>
        <v>110.7</v>
      </c>
      <c r="K60" s="63">
        <f>ROUND([1]BP!G52,1)</f>
        <v>110</v>
      </c>
      <c r="L60" s="63">
        <f>ROUND([1]BP!H52,1)</f>
        <v>95.5</v>
      </c>
      <c r="M60" s="63">
        <f>ROUND([1]BP!I52,1)</f>
        <v>95.9</v>
      </c>
      <c r="N60" s="63">
        <f>ROUND([1]BP!J52,1)</f>
        <v>97.1</v>
      </c>
      <c r="O60" s="63">
        <f>ROUND([1]BP!K52,1)</f>
        <v>99</v>
      </c>
      <c r="P60" s="63">
        <f>ROUND([1]BP!L52,1)</f>
        <v>87.2</v>
      </c>
      <c r="Q60" s="63">
        <f>ROUND([1]BP!M52,1)</f>
        <v>87.9</v>
      </c>
      <c r="R60" s="63">
        <f>ROUND([1]BP!N52,1)</f>
        <v>90.1</v>
      </c>
      <c r="S60" s="63">
        <v>92.5</v>
      </c>
      <c r="T60" s="63">
        <v>80.319999999999993</v>
      </c>
      <c r="U60" s="63">
        <v>82.808759727312008</v>
      </c>
      <c r="V60" s="63">
        <v>85</v>
      </c>
      <c r="W60" s="63">
        <v>86.308835479999999</v>
      </c>
      <c r="X60" s="63">
        <v>88.442122019999999</v>
      </c>
    </row>
    <row r="61" spans="1:24" ht="16">
      <c r="A61" s="49" t="s">
        <v>129</v>
      </c>
      <c r="B61" s="49" t="s">
        <v>130</v>
      </c>
      <c r="C61" s="49"/>
      <c r="D61" s="49"/>
      <c r="E61" s="49"/>
      <c r="F61" s="49">
        <v>74.263000000000005</v>
      </c>
      <c r="G61" s="63">
        <f>ROUND([1]BP!C53,1)</f>
        <v>66.599999999999994</v>
      </c>
      <c r="H61" s="63">
        <f>ROUND([1]BP!D53,1)</f>
        <v>59.6</v>
      </c>
      <c r="I61" s="63">
        <f>ROUND([1]BP!E53,1)</f>
        <v>56</v>
      </c>
      <c r="J61" s="63">
        <f>ROUND([1]BP!F53,1)</f>
        <v>42.1</v>
      </c>
      <c r="K61" s="63">
        <f>ROUND([1]BP!G53,1)</f>
        <v>35.1</v>
      </c>
      <c r="L61" s="63">
        <f>ROUND([1]BP!H53,1)</f>
        <v>27.4</v>
      </c>
      <c r="M61" s="63">
        <f>ROUND([1]BP!I53,1)</f>
        <v>28.4</v>
      </c>
      <c r="N61" s="63">
        <f>ROUND([1]BP!J53,1)</f>
        <v>27.7</v>
      </c>
      <c r="O61" s="63">
        <f>ROUND([1]BP!K53,1)</f>
        <v>42</v>
      </c>
      <c r="P61" s="63">
        <f>ROUND([1]BP!L53,1)</f>
        <v>40.4</v>
      </c>
      <c r="Q61" s="63">
        <f>ROUND([1]BP!M53,1)</f>
        <v>38.799999999999997</v>
      </c>
      <c r="R61" s="63">
        <f>ROUND([1]BP!N53,1)</f>
        <v>43.6</v>
      </c>
      <c r="S61" s="63">
        <v>32.4</v>
      </c>
      <c r="T61" s="63">
        <v>29.417999999999999</v>
      </c>
      <c r="U61" s="63">
        <v>29.77205339124815</v>
      </c>
      <c r="V61" s="63">
        <v>43.4</v>
      </c>
      <c r="W61" s="63">
        <v>34.932698962704002</v>
      </c>
      <c r="X61" s="63">
        <v>33.737615680877006</v>
      </c>
    </row>
    <row r="62" spans="1:24" ht="16">
      <c r="A62" s="49" t="s">
        <v>25</v>
      </c>
      <c r="B62" s="49" t="s">
        <v>112</v>
      </c>
      <c r="C62" s="49"/>
      <c r="D62" s="49"/>
      <c r="E62" s="49"/>
      <c r="F62" s="49">
        <v>0</v>
      </c>
      <c r="G62" s="63">
        <f>ROUND([1]BP!C54,1)</f>
        <v>30.5</v>
      </c>
      <c r="H62" s="63">
        <f>ROUND([1]BP!D54,1)</f>
        <v>20.9</v>
      </c>
      <c r="I62" s="63">
        <f>ROUND([1]BP!E54,1)</f>
        <v>17.100000000000001</v>
      </c>
      <c r="J62" s="63">
        <f>ROUND([1]BP!F54,1)</f>
        <v>154.6</v>
      </c>
      <c r="K62" s="63">
        <f>ROUND([1]BP!G54,1)</f>
        <v>196.2</v>
      </c>
      <c r="L62" s="63">
        <f>ROUND([1]BP!H54,1)</f>
        <v>204.5</v>
      </c>
      <c r="M62" s="63">
        <f>ROUND([1]BP!I54,1)</f>
        <v>217.8</v>
      </c>
      <c r="N62" s="63">
        <f>ROUND([1]BP!J54,1)</f>
        <v>25.5</v>
      </c>
      <c r="O62" s="63">
        <f>ROUND([1]BP!K54,1)</f>
        <v>25.7</v>
      </c>
      <c r="P62" s="63">
        <f>ROUND([1]BP!L54,1)</f>
        <v>26.2</v>
      </c>
      <c r="Q62" s="63">
        <f>ROUND([1]BP!M54,1)</f>
        <v>24.5</v>
      </c>
      <c r="R62" s="63">
        <f>ROUND([1]BP!N54,1)</f>
        <v>6.2</v>
      </c>
      <c r="S62" s="63">
        <v>5.5</v>
      </c>
      <c r="T62" s="63">
        <v>5.8250000000000002</v>
      </c>
      <c r="U62" s="63">
        <v>3.3753500477960001</v>
      </c>
      <c r="V62" s="63">
        <v>2.2085309970330007</v>
      </c>
      <c r="W62" s="63">
        <v>4.1835293340300002</v>
      </c>
      <c r="X62" s="63">
        <v>5.2795306363520007</v>
      </c>
    </row>
    <row r="63" spans="1:24" ht="16">
      <c r="A63" s="49" t="s">
        <v>27</v>
      </c>
      <c r="B63" s="49" t="s">
        <v>118</v>
      </c>
      <c r="C63" s="49"/>
      <c r="D63" s="49"/>
      <c r="E63" s="49"/>
      <c r="F63" s="49">
        <v>17.960999999999999</v>
      </c>
      <c r="G63" s="63">
        <f>ROUND([1]BP!C55,1)</f>
        <v>21.1</v>
      </c>
      <c r="H63" s="63">
        <f>ROUND([1]BP!D55,1)</f>
        <v>21.3</v>
      </c>
      <c r="I63" s="63">
        <f>ROUND([1]BP!E55,1)</f>
        <v>20.100000000000001</v>
      </c>
      <c r="J63" s="63">
        <f>ROUND([1]BP!F55,1)</f>
        <v>17.399999999999999</v>
      </c>
      <c r="K63" s="63">
        <f>ROUND([1]BP!G55,1)</f>
        <v>14</v>
      </c>
      <c r="L63" s="63">
        <f>ROUND([1]BP!H55,1)</f>
        <v>18</v>
      </c>
      <c r="M63" s="63">
        <f>ROUND([1]BP!I55,1)</f>
        <v>16.399999999999999</v>
      </c>
      <c r="N63" s="63">
        <f>ROUND([1]BP!J55,1)</f>
        <v>13.6</v>
      </c>
      <c r="O63" s="63">
        <f>ROUND([1]BP!K55,1)</f>
        <v>14.4</v>
      </c>
      <c r="P63" s="63">
        <f>ROUND([1]BP!L55,1)</f>
        <v>11.5</v>
      </c>
      <c r="Q63" s="63">
        <f>ROUND([1]BP!M55,1)</f>
        <v>11.9</v>
      </c>
      <c r="R63" s="63">
        <f>ROUND([1]BP!N55,1)</f>
        <v>11.9</v>
      </c>
      <c r="S63" s="63">
        <v>12</v>
      </c>
      <c r="T63" s="63">
        <v>3.5289999999999999</v>
      </c>
      <c r="U63" s="63">
        <v>3.3654923428825323</v>
      </c>
      <c r="V63" s="63">
        <v>5.6642612140113995</v>
      </c>
      <c r="W63" s="63">
        <v>38.999655609349759</v>
      </c>
      <c r="X63" s="63">
        <v>37.421963001193021</v>
      </c>
    </row>
    <row r="64" spans="1:24" ht="16">
      <c r="A64" s="41" t="s">
        <v>131</v>
      </c>
      <c r="B64" s="41" t="s">
        <v>132</v>
      </c>
      <c r="C64" s="179"/>
      <c r="D64" s="41"/>
      <c r="E64" s="41"/>
      <c r="F64" s="179">
        <f>SUM(F55:F63)</f>
        <v>1614.71</v>
      </c>
      <c r="G64" s="60">
        <f>ROUND([1]BP!C56,1)</f>
        <v>1513.9</v>
      </c>
      <c r="H64" s="60">
        <f>ROUND([1]BP!D56,1)</f>
        <v>601.9</v>
      </c>
      <c r="I64" s="60">
        <f>ROUND([1]BP!E56,1)</f>
        <v>583.5</v>
      </c>
      <c r="J64" s="60">
        <f>ROUND([1]BP!F56,1)</f>
        <v>1821.6</v>
      </c>
      <c r="K64" s="60">
        <f>ROUND([1]BP!G56,1)</f>
        <v>1766.9</v>
      </c>
      <c r="L64" s="60">
        <f>ROUND([1]BP!H56,1)</f>
        <v>1513.9</v>
      </c>
      <c r="M64" s="60">
        <f>ROUND([1]BP!I56,1)</f>
        <v>1480.1</v>
      </c>
      <c r="N64" s="60">
        <f>ROUND([1]BP!J56,1)</f>
        <v>1222.2</v>
      </c>
      <c r="O64" s="60">
        <f>ROUND([1]BP!K56,1)</f>
        <v>1215</v>
      </c>
      <c r="P64" s="60">
        <f>ROUND([1]BP!L56,1)</f>
        <v>619.5</v>
      </c>
      <c r="Q64" s="60">
        <f>ROUND([1]BP!M56,1)</f>
        <v>611.5</v>
      </c>
      <c r="R64" s="60">
        <f>ROUND([1]BP!N56,1)</f>
        <v>470.7</v>
      </c>
      <c r="S64" s="60">
        <v>455.3</v>
      </c>
      <c r="T64" s="60">
        <v>1008.8580000000001</v>
      </c>
      <c r="U64" s="60">
        <v>960.47792437460248</v>
      </c>
      <c r="V64" s="60">
        <v>944.65870273707742</v>
      </c>
      <c r="W64" s="60">
        <f>SUM(W56:W63)</f>
        <v>962.16308288587629</v>
      </c>
      <c r="X64" s="60">
        <f>SUM(X55:X63)</f>
        <v>959.8753957400836</v>
      </c>
    </row>
    <row r="65" spans="1:24" ht="16">
      <c r="A65" s="51"/>
      <c r="B65" s="51"/>
      <c r="C65" s="51"/>
      <c r="D65" s="51"/>
      <c r="E65" s="51"/>
      <c r="F65" s="51"/>
      <c r="G65" s="58"/>
      <c r="H65" s="58"/>
      <c r="I65" s="58"/>
      <c r="J65" s="58"/>
      <c r="K65" s="58"/>
      <c r="L65" s="58"/>
      <c r="M65" s="58"/>
      <c r="N65" s="58"/>
      <c r="O65" s="58"/>
      <c r="P65" s="58"/>
    </row>
    <row r="66" spans="1:24" ht="16">
      <c r="A66" s="41" t="s">
        <v>133</v>
      </c>
      <c r="B66" s="41" t="s">
        <v>134</v>
      </c>
      <c r="C66" s="41"/>
      <c r="D66" s="41"/>
      <c r="E66" s="41"/>
      <c r="F66" s="41"/>
      <c r="G66" s="69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</row>
    <row r="67" spans="1:24" ht="16">
      <c r="A67" s="47" t="s">
        <v>40</v>
      </c>
      <c r="B67" s="47" t="s">
        <v>135</v>
      </c>
      <c r="C67" s="47"/>
      <c r="D67" s="47"/>
      <c r="E67" s="47"/>
      <c r="F67" s="47">
        <v>663.23599999999999</v>
      </c>
      <c r="G67" s="63">
        <f>ROUND([1]BP!C59,1)</f>
        <v>665</v>
      </c>
      <c r="H67" s="63">
        <f>ROUND([1]BP!D59,1)</f>
        <v>665</v>
      </c>
      <c r="I67" s="63">
        <f>ROUND([1]BP!E59,1)</f>
        <v>957.9</v>
      </c>
      <c r="J67" s="63">
        <f>ROUND([1]BP!F59,1)</f>
        <v>960.9</v>
      </c>
      <c r="K67" s="63">
        <f>ROUND([1]BP!G59,1)</f>
        <v>1320.9</v>
      </c>
      <c r="L67" s="63">
        <f>ROUND([1]BP!H59,1)</f>
        <v>1320.9</v>
      </c>
      <c r="M67" s="63">
        <f>ROUND([1]BP!I59,1)</f>
        <v>1371.7</v>
      </c>
      <c r="N67" s="63">
        <f>ROUND([1]BP!J59,1)</f>
        <v>1371.7</v>
      </c>
      <c r="O67" s="63">
        <f>ROUND([1]BP!K59,1)</f>
        <v>1371.7</v>
      </c>
      <c r="P67" s="63">
        <f>ROUND([1]BP!L59,1)</f>
        <v>1414</v>
      </c>
      <c r="Q67" s="63">
        <f>ROUND([1]BP!M59,1)</f>
        <v>1414</v>
      </c>
      <c r="R67" s="63">
        <f>ROUND([1]BP!N59,1)</f>
        <v>1414</v>
      </c>
      <c r="S67" s="63">
        <v>1414</v>
      </c>
      <c r="T67" s="63">
        <v>1529.018</v>
      </c>
      <c r="U67" s="63">
        <v>1529.0180781500001</v>
      </c>
      <c r="V67" s="63">
        <v>1755.2637060899995</v>
      </c>
      <c r="W67" s="63">
        <v>1755.2637060899999</v>
      </c>
      <c r="X67" s="63">
        <v>1755.2637060899997</v>
      </c>
    </row>
    <row r="68" spans="1:24" ht="16">
      <c r="A68" s="47" t="s">
        <v>41</v>
      </c>
      <c r="B68" s="47" t="s">
        <v>136</v>
      </c>
      <c r="C68" s="47"/>
      <c r="D68" s="47"/>
      <c r="E68" s="47"/>
      <c r="F68" s="47">
        <v>-178.965</v>
      </c>
      <c r="G68" s="63">
        <f>ROUND([1]BP!C60,1)</f>
        <v>-89</v>
      </c>
      <c r="H68" s="56">
        <f>ROUND([1]BP!D60,1)</f>
        <v>-85.2</v>
      </c>
      <c r="I68" s="56">
        <f>ROUND([1]BP!E60,1)</f>
        <v>-82</v>
      </c>
      <c r="J68" s="56">
        <f>ROUND([1]BP!F60,1)</f>
        <v>-99.5</v>
      </c>
      <c r="K68" s="56">
        <f>ROUND([1]BP!G60,1)</f>
        <v>74.3</v>
      </c>
      <c r="L68" s="56">
        <f>ROUND([1]BP!H60,1)</f>
        <v>75.099999999999994</v>
      </c>
      <c r="M68" s="56">
        <f>ROUND([1]BP!I60,1)</f>
        <v>475.7</v>
      </c>
      <c r="N68" s="56">
        <f>ROUND([1]BP!J60,1)</f>
        <v>478.7</v>
      </c>
      <c r="O68" s="56">
        <f>ROUND([1]BP!K60,1)</f>
        <v>479.2</v>
      </c>
      <c r="P68" s="56">
        <f>ROUND([1]BP!L60,1)</f>
        <v>815.9</v>
      </c>
      <c r="Q68" s="56">
        <f>ROUND([1]BP!M60,1)</f>
        <v>813.4</v>
      </c>
      <c r="R68" s="56">
        <f>ROUND([1]BP!N60,1)</f>
        <v>812.6</v>
      </c>
      <c r="S68" s="56">
        <v>816.2</v>
      </c>
      <c r="T68" s="56">
        <v>1211.0709999999999</v>
      </c>
      <c r="U68" s="56">
        <v>1202.6982438999996</v>
      </c>
      <c r="V68" s="56">
        <v>1224.5789710499998</v>
      </c>
      <c r="W68" s="56">
        <v>1228.3201040099998</v>
      </c>
      <c r="X68" s="56">
        <v>1232.1900059599998</v>
      </c>
    </row>
    <row r="69" spans="1:24" ht="16">
      <c r="A69" s="47" t="s">
        <v>137</v>
      </c>
      <c r="B69" s="47" t="s">
        <v>138</v>
      </c>
      <c r="C69" s="47"/>
      <c r="D69" s="47"/>
      <c r="E69" s="47"/>
      <c r="F69" s="47"/>
      <c r="G69" s="56">
        <v>0</v>
      </c>
      <c r="H69" s="56">
        <f>ROUND([1]BP!D61,1)</f>
        <v>0</v>
      </c>
      <c r="I69" s="56">
        <f>ROUND([1]BP!E61,1)</f>
        <v>0</v>
      </c>
      <c r="J69" s="56">
        <f>ROUND([1]BP!F61,1)</f>
        <v>0</v>
      </c>
      <c r="K69" s="56">
        <f>ROUND([1]BP!G61,1)</f>
        <v>-168.1</v>
      </c>
      <c r="L69" s="56">
        <f>ROUND([1]BP!H61,1)</f>
        <v>-173</v>
      </c>
      <c r="M69" s="56">
        <f>ROUND([1]BP!I61,1)</f>
        <v>-184.3</v>
      </c>
      <c r="N69" s="56">
        <f>ROUND([1]BP!J61,1)</f>
        <v>-183.8</v>
      </c>
      <c r="O69" s="56">
        <f>ROUND([1]BP!K61,1)</f>
        <v>-183.8</v>
      </c>
      <c r="P69" s="56">
        <f>ROUND([1]BP!L61,1)</f>
        <v>-183.8</v>
      </c>
      <c r="Q69" s="56">
        <f>ROUND([1]BP!M61,1)</f>
        <v>-183.8</v>
      </c>
      <c r="R69" s="56">
        <f>ROUND([1]BP!N61,1)</f>
        <v>-183.8</v>
      </c>
      <c r="S69" s="56">
        <v>-183.8</v>
      </c>
      <c r="T69" s="56">
        <v>-183.846</v>
      </c>
      <c r="U69" s="56">
        <v>-183.84546444</v>
      </c>
      <c r="V69" s="56">
        <v>-183.84546444</v>
      </c>
      <c r="W69" s="56">
        <v>-183.84546444</v>
      </c>
      <c r="X69" s="56">
        <v>-183.84546444</v>
      </c>
    </row>
    <row r="70" spans="1:24" ht="16">
      <c r="A70" s="47" t="s">
        <v>42</v>
      </c>
      <c r="B70" s="47" t="s">
        <v>139</v>
      </c>
      <c r="C70" s="47"/>
      <c r="D70" s="47"/>
      <c r="E70" s="47"/>
      <c r="F70" s="47">
        <v>318.5</v>
      </c>
      <c r="G70" s="63">
        <f>ROUND([1]BP!C61,1)</f>
        <v>318.5</v>
      </c>
      <c r="H70" s="56">
        <f>ROUND([1]BP!D62,1)</f>
        <v>318.5</v>
      </c>
      <c r="I70" s="56">
        <f>ROUND([1]BP!E62,1)</f>
        <v>318.5</v>
      </c>
      <c r="J70" s="56">
        <f>ROUND([1]BP!F62,1)</f>
        <v>0</v>
      </c>
      <c r="K70" s="56">
        <f>ROUND([1]BP!G62,1)</f>
        <v>0</v>
      </c>
      <c r="L70" s="11">
        <f>ROUND([1]BP!H62,1)</f>
        <v>0</v>
      </c>
      <c r="M70" s="56">
        <f>ROUND([1]BP!I62,1)</f>
        <v>0</v>
      </c>
      <c r="N70" s="56">
        <f>ROUND([1]BP!J62,1)</f>
        <v>0</v>
      </c>
      <c r="O70" s="56">
        <f>ROUND([1]BP!K62,1)</f>
        <v>0</v>
      </c>
      <c r="P70" s="56">
        <f>ROUND([1]BP!L62,1)</f>
        <v>0</v>
      </c>
      <c r="Q70" s="56">
        <f>ROUND([1]BP!M62,1)</f>
        <v>0</v>
      </c>
      <c r="R70" s="56">
        <f>ROUND([1]BP!N62,1)</f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</row>
    <row r="71" spans="1:24" ht="16">
      <c r="A71" s="47" t="s">
        <v>140</v>
      </c>
      <c r="B71" s="47" t="s">
        <v>141</v>
      </c>
      <c r="C71" s="47"/>
      <c r="D71" s="47"/>
      <c r="E71" s="47"/>
      <c r="F71" s="47">
        <v>-20.922999999999998</v>
      </c>
      <c r="G71" s="63">
        <f>ROUND([1]BP!C63,1)</f>
        <v>72.5</v>
      </c>
      <c r="H71" s="56">
        <f>ROUND([1]BP!D63,1)</f>
        <v>69.400000000000006</v>
      </c>
      <c r="I71" s="56">
        <f>ROUND([1]BP!E63,1)</f>
        <v>66.8</v>
      </c>
      <c r="J71" s="56">
        <f>ROUND([1]BP!F63,1)</f>
        <v>64.099999999999994</v>
      </c>
      <c r="K71" s="56">
        <f>ROUND([1]BP!G63,1)</f>
        <v>76.599999999999994</v>
      </c>
      <c r="L71" s="56">
        <f>ROUND([1]BP!H63,1)</f>
        <v>57.6</v>
      </c>
      <c r="M71" s="56">
        <f>ROUND([1]BP!I63,1)</f>
        <v>64</v>
      </c>
      <c r="N71" s="56">
        <f>ROUND([1]BP!J63,1)</f>
        <v>63.3</v>
      </c>
      <c r="O71" s="56">
        <f>ROUND([1]BP!K63,1)</f>
        <v>57</v>
      </c>
      <c r="P71" s="56">
        <f>ROUND([1]BP!L63,1)</f>
        <v>61.5</v>
      </c>
      <c r="Q71" s="56">
        <f>ROUND([1]BP!M63,1)</f>
        <v>63.7</v>
      </c>
      <c r="R71" s="56">
        <f>ROUND([1]BP!N63,1)</f>
        <v>61.7</v>
      </c>
      <c r="S71" s="56">
        <v>59.8</v>
      </c>
      <c r="T71" s="56">
        <v>56.594000000000001</v>
      </c>
      <c r="U71" s="56">
        <v>58.950973459999979</v>
      </c>
      <c r="V71" s="56">
        <v>56.830077929999987</v>
      </c>
      <c r="W71" s="56">
        <v>57.930226679999983</v>
      </c>
      <c r="X71" s="56">
        <v>61.921984720000005</v>
      </c>
    </row>
    <row r="72" spans="1:24" ht="16">
      <c r="A72" s="47" t="s">
        <v>142</v>
      </c>
      <c r="B72" s="47" t="s">
        <v>143</v>
      </c>
      <c r="C72" s="47"/>
      <c r="D72" s="47"/>
      <c r="E72" s="47"/>
      <c r="F72" s="47">
        <v>-11.191000000000001</v>
      </c>
      <c r="G72" s="63">
        <f>ROUND([1]BP!C64,1)</f>
        <v>-11.2</v>
      </c>
      <c r="H72" s="56">
        <f>ROUND([1]BP!D64,1)</f>
        <v>-8.6999999999999993</v>
      </c>
      <c r="I72" s="56">
        <f>ROUND([1]BP!E64,1)</f>
        <v>-7.8</v>
      </c>
      <c r="J72" s="56">
        <f>ROUND([1]BP!F64,1)</f>
        <v>-1.8</v>
      </c>
      <c r="K72" s="56">
        <f>ROUND([1]BP!G64,1)</f>
        <v>-1</v>
      </c>
      <c r="L72" s="56">
        <f>ROUND([1]BP!H64,1)</f>
        <v>-0.1</v>
      </c>
      <c r="M72" s="56">
        <f>ROUND([1]BP!I64,1)</f>
        <v>-0.1</v>
      </c>
      <c r="N72" s="56">
        <f>ROUND([1]BP!J64,1)</f>
        <v>-0.1</v>
      </c>
      <c r="O72" s="56">
        <f>ROUND([1]BP!K64,1)</f>
        <v>-0.1</v>
      </c>
      <c r="P72" s="56">
        <f>ROUND([1]BP!L64,1)</f>
        <v>-0.1</v>
      </c>
      <c r="Q72" s="56">
        <f>ROUND([1]BP!M64,1)</f>
        <v>-0.1</v>
      </c>
      <c r="R72" s="56">
        <f>ROUND([1]BP!N64,1)</f>
        <v>-0.1</v>
      </c>
      <c r="S72" s="56">
        <v>-0.1</v>
      </c>
      <c r="T72" s="56">
        <v>-0.12</v>
      </c>
      <c r="U72" s="56">
        <v>-0.12014417999999999</v>
      </c>
      <c r="V72" s="56">
        <v>-0.12014417999999999</v>
      </c>
      <c r="W72" s="56">
        <v>-0.12014417999999999</v>
      </c>
      <c r="X72" s="56">
        <v>-0.12014417999999999</v>
      </c>
    </row>
    <row r="73" spans="1:24" s="13" customFormat="1" ht="16">
      <c r="A73" s="47" t="s">
        <v>144</v>
      </c>
      <c r="B73" s="47" t="s">
        <v>145</v>
      </c>
      <c r="C73" s="47"/>
      <c r="D73" s="47"/>
      <c r="E73" s="47"/>
      <c r="F73" s="47">
        <v>0</v>
      </c>
      <c r="G73" s="63">
        <f>ROUND([1]BP!C65,1)</f>
        <v>-1135.8</v>
      </c>
      <c r="H73" s="56">
        <f>ROUND([1]BP!D65,1)</f>
        <v>-1373.4</v>
      </c>
      <c r="I73" s="56">
        <f>ROUND([1]BP!E65,1)</f>
        <v>-1585.6</v>
      </c>
      <c r="J73" s="56">
        <f>ROUND([1]BP!F65,1)</f>
        <v>-878.1</v>
      </c>
      <c r="K73" s="56">
        <f>ROUND([1]BP!G65,1)</f>
        <v>-955.1</v>
      </c>
      <c r="L73" s="56">
        <f>ROUND([1]BP!H65,1)</f>
        <v>-1126.0999999999999</v>
      </c>
      <c r="M73" s="56">
        <f>ROUND([1]BP!I65,1)</f>
        <v>-1207.2</v>
      </c>
      <c r="N73" s="56">
        <f>ROUND([1]BP!J65,1)</f>
        <v>-1354.4</v>
      </c>
      <c r="O73" s="56">
        <f>ROUND([1]BP!K65,1)</f>
        <v>-1521.2</v>
      </c>
      <c r="P73" s="56">
        <f>ROUND([1]BP!L65,1)</f>
        <v>-1616.1</v>
      </c>
      <c r="Q73" s="56">
        <f>ROUND([1]BP!M65,1)</f>
        <v>-1691.1</v>
      </c>
      <c r="R73" s="56">
        <f>ROUND([1]BP!N65,1)</f>
        <v>-1787.9</v>
      </c>
      <c r="S73" s="56">
        <v>-1915.8</v>
      </c>
      <c r="T73" s="56">
        <v>-2082.7739999999999</v>
      </c>
      <c r="U73" s="56">
        <v>-2170.2778402700005</v>
      </c>
      <c r="V73" s="56">
        <v>-2244.7477306299998</v>
      </c>
      <c r="W73" s="56">
        <v>-2279.1163725799997</v>
      </c>
      <c r="X73" s="56">
        <v>-2301.2904427199996</v>
      </c>
    </row>
    <row r="74" spans="1:24" s="13" customFormat="1" ht="16">
      <c r="A74" s="47" t="s">
        <v>43</v>
      </c>
      <c r="B74" s="47" t="s">
        <v>146</v>
      </c>
      <c r="C74" s="47"/>
      <c r="D74" s="47"/>
      <c r="E74" s="47"/>
      <c r="F74" s="47">
        <v>28.495000000000001</v>
      </c>
      <c r="G74" s="63">
        <f>ROUND([1]BP!C66,1)</f>
        <v>31.9</v>
      </c>
      <c r="H74" s="56">
        <f>ROUND([1]BP!D66,1)</f>
        <v>26.9</v>
      </c>
      <c r="I74" s="56">
        <f>ROUND([1]BP!E66,1)</f>
        <v>16.5</v>
      </c>
      <c r="J74" s="56">
        <f>ROUND([1]BP!F66,1)</f>
        <v>12.1</v>
      </c>
      <c r="K74" s="56">
        <f>ROUND([1]BP!G66,1)</f>
        <v>8.8000000000000007</v>
      </c>
      <c r="L74" s="56">
        <f>ROUND([1]BP!H66,1)</f>
        <v>7.5</v>
      </c>
      <c r="M74" s="56">
        <f>ROUND([1]BP!I66,1)</f>
        <v>1.7</v>
      </c>
      <c r="N74" s="56">
        <f>ROUND([1]BP!J66,1)</f>
        <v>0</v>
      </c>
      <c r="O74" s="56">
        <f>ROUND([1]BP!K66,1)</f>
        <v>0</v>
      </c>
      <c r="P74" s="56">
        <f>ROUND([1]BP!L66,1)</f>
        <v>0</v>
      </c>
      <c r="Q74" s="56">
        <f>ROUND([1]BP!M66,1)</f>
        <v>0</v>
      </c>
      <c r="R74" s="56">
        <f>ROUND([1]BP!N66,1)</f>
        <v>0</v>
      </c>
      <c r="S74" s="56">
        <v>0</v>
      </c>
      <c r="T74" s="56">
        <v>0</v>
      </c>
      <c r="U74" s="56">
        <v>0</v>
      </c>
      <c r="V74" s="56">
        <v>0</v>
      </c>
      <c r="W74" s="56">
        <v>0</v>
      </c>
      <c r="X74" s="56">
        <v>0</v>
      </c>
    </row>
    <row r="75" spans="1:24" s="13" customFormat="1" ht="16">
      <c r="A75" s="41" t="s">
        <v>147</v>
      </c>
      <c r="B75" s="41" t="s">
        <v>148</v>
      </c>
      <c r="C75" s="179"/>
      <c r="D75" s="41"/>
      <c r="E75" s="41"/>
      <c r="F75" s="179">
        <f>SUM(F67:F74)</f>
        <v>799.15199999999993</v>
      </c>
      <c r="G75" s="60">
        <f>ROUND([1]BP!C67,1)</f>
        <v>-148.1</v>
      </c>
      <c r="H75" s="60">
        <f>ROUND([1]BP!D67,1)</f>
        <v>-387.5</v>
      </c>
      <c r="I75" s="60">
        <f>ROUND([1]BP!E67,1)</f>
        <v>-315.60000000000002</v>
      </c>
      <c r="J75" s="60">
        <f>ROUND([1]BP!F67,1)</f>
        <v>57.7</v>
      </c>
      <c r="K75" s="60">
        <f>ROUND([1]BP!G67,1)</f>
        <v>356.5</v>
      </c>
      <c r="L75" s="60">
        <f>ROUND([1]BP!H67,1)</f>
        <v>161.80000000000001</v>
      </c>
      <c r="M75" s="60">
        <f>ROUND([1]BP!I67,1)</f>
        <v>521.5</v>
      </c>
      <c r="N75" s="60">
        <f>ROUND([1]BP!J67,1)</f>
        <v>375.3</v>
      </c>
      <c r="O75" s="60">
        <f>ROUND([1]BP!K67,1)</f>
        <v>202.7</v>
      </c>
      <c r="P75" s="60">
        <f>ROUND([1]BP!L67,1)</f>
        <v>491.4</v>
      </c>
      <c r="Q75" s="60">
        <f>ROUND([1]BP!M67,1)</f>
        <v>416.1</v>
      </c>
      <c r="R75" s="60">
        <f>ROUND([1]BP!N67,1)</f>
        <v>316.5</v>
      </c>
      <c r="S75" s="60">
        <v>190.2</v>
      </c>
      <c r="T75" s="60">
        <v>529.94300000000021</v>
      </c>
      <c r="U75" s="60">
        <v>436.42384661999949</v>
      </c>
      <c r="V75" s="60">
        <v>607.95941581999966</v>
      </c>
      <c r="W75" s="60">
        <f>SUM(W67:W74)</f>
        <v>578.43205558000045</v>
      </c>
      <c r="X75" s="60">
        <f>SUM(X67:X74)</f>
        <v>564.11964543000022</v>
      </c>
    </row>
    <row r="76" spans="1:24" ht="16">
      <c r="A76" s="52"/>
      <c r="B76" s="52"/>
      <c r="C76" s="52"/>
      <c r="D76" s="52"/>
      <c r="E76" s="52"/>
      <c r="F76" s="52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1:24" s="13" customFormat="1" ht="16">
      <c r="A77" s="41" t="s">
        <v>149</v>
      </c>
      <c r="B77" s="41" t="s">
        <v>150</v>
      </c>
      <c r="C77" s="178"/>
      <c r="D77" s="41"/>
      <c r="E77" s="41"/>
      <c r="F77" s="178">
        <f>F75+F64+F52</f>
        <v>6898.1849999999995</v>
      </c>
      <c r="G77" s="60">
        <f>ROUND([1]BP!C69,1)</f>
        <v>5284</v>
      </c>
      <c r="H77" s="60">
        <f>ROUND([1]BP!D69,1)</f>
        <v>4597.5</v>
      </c>
      <c r="I77" s="60">
        <f>ROUND([1]BP!E69,1)</f>
        <v>5057.8</v>
      </c>
      <c r="J77" s="60">
        <f>ROUND([1]BP!F69,1)</f>
        <v>5096.6000000000004</v>
      </c>
      <c r="K77" s="60">
        <f>ROUND([1]BP!G69,1)</f>
        <v>4829.3</v>
      </c>
      <c r="L77" s="60">
        <f>ROUND([1]BP!H69,1)</f>
        <v>4728</v>
      </c>
      <c r="M77" s="60">
        <f>ROUND([1]BP!I69,1)</f>
        <v>5293</v>
      </c>
      <c r="N77" s="60">
        <f>ROUND([1]BP!J69,1)</f>
        <v>4957.2</v>
      </c>
      <c r="O77" s="60">
        <f>ROUND([1]BP!K69,1)</f>
        <v>4474.8</v>
      </c>
      <c r="P77" s="60">
        <f>ROUND([1]BP!L69,1)</f>
        <v>4764.8</v>
      </c>
      <c r="Q77" s="60">
        <f>ROUND([1]BP!M69,1)</f>
        <v>4497.6000000000004</v>
      </c>
      <c r="R77" s="60">
        <f>ROUND([1]BP!N69,1)</f>
        <v>3917.6</v>
      </c>
      <c r="S77" s="60">
        <v>3732.7</v>
      </c>
      <c r="T77" s="60">
        <v>4121.9790000000003</v>
      </c>
      <c r="U77" s="60">
        <v>4025.3684491497347</v>
      </c>
      <c r="V77" s="60">
        <v>4030.88587686749</v>
      </c>
      <c r="W77" s="60">
        <f>W75+W64+W52</f>
        <v>3810.0771022279196</v>
      </c>
      <c r="X77" s="60">
        <f>X75+X64+X52</f>
        <v>3896.8664753990015</v>
      </c>
    </row>
    <row r="78" spans="1:24" s="13" customFormat="1">
      <c r="A78"/>
      <c r="B78"/>
      <c r="C78"/>
      <c r="D78"/>
      <c r="E78"/>
      <c r="F78"/>
      <c r="G78" s="67"/>
      <c r="H78"/>
      <c r="I78"/>
      <c r="J78"/>
      <c r="K78"/>
      <c r="L78"/>
      <c r="M78"/>
      <c r="N78"/>
      <c r="O78"/>
      <c r="P78"/>
    </row>
    <row r="79" spans="1:24">
      <c r="G79" s="67"/>
      <c r="H79"/>
      <c r="I79"/>
      <c r="J79"/>
      <c r="K79"/>
      <c r="L79"/>
      <c r="O79"/>
      <c r="P79"/>
    </row>
    <row r="82" spans="1:24" ht="4.5" customHeight="1">
      <c r="A82" s="36"/>
      <c r="B82" s="37"/>
      <c r="C82" s="37"/>
      <c r="D82" s="37"/>
      <c r="E82" s="37"/>
      <c r="F82" s="37"/>
      <c r="G82" s="72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</row>
    <row r="83" spans="1:24">
      <c r="G83" s="67"/>
      <c r="H83"/>
      <c r="I83"/>
      <c r="J83"/>
      <c r="K83"/>
      <c r="L83"/>
      <c r="O83"/>
      <c r="P83"/>
    </row>
    <row r="85" spans="1:24"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1:24"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1:24"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1:24"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1:24"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1:24">
      <c r="G90" s="73"/>
      <c r="H90" s="73"/>
      <c r="I90" s="73"/>
      <c r="J90" s="73"/>
      <c r="K90" s="73"/>
      <c r="L90" s="73"/>
      <c r="M90" s="73"/>
      <c r="N90" s="73"/>
      <c r="O90" s="73"/>
      <c r="P90" s="73"/>
    </row>
    <row r="91" spans="1:24"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1:24"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1:24"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1:24"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1:24"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1:24"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7:16"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7:16"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7:16"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7:16"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7:16"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7:16"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7:16"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7:16"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7:16"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7:16"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7:16"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7:16"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7:16"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7:16"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7:16"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7:16">
      <c r="G112" s="73"/>
      <c r="H112" s="73"/>
      <c r="I112" s="73"/>
      <c r="J112" s="73"/>
      <c r="K112" s="73"/>
      <c r="L112" s="73"/>
      <c r="M112" s="73"/>
      <c r="N112" s="73"/>
      <c r="O112" s="73"/>
      <c r="P112" s="73"/>
    </row>
    <row r="113" spans="7:16"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7:16">
      <c r="G114" s="73"/>
      <c r="H114" s="73"/>
      <c r="I114" s="73"/>
      <c r="J114" s="73"/>
      <c r="K114" s="73"/>
      <c r="L114" s="73"/>
      <c r="M114" s="73"/>
      <c r="N114" s="73"/>
      <c r="O114" s="73"/>
      <c r="P114" s="73"/>
    </row>
    <row r="115" spans="7:16">
      <c r="G115" s="73"/>
      <c r="H115" s="73"/>
      <c r="I115" s="73"/>
      <c r="J115" s="73"/>
      <c r="K115" s="73"/>
      <c r="L115" s="73"/>
      <c r="M115" s="73"/>
      <c r="N115" s="73"/>
      <c r="O115" s="73"/>
      <c r="P115" s="73"/>
    </row>
    <row r="116" spans="7:16">
      <c r="G116" s="73"/>
      <c r="H116" s="73"/>
      <c r="I116" s="73"/>
      <c r="J116" s="73"/>
      <c r="K116" s="73"/>
      <c r="L116" s="73"/>
      <c r="M116" s="73"/>
      <c r="N116" s="73"/>
      <c r="O116" s="73"/>
      <c r="P116" s="73"/>
    </row>
    <row r="117" spans="7:16"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7:16"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7:16"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7:16">
      <c r="G120" s="73"/>
      <c r="H120" s="73"/>
      <c r="I120" s="73"/>
      <c r="J120" s="73"/>
      <c r="K120" s="73"/>
      <c r="L120" s="73"/>
      <c r="M120" s="73"/>
      <c r="N120" s="73"/>
      <c r="O120" s="73"/>
      <c r="P120" s="73"/>
    </row>
    <row r="121" spans="7:16"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7:16">
      <c r="G122" s="73"/>
      <c r="H122" s="73"/>
      <c r="I122" s="73"/>
      <c r="J122" s="73"/>
      <c r="K122" s="73"/>
      <c r="L122" s="73"/>
      <c r="M122" s="73"/>
      <c r="N122" s="73"/>
      <c r="O122" s="73"/>
      <c r="P122" s="73"/>
    </row>
    <row r="123" spans="7:16">
      <c r="G123" s="73"/>
      <c r="H123" s="73"/>
      <c r="I123" s="73"/>
      <c r="J123" s="73"/>
      <c r="K123" s="73"/>
      <c r="L123" s="73"/>
      <c r="M123" s="73"/>
      <c r="N123" s="73"/>
      <c r="O123" s="73"/>
      <c r="P123" s="73"/>
    </row>
    <row r="124" spans="7:16"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7:16"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7:16"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7:16"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7:16"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7:16"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7:16"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7:16"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7:16"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7:16"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7:16"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7:16"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7:16"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7:16"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7:16"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7:16"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7:16"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7:16">
      <c r="G141" s="73"/>
      <c r="H141" s="73"/>
      <c r="I141" s="73"/>
      <c r="J141" s="73"/>
      <c r="K141" s="73"/>
      <c r="L141" s="73"/>
      <c r="M141" s="73"/>
      <c r="N141" s="73"/>
      <c r="O141" s="73"/>
      <c r="P141" s="73"/>
    </row>
    <row r="142" spans="7:16"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7:16">
      <c r="G143" s="73"/>
      <c r="H143" s="73"/>
      <c r="I143" s="73"/>
      <c r="J143" s="73"/>
      <c r="K143" s="73"/>
      <c r="L143" s="73"/>
      <c r="M143" s="73"/>
      <c r="N143" s="73"/>
      <c r="O143" s="73"/>
      <c r="P143" s="73"/>
    </row>
    <row r="144" spans="7:16"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7:16"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7:16"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7:16"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7:16"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7:16"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7:16"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7:16"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7:16">
      <c r="G152" s="73"/>
    </row>
    <row r="153" spans="7:16">
      <c r="G153" s="73"/>
    </row>
    <row r="154" spans="7:16">
      <c r="G154" s="73"/>
    </row>
    <row r="155" spans="7:16">
      <c r="G155" s="73"/>
    </row>
    <row r="156" spans="7:16">
      <c r="G156" s="73"/>
    </row>
    <row r="157" spans="7:16">
      <c r="G157" s="73"/>
    </row>
    <row r="158" spans="7:16">
      <c r="G158" s="73"/>
    </row>
    <row r="159" spans="7:16">
      <c r="G159" s="73"/>
    </row>
    <row r="160" spans="7:16">
      <c r="G160" s="73"/>
    </row>
    <row r="161" spans="7:7">
      <c r="G161" s="73"/>
    </row>
    <row r="162" spans="7:7">
      <c r="G162" s="73"/>
    </row>
    <row r="163" spans="7:7">
      <c r="G163" s="73"/>
    </row>
    <row r="164" spans="7:7">
      <c r="G164" s="73"/>
    </row>
    <row r="165" spans="7:7">
      <c r="G165" s="73"/>
    </row>
    <row r="166" spans="7:7">
      <c r="G166" s="73"/>
    </row>
    <row r="167" spans="7:7">
      <c r="G167" s="73"/>
    </row>
    <row r="168" spans="7:7">
      <c r="G168" s="73"/>
    </row>
    <row r="169" spans="7:7">
      <c r="G169" s="73"/>
    </row>
    <row r="170" spans="7:7">
      <c r="G170" s="73"/>
    </row>
    <row r="171" spans="7:7">
      <c r="G171" s="73"/>
    </row>
    <row r="172" spans="7:7">
      <c r="G172" s="73"/>
    </row>
    <row r="173" spans="7:7">
      <c r="G173" s="73"/>
    </row>
    <row r="174" spans="7:7">
      <c r="G174" s="73"/>
    </row>
    <row r="175" spans="7:7">
      <c r="G175" s="73"/>
    </row>
    <row r="176" spans="7:7">
      <c r="G176" s="73"/>
    </row>
    <row r="177" spans="7:7">
      <c r="G177" s="73"/>
    </row>
    <row r="178" spans="7:7">
      <c r="G178" s="73"/>
    </row>
    <row r="179" spans="7:7">
      <c r="G179" s="73"/>
    </row>
    <row r="180" spans="7:7">
      <c r="G180" s="73"/>
    </row>
    <row r="181" spans="7:7">
      <c r="G181" s="73"/>
    </row>
    <row r="182" spans="7:7">
      <c r="G182" s="73"/>
    </row>
    <row r="183" spans="7:7">
      <c r="G183" s="73"/>
    </row>
    <row r="184" spans="7:7">
      <c r="G184" s="73"/>
    </row>
    <row r="185" spans="7:7">
      <c r="G185" s="73"/>
    </row>
    <row r="186" spans="7:7">
      <c r="G186" s="73"/>
    </row>
    <row r="187" spans="7:7">
      <c r="G187" s="73"/>
    </row>
    <row r="188" spans="7:7">
      <c r="G188" s="73"/>
    </row>
    <row r="189" spans="7:7">
      <c r="G189" s="73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T164"/>
  <sheetViews>
    <sheetView showGridLines="0" zoomScaleNormal="100"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N5" sqref="N5"/>
    </sheetView>
  </sheetViews>
  <sheetFormatPr defaultColWidth="9" defaultRowHeight="14" outlineLevelRow="1" outlineLevelCol="1"/>
  <cols>
    <col min="1" max="1" width="57.33203125" customWidth="1"/>
    <col min="2" max="2" width="57.33203125" hidden="1" customWidth="1" outlineLevel="1"/>
    <col min="3" max="3" width="7.08203125" style="64" hidden="1" customWidth="1" collapsed="1"/>
    <col min="4" max="6" width="8.33203125" style="11" hidden="1" customWidth="1"/>
    <col min="7" max="8" width="7.08203125" style="11" hidden="1" customWidth="1"/>
    <col min="9" max="10" width="7.08203125" style="12" hidden="1" customWidth="1"/>
    <col min="11" max="12" width="7.08203125" style="64" hidden="1" customWidth="1" collapsed="1"/>
    <col min="13" max="13" width="9" style="12" hidden="1" customWidth="1"/>
    <col min="14" max="14" width="9" style="12" customWidth="1"/>
    <col min="15" max="17" width="9" style="12"/>
    <col min="18" max="20" width="7.83203125" style="64" bestFit="1" customWidth="1" collapsed="1"/>
    <col min="21" max="16384" width="9" style="12"/>
  </cols>
  <sheetData>
    <row r="1" spans="1:20" ht="17.25" customHeight="1">
      <c r="A1" s="198"/>
      <c r="B1" s="198"/>
    </row>
    <row r="2" spans="1:20" ht="17.25" customHeight="1">
      <c r="A2" s="198"/>
      <c r="B2" s="198"/>
    </row>
    <row r="3" spans="1:20" ht="4.5" customHeight="1">
      <c r="A3" s="34"/>
      <c r="B3" s="35"/>
      <c r="C3" s="65"/>
      <c r="D3" s="35"/>
      <c r="E3" s="35"/>
      <c r="F3" s="35"/>
      <c r="G3" s="35"/>
      <c r="H3" s="35"/>
      <c r="I3" s="35"/>
      <c r="J3" s="3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16.5" customHeight="1">
      <c r="A4" s="33" t="s">
        <v>196</v>
      </c>
      <c r="B4" s="33"/>
      <c r="C4" s="38" t="s">
        <v>1</v>
      </c>
      <c r="D4" s="38" t="s">
        <v>16</v>
      </c>
      <c r="E4" s="38" t="s">
        <v>6</v>
      </c>
      <c r="F4" s="38">
        <v>2020</v>
      </c>
      <c r="G4" s="39" t="s">
        <v>5</v>
      </c>
      <c r="H4" s="39" t="s">
        <v>186</v>
      </c>
      <c r="I4" s="39" t="s">
        <v>187</v>
      </c>
      <c r="J4" s="39">
        <v>2021</v>
      </c>
      <c r="K4" s="38" t="s">
        <v>260</v>
      </c>
      <c r="L4" s="38" t="s">
        <v>312</v>
      </c>
      <c r="M4" s="38" t="s">
        <v>314</v>
      </c>
      <c r="N4" s="38">
        <v>2022</v>
      </c>
      <c r="O4" s="38" t="s">
        <v>325</v>
      </c>
      <c r="P4" s="38" t="s">
        <v>328</v>
      </c>
      <c r="Q4" s="38" t="s">
        <v>333</v>
      </c>
      <c r="R4" s="38" t="s">
        <v>344</v>
      </c>
      <c r="S4" s="38" t="s">
        <v>358</v>
      </c>
      <c r="T4" s="38" t="s">
        <v>366</v>
      </c>
    </row>
    <row r="5" spans="1:20" ht="16.5" customHeight="1">
      <c r="A5" s="29" t="s">
        <v>47</v>
      </c>
      <c r="B5" s="30"/>
      <c r="C5"/>
      <c r="D5"/>
      <c r="E5"/>
      <c r="F5"/>
      <c r="G5"/>
      <c r="H5"/>
      <c r="I5"/>
      <c r="J5"/>
      <c r="K5"/>
      <c r="L5" s="66"/>
      <c r="R5"/>
      <c r="S5"/>
      <c r="T5"/>
    </row>
    <row r="6" spans="1:20" ht="4.5" hidden="1" customHeight="1" outlineLevel="1">
      <c r="A6" s="34"/>
      <c r="B6" s="35"/>
      <c r="C6" s="65"/>
      <c r="D6" s="35"/>
      <c r="E6" s="35"/>
      <c r="F6" s="35"/>
      <c r="G6" s="35"/>
      <c r="H6" s="35"/>
      <c r="I6" s="35"/>
      <c r="J6" s="3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ht="16.5" hidden="1" customHeight="1" outlineLevel="1">
      <c r="A7" s="33"/>
      <c r="B7" s="33" t="s">
        <v>199</v>
      </c>
      <c r="C7" s="38" t="s">
        <v>192</v>
      </c>
      <c r="D7" s="38" t="s">
        <v>193</v>
      </c>
      <c r="E7" s="38" t="s">
        <v>6</v>
      </c>
      <c r="F7" s="38">
        <v>2020</v>
      </c>
      <c r="G7" s="39" t="s">
        <v>194</v>
      </c>
      <c r="H7" s="39" t="s">
        <v>195</v>
      </c>
      <c r="I7" s="39" t="s">
        <v>187</v>
      </c>
      <c r="J7" s="39">
        <v>2021</v>
      </c>
      <c r="K7" s="38" t="s">
        <v>309</v>
      </c>
      <c r="L7" s="38" t="s">
        <v>320</v>
      </c>
      <c r="M7" s="38" t="s">
        <v>314</v>
      </c>
      <c r="N7" s="38">
        <v>2022</v>
      </c>
      <c r="O7" s="38" t="s">
        <v>309</v>
      </c>
      <c r="P7" s="38" t="s">
        <v>329</v>
      </c>
      <c r="Q7" s="38" t="s">
        <v>334</v>
      </c>
      <c r="R7" s="38"/>
      <c r="S7" s="38"/>
      <c r="T7" s="38"/>
    </row>
    <row r="8" spans="1:20" ht="16.5" hidden="1" customHeight="1" outlineLevel="1" collapsed="1">
      <c r="A8" s="12"/>
      <c r="B8" s="29" t="s">
        <v>48</v>
      </c>
      <c r="C8" s="66"/>
      <c r="D8" s="12"/>
      <c r="E8" s="12"/>
      <c r="F8" s="12"/>
      <c r="G8" s="12"/>
      <c r="H8" s="12"/>
      <c r="K8" s="66"/>
      <c r="L8" s="66"/>
      <c r="R8" s="66"/>
      <c r="S8" s="66"/>
      <c r="T8" s="66"/>
    </row>
    <row r="9" spans="1:20" ht="6.65" customHeight="1" collapsed="1">
      <c r="A9" s="33"/>
      <c r="B9" s="33"/>
      <c r="C9" s="31"/>
      <c r="D9" s="31"/>
      <c r="E9" s="31"/>
      <c r="F9" s="31"/>
      <c r="G9" s="32"/>
      <c r="H9" s="32"/>
      <c r="I9" s="32"/>
      <c r="J9" s="32"/>
      <c r="K9" s="31"/>
      <c r="L9" s="31"/>
      <c r="R9" s="31"/>
      <c r="S9" s="31"/>
      <c r="T9" s="31"/>
    </row>
    <row r="10" spans="1:20" s="13" customFormat="1" ht="16">
      <c r="A10" s="74" t="s">
        <v>271</v>
      </c>
      <c r="B10" s="153" t="s">
        <v>272</v>
      </c>
      <c r="C10" s="85">
        <v>-846.8</v>
      </c>
      <c r="D10" s="85">
        <v>-1086.3</v>
      </c>
      <c r="E10" s="85">
        <v>-1319.4</v>
      </c>
      <c r="F10" s="85">
        <v>-1538.4</v>
      </c>
      <c r="G10" s="85">
        <v>-117.6</v>
      </c>
      <c r="H10" s="85">
        <v>-326.5</v>
      </c>
      <c r="I10" s="85">
        <v>-407.1</v>
      </c>
      <c r="J10" s="85">
        <v>-545.29999999999995</v>
      </c>
      <c r="K10" s="85">
        <v>-104.7</v>
      </c>
      <c r="L10" s="85">
        <v>-194.2</v>
      </c>
      <c r="M10" s="85">
        <v>-264.7</v>
      </c>
      <c r="N10" s="85">
        <v>-347.1</v>
      </c>
      <c r="O10" s="85">
        <v>-133.1</v>
      </c>
      <c r="P10" s="85">
        <v>-171.79599999999999</v>
      </c>
      <c r="Q10" s="85">
        <v>-91.440602678219363</v>
      </c>
      <c r="R10" s="85">
        <v>-56.175966918092342</v>
      </c>
      <c r="S10" s="85">
        <v>-34.410850758275494</v>
      </c>
      <c r="T10" s="85">
        <v>-16.432098486143527</v>
      </c>
    </row>
    <row r="11" spans="1:20" s="13" customFormat="1" ht="32">
      <c r="A11" s="75" t="s">
        <v>273</v>
      </c>
      <c r="B11" s="82" t="s">
        <v>168</v>
      </c>
      <c r="C11" s="86">
        <v>775.3</v>
      </c>
      <c r="D11" s="86">
        <v>986.9</v>
      </c>
      <c r="E11" s="86">
        <v>1132.2</v>
      </c>
      <c r="F11" s="86">
        <v>979.7</v>
      </c>
      <c r="G11" s="86">
        <v>57</v>
      </c>
      <c r="H11" s="86">
        <v>133.69999999999999</v>
      </c>
      <c r="I11" s="86">
        <v>191.5</v>
      </c>
      <c r="J11" s="86">
        <v>261</v>
      </c>
      <c r="K11" s="86">
        <v>125.7</v>
      </c>
      <c r="L11" s="155">
        <v>203.3</v>
      </c>
      <c r="M11" s="155">
        <v>382.4</v>
      </c>
      <c r="N11" s="155">
        <v>478.7</v>
      </c>
      <c r="O11" s="155">
        <v>150.30000000000001</v>
      </c>
      <c r="P11" s="155">
        <v>179.04999999999998</v>
      </c>
      <c r="Q11" s="155">
        <v>275.00402519538108</v>
      </c>
      <c r="R11" s="86">
        <v>168.2141327988013</v>
      </c>
      <c r="S11" s="86">
        <v>108.8</v>
      </c>
      <c r="T11" s="86">
        <f>SUM(T13:T21)</f>
        <v>97.795123389007586</v>
      </c>
    </row>
    <row r="12" spans="1:20" s="133" customFormat="1" ht="16">
      <c r="A12" s="185" t="s">
        <v>343</v>
      </c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8"/>
      <c r="M12" s="188"/>
      <c r="N12" s="188"/>
      <c r="O12" s="188"/>
      <c r="P12" s="188"/>
      <c r="Q12" s="188"/>
      <c r="R12" s="187"/>
      <c r="S12" s="187"/>
      <c r="T12" s="187"/>
    </row>
    <row r="13" spans="1:20" s="13" customFormat="1" ht="16">
      <c r="A13" s="77" t="s">
        <v>14</v>
      </c>
      <c r="B13" s="77" t="s">
        <v>53</v>
      </c>
      <c r="C13" s="87">
        <v>55.1</v>
      </c>
      <c r="D13" s="87">
        <v>113.6</v>
      </c>
      <c r="E13" s="87">
        <v>193.2</v>
      </c>
      <c r="F13" s="87">
        <v>212.6</v>
      </c>
      <c r="G13" s="87">
        <v>50.7</v>
      </c>
      <c r="H13" s="87">
        <v>100.7</v>
      </c>
      <c r="I13" s="87">
        <v>147.9</v>
      </c>
      <c r="J13" s="87">
        <v>208.6</v>
      </c>
      <c r="K13" s="87">
        <v>49.1</v>
      </c>
      <c r="L13" s="156">
        <v>97.7</v>
      </c>
      <c r="M13" s="156">
        <v>149.80000000000001</v>
      </c>
      <c r="N13" s="156">
        <v>203.2</v>
      </c>
      <c r="O13" s="156">
        <v>52</v>
      </c>
      <c r="P13" s="156">
        <v>53.744000000000007</v>
      </c>
      <c r="Q13" s="156">
        <v>51.039704568844357</v>
      </c>
      <c r="R13" s="87">
        <v>61.734113888618644</v>
      </c>
      <c r="S13" s="87">
        <v>49.835930984531394</v>
      </c>
      <c r="T13" s="87">
        <v>58.551611361097869</v>
      </c>
    </row>
    <row r="14" spans="1:20" s="13" customFormat="1" ht="16">
      <c r="A14" s="77" t="s">
        <v>45</v>
      </c>
      <c r="B14" s="77" t="s">
        <v>169</v>
      </c>
      <c r="C14" s="87">
        <v>69.2</v>
      </c>
      <c r="D14" s="87">
        <v>80.5</v>
      </c>
      <c r="E14" s="87">
        <v>79.599999999999994</v>
      </c>
      <c r="F14" s="87">
        <v>91.6</v>
      </c>
      <c r="G14" s="87">
        <v>-3.8</v>
      </c>
      <c r="H14" s="87">
        <v>-8.3000000000000007</v>
      </c>
      <c r="I14" s="87">
        <v>-10.4</v>
      </c>
      <c r="J14" s="87">
        <v>-1.8</v>
      </c>
      <c r="K14" s="87">
        <v>13</v>
      </c>
      <c r="L14" s="156">
        <v>13.7</v>
      </c>
      <c r="M14" s="156">
        <v>27.7</v>
      </c>
      <c r="N14" s="156">
        <v>48.4</v>
      </c>
      <c r="O14" s="156">
        <v>2.8</v>
      </c>
      <c r="P14" s="156">
        <v>20.271999999999998</v>
      </c>
      <c r="Q14" s="156">
        <v>22.924585219186028</v>
      </c>
      <c r="R14" s="87">
        <v>12.730920793912006</v>
      </c>
      <c r="S14" s="87">
        <v>4.5841849299999904</v>
      </c>
      <c r="T14" s="87">
        <v>4.7860365000000016</v>
      </c>
    </row>
    <row r="15" spans="1:20" s="13" customFormat="1" ht="16">
      <c r="A15" s="77" t="s">
        <v>17</v>
      </c>
      <c r="B15" s="77" t="s">
        <v>170</v>
      </c>
      <c r="C15" s="87">
        <v>3.2</v>
      </c>
      <c r="D15" s="87">
        <v>147</v>
      </c>
      <c r="E15" s="87">
        <v>179</v>
      </c>
      <c r="F15" s="87">
        <v>43.6</v>
      </c>
      <c r="G15" s="87">
        <v>7.2</v>
      </c>
      <c r="H15" s="87">
        <v>44</v>
      </c>
      <c r="I15" s="87">
        <v>54.5</v>
      </c>
      <c r="J15" s="87">
        <v>83.1</v>
      </c>
      <c r="K15" s="87">
        <v>67</v>
      </c>
      <c r="L15" s="156">
        <v>105.9</v>
      </c>
      <c r="M15" s="156">
        <v>203</v>
      </c>
      <c r="N15" s="156">
        <v>282.3</v>
      </c>
      <c r="O15" s="156">
        <v>89.3</v>
      </c>
      <c r="P15" s="156">
        <v>100.29299999999999</v>
      </c>
      <c r="Q15" s="156">
        <v>90.800522208875407</v>
      </c>
      <c r="R15" s="87">
        <v>28.929234299958182</v>
      </c>
      <c r="S15" s="87">
        <v>58.788474432366137</v>
      </c>
      <c r="T15" s="87">
        <v>32.171355676725923</v>
      </c>
    </row>
    <row r="16" spans="1:20" s="13" customFormat="1" ht="16">
      <c r="A16" s="77" t="s">
        <v>274</v>
      </c>
      <c r="B16" s="77" t="s">
        <v>270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0.1</v>
      </c>
      <c r="L16" s="156">
        <v>0.4</v>
      </c>
      <c r="M16" s="156">
        <v>0.6</v>
      </c>
      <c r="N16" s="156">
        <v>0.9</v>
      </c>
      <c r="O16" s="156">
        <v>0.2</v>
      </c>
      <c r="P16" s="156">
        <v>9.6000000000000002E-2</v>
      </c>
      <c r="Q16" s="156">
        <v>1.4216689278084227E-2</v>
      </c>
      <c r="R16" s="87">
        <v>6.8342938021814792E-3</v>
      </c>
      <c r="S16" s="87">
        <v>1.5553926245333968E-3</v>
      </c>
      <c r="T16" s="87">
        <v>6.7837841419850524E-4</v>
      </c>
    </row>
    <row r="17" spans="1:20" s="13" customFormat="1" ht="16">
      <c r="A17" s="77" t="s">
        <v>275</v>
      </c>
      <c r="B17" s="77" t="s">
        <v>276</v>
      </c>
      <c r="C17" s="87">
        <v>7.9</v>
      </c>
      <c r="D17" s="87">
        <v>16.3</v>
      </c>
      <c r="E17" s="87">
        <v>21.4</v>
      </c>
      <c r="F17" s="87">
        <v>-63.5</v>
      </c>
      <c r="G17" s="87">
        <v>-7.9</v>
      </c>
      <c r="H17" s="87">
        <v>-19.8</v>
      </c>
      <c r="I17" s="87">
        <v>-24.9</v>
      </c>
      <c r="J17" s="87">
        <v>-61.3</v>
      </c>
      <c r="K17" s="87">
        <v>-13.6</v>
      </c>
      <c r="L17" s="156">
        <v>-27.7</v>
      </c>
      <c r="M17" s="156">
        <v>-12.7</v>
      </c>
      <c r="N17" s="156">
        <v>-76.400000000000006</v>
      </c>
      <c r="O17" s="156">
        <v>4.2</v>
      </c>
      <c r="P17" s="156">
        <v>15.629999999999999</v>
      </c>
      <c r="Q17" s="156">
        <v>32.229305041105235</v>
      </c>
      <c r="R17" s="87">
        <v>59.80919436437452</v>
      </c>
      <c r="S17" s="87">
        <v>-8.9</v>
      </c>
      <c r="T17" s="87">
        <v>-1.0084991419986773</v>
      </c>
    </row>
    <row r="18" spans="1:20" s="13" customFormat="1" ht="16">
      <c r="A18" s="77" t="s">
        <v>18</v>
      </c>
      <c r="B18" s="77" t="s">
        <v>171</v>
      </c>
      <c r="C18" s="87">
        <v>6.2</v>
      </c>
      <c r="D18" s="87">
        <v>5.9</v>
      </c>
      <c r="E18" s="87">
        <v>5.3</v>
      </c>
      <c r="F18" s="87">
        <v>11</v>
      </c>
      <c r="G18" s="87">
        <v>-2.4</v>
      </c>
      <c r="H18" s="87">
        <v>-1.6</v>
      </c>
      <c r="I18" s="87">
        <v>-1.8</v>
      </c>
      <c r="J18" s="87">
        <v>-3.2</v>
      </c>
      <c r="K18" s="87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87">
        <v>0</v>
      </c>
      <c r="S18" s="87">
        <v>0</v>
      </c>
      <c r="T18" s="87">
        <v>0</v>
      </c>
    </row>
    <row r="19" spans="1:20" s="13" customFormat="1" ht="16">
      <c r="A19" s="77" t="s">
        <v>345</v>
      </c>
      <c r="B19" s="77"/>
      <c r="C19" s="87"/>
      <c r="D19" s="87"/>
      <c r="E19" s="87"/>
      <c r="F19" s="87"/>
      <c r="G19" s="87"/>
      <c r="H19" s="87"/>
      <c r="I19" s="87"/>
      <c r="J19" s="87"/>
      <c r="K19" s="87"/>
      <c r="L19" s="156"/>
      <c r="M19" s="156"/>
      <c r="N19" s="156"/>
      <c r="O19" s="156">
        <v>0</v>
      </c>
      <c r="P19" s="156">
        <v>0</v>
      </c>
      <c r="Q19" s="156">
        <v>77.044274290000004</v>
      </c>
      <c r="R19" s="87">
        <v>0</v>
      </c>
      <c r="S19" s="87">
        <v>0</v>
      </c>
      <c r="T19" s="87">
        <v>0</v>
      </c>
    </row>
    <row r="20" spans="1:20" s="13" customFormat="1" ht="16" customHeight="1">
      <c r="A20" s="77" t="s">
        <v>357</v>
      </c>
      <c r="B20" s="77" t="s">
        <v>277</v>
      </c>
      <c r="C20" s="87">
        <v>640.4</v>
      </c>
      <c r="D20" s="87">
        <v>640.5</v>
      </c>
      <c r="E20" s="87">
        <v>658.2</v>
      </c>
      <c r="F20" s="87">
        <v>636.1</v>
      </c>
      <c r="G20" s="87">
        <v>8.6</v>
      </c>
      <c r="H20" s="87">
        <v>12.5</v>
      </c>
      <c r="I20" s="87">
        <v>10.4</v>
      </c>
      <c r="J20" s="87">
        <v>16.2</v>
      </c>
      <c r="K20" s="87">
        <v>7.2</v>
      </c>
      <c r="L20" s="156">
        <v>7.7</v>
      </c>
      <c r="M20" s="156">
        <v>10.7</v>
      </c>
      <c r="N20" s="156">
        <v>17.8</v>
      </c>
      <c r="O20" s="156">
        <v>1.958</v>
      </c>
      <c r="P20" s="156">
        <v>1.6460000000000001</v>
      </c>
      <c r="Q20" s="156">
        <v>7.6904413770114575</v>
      </c>
      <c r="R20" s="87">
        <v>4.4449781603800487</v>
      </c>
      <c r="S20" s="87">
        <v>0.49298742904641379</v>
      </c>
      <c r="T20" s="87">
        <v>-1.0762279054339414</v>
      </c>
    </row>
    <row r="21" spans="1:20" s="13" customFormat="1" ht="16">
      <c r="A21" s="77" t="s">
        <v>19</v>
      </c>
      <c r="B21" s="77" t="s">
        <v>172</v>
      </c>
      <c r="C21" s="87">
        <v>-6.7</v>
      </c>
      <c r="D21" s="87">
        <v>-16.899999999999999</v>
      </c>
      <c r="E21" s="87">
        <v>-4.5</v>
      </c>
      <c r="F21" s="87">
        <v>48.3</v>
      </c>
      <c r="G21" s="87">
        <v>4.7</v>
      </c>
      <c r="H21" s="87">
        <v>6.3</v>
      </c>
      <c r="I21" s="87">
        <v>15.8</v>
      </c>
      <c r="J21" s="87">
        <v>19.399999999999999</v>
      </c>
      <c r="K21" s="87">
        <v>2.7</v>
      </c>
      <c r="L21" s="156">
        <v>5.6</v>
      </c>
      <c r="M21" s="156">
        <v>3.3</v>
      </c>
      <c r="N21" s="156">
        <v>2.5</v>
      </c>
      <c r="O21" s="156">
        <v>-7.9000000000000001E-2</v>
      </c>
      <c r="P21" s="156">
        <v>-12.631</v>
      </c>
      <c r="Q21" s="156">
        <v>-6.7390241989194664</v>
      </c>
      <c r="R21" s="87">
        <v>0.55885699775566811</v>
      </c>
      <c r="S21" s="87">
        <v>4.062770001997726</v>
      </c>
      <c r="T21" s="87">
        <v>4.3701685202022347</v>
      </c>
    </row>
    <row r="22" spans="1:20" s="13" customFormat="1" ht="16">
      <c r="A22" s="76" t="s">
        <v>278</v>
      </c>
      <c r="B22" s="83" t="s">
        <v>279</v>
      </c>
      <c r="C22" s="155">
        <v>402.5</v>
      </c>
      <c r="D22" s="155">
        <v>1015.7</v>
      </c>
      <c r="E22" s="155">
        <v>1429.2</v>
      </c>
      <c r="F22" s="155">
        <v>1407.4</v>
      </c>
      <c r="G22" s="155">
        <v>-97.3</v>
      </c>
      <c r="H22" s="155">
        <v>-9.8000000000000007</v>
      </c>
      <c r="I22" s="155">
        <v>-120.1</v>
      </c>
      <c r="J22" s="155">
        <v>179.8</v>
      </c>
      <c r="K22" s="155">
        <v>65.099999999999994</v>
      </c>
      <c r="L22" s="155">
        <v>-362.2</v>
      </c>
      <c r="M22" s="155">
        <v>-452.4</v>
      </c>
      <c r="N22" s="155">
        <v>-13.3</v>
      </c>
      <c r="O22" s="155">
        <v>-216.46200000000002</v>
      </c>
      <c r="P22" s="155">
        <v>-71.644999999999996</v>
      </c>
      <c r="Q22" s="155">
        <v>-510.7384361745585</v>
      </c>
      <c r="R22" s="155">
        <v>-91.665636350620076</v>
      </c>
      <c r="S22" s="155">
        <f>SUM(S23:S33)</f>
        <v>-86.456556376604624</v>
      </c>
      <c r="T22" s="155">
        <f>SUM(T23:T33)</f>
        <v>-73.262342178393013</v>
      </c>
    </row>
    <row r="23" spans="1:20" s="13" customFormat="1" ht="16">
      <c r="A23" s="77" t="s">
        <v>20</v>
      </c>
      <c r="B23" s="77" t="s">
        <v>173</v>
      </c>
      <c r="C23" s="87">
        <v>947.7</v>
      </c>
      <c r="D23" s="87">
        <v>1881.9</v>
      </c>
      <c r="E23" s="87">
        <v>2015.8</v>
      </c>
      <c r="F23" s="87">
        <v>1877</v>
      </c>
      <c r="G23" s="87">
        <v>62.1</v>
      </c>
      <c r="H23" s="87">
        <v>-12.1</v>
      </c>
      <c r="I23" s="87">
        <v>-381.1</v>
      </c>
      <c r="J23" s="87">
        <v>61.1</v>
      </c>
      <c r="K23" s="87">
        <v>243.9</v>
      </c>
      <c r="L23" s="156">
        <v>-81.3</v>
      </c>
      <c r="M23" s="156">
        <v>32.4</v>
      </c>
      <c r="N23" s="156">
        <v>440.8</v>
      </c>
      <c r="O23" s="156">
        <v>-113.78</v>
      </c>
      <c r="P23" s="156">
        <v>-115.49699999999999</v>
      </c>
      <c r="Q23" s="156">
        <v>-425.27723973964879</v>
      </c>
      <c r="R23" s="87">
        <v>155.13983094648785</v>
      </c>
      <c r="S23" s="87">
        <v>-35.799269201089707</v>
      </c>
      <c r="T23" s="87">
        <v>-245.2837759889928</v>
      </c>
    </row>
    <row r="24" spans="1:20" s="13" customFormat="1" ht="16">
      <c r="A24" s="77" t="s">
        <v>73</v>
      </c>
      <c r="B24" s="77" t="s">
        <v>174</v>
      </c>
      <c r="C24" s="87">
        <v>8.3000000000000007</v>
      </c>
      <c r="D24" s="87">
        <v>68.7</v>
      </c>
      <c r="E24" s="87">
        <v>6.4</v>
      </c>
      <c r="F24" s="87">
        <v>-97.7</v>
      </c>
      <c r="G24" s="87">
        <v>45.2</v>
      </c>
      <c r="H24" s="87">
        <v>129</v>
      </c>
      <c r="I24" s="87">
        <v>75.2</v>
      </c>
      <c r="J24" s="87">
        <v>117</v>
      </c>
      <c r="K24" s="87">
        <v>124.4</v>
      </c>
      <c r="L24" s="156">
        <v>-44.5</v>
      </c>
      <c r="M24" s="156">
        <v>35.9</v>
      </c>
      <c r="N24" s="156">
        <v>267.7</v>
      </c>
      <c r="O24" s="156">
        <v>3.508</v>
      </c>
      <c r="P24" s="156">
        <v>-134.578</v>
      </c>
      <c r="Q24" s="156">
        <v>-39.612998017675949</v>
      </c>
      <c r="R24" s="87">
        <v>-105.11970418565353</v>
      </c>
      <c r="S24" s="87">
        <v>232.9328318101276</v>
      </c>
      <c r="T24" s="87">
        <v>-71.457430121577659</v>
      </c>
    </row>
    <row r="25" spans="1:20" s="13" customFormat="1" ht="16">
      <c r="A25" s="77" t="s">
        <v>24</v>
      </c>
      <c r="B25" s="77" t="s">
        <v>111</v>
      </c>
      <c r="C25" s="87">
        <v>-191.1</v>
      </c>
      <c r="D25" s="87">
        <v>-715.8</v>
      </c>
      <c r="E25" s="87">
        <v>-673.8</v>
      </c>
      <c r="F25" s="87">
        <v>-620.70000000000005</v>
      </c>
      <c r="G25" s="87">
        <v>-103.1</v>
      </c>
      <c r="H25" s="87">
        <v>-54.2</v>
      </c>
      <c r="I25" s="87">
        <v>55.7</v>
      </c>
      <c r="J25" s="87">
        <v>170</v>
      </c>
      <c r="K25" s="87">
        <v>-21.7</v>
      </c>
      <c r="L25" s="156">
        <v>-44.4</v>
      </c>
      <c r="M25" s="156">
        <v>-11.7</v>
      </c>
      <c r="N25" s="156">
        <v>92.7</v>
      </c>
      <c r="O25" s="156">
        <v>-69.126000000000005</v>
      </c>
      <c r="P25" s="156">
        <v>88.152000000000001</v>
      </c>
      <c r="Q25" s="156">
        <v>145.89080110492526</v>
      </c>
      <c r="R25" s="87">
        <v>-34.198051931900508</v>
      </c>
      <c r="S25" s="87">
        <v>-223.50569813311557</v>
      </c>
      <c r="T25" s="87">
        <v>-37.809749964564716</v>
      </c>
    </row>
    <row r="26" spans="1:20" s="13" customFormat="1" ht="16">
      <c r="A26" s="77" t="s">
        <v>25</v>
      </c>
      <c r="B26" s="77" t="s">
        <v>176</v>
      </c>
      <c r="C26" s="87">
        <v>-345.1</v>
      </c>
      <c r="D26" s="87">
        <v>-251.4</v>
      </c>
      <c r="E26" s="87">
        <v>90.3</v>
      </c>
      <c r="F26" s="87">
        <v>169.4</v>
      </c>
      <c r="G26" s="87">
        <v>-110.9</v>
      </c>
      <c r="H26" s="87">
        <v>32.9</v>
      </c>
      <c r="I26" s="87">
        <v>271.2</v>
      </c>
      <c r="J26" s="87">
        <v>-24.4</v>
      </c>
      <c r="K26" s="87">
        <v>-228.3</v>
      </c>
      <c r="L26" s="156">
        <v>-58.3</v>
      </c>
      <c r="M26" s="156">
        <v>-347.5</v>
      </c>
      <c r="N26" s="156">
        <v>-755</v>
      </c>
      <c r="O26" s="156">
        <v>15.638</v>
      </c>
      <c r="P26" s="156">
        <v>148.845</v>
      </c>
      <c r="Q26" s="156">
        <v>-161.54033655543648</v>
      </c>
      <c r="R26" s="87">
        <v>-124.15001893713527</v>
      </c>
      <c r="S26" s="87">
        <v>-17.07833304228825</v>
      </c>
      <c r="T26" s="87">
        <v>241.03691774159373</v>
      </c>
    </row>
    <row r="27" spans="1:20" s="13" customFormat="1" ht="16">
      <c r="A27" s="77" t="s">
        <v>280</v>
      </c>
      <c r="B27" s="77" t="s">
        <v>281</v>
      </c>
      <c r="C27" s="87">
        <v>28.6</v>
      </c>
      <c r="D27" s="89">
        <v>-0.8</v>
      </c>
      <c r="E27" s="89">
        <v>7.3</v>
      </c>
      <c r="F27" s="89">
        <v>56.1</v>
      </c>
      <c r="G27" s="87">
        <v>-1.6</v>
      </c>
      <c r="H27" s="87">
        <v>6.2</v>
      </c>
      <c r="I27" s="87">
        <v>39.6</v>
      </c>
      <c r="J27" s="89">
        <v>48.2</v>
      </c>
      <c r="K27" s="87">
        <v>6.9</v>
      </c>
      <c r="L27" s="156">
        <v>-0.2</v>
      </c>
      <c r="M27" s="156">
        <v>7.4</v>
      </c>
      <c r="N27" s="156">
        <v>19.8</v>
      </c>
      <c r="O27" s="156">
        <v>-5.4720000000000004</v>
      </c>
      <c r="P27" s="156">
        <v>0.97800000000000065</v>
      </c>
      <c r="Q27" s="156">
        <v>8.4480625143712533</v>
      </c>
      <c r="R27" s="87">
        <v>10.445605946997933</v>
      </c>
      <c r="S27" s="87">
        <v>-4.9689456032592713E-2</v>
      </c>
      <c r="T27" s="87">
        <v>-8.3324122591673895</v>
      </c>
    </row>
    <row r="28" spans="1:20" s="13" customFormat="1" ht="16">
      <c r="A28" s="77" t="s">
        <v>282</v>
      </c>
      <c r="B28" s="77" t="s">
        <v>283</v>
      </c>
      <c r="C28" s="87">
        <v>18.7</v>
      </c>
      <c r="D28" s="89">
        <v>38.1</v>
      </c>
      <c r="E28" s="89">
        <v>30.3</v>
      </c>
      <c r="F28" s="89">
        <v>32.799999999999997</v>
      </c>
      <c r="G28" s="87">
        <v>0</v>
      </c>
      <c r="H28" s="87">
        <v>-0.6</v>
      </c>
      <c r="I28" s="87">
        <v>-0.9</v>
      </c>
      <c r="J28" s="89">
        <v>0.5</v>
      </c>
      <c r="K28" s="87">
        <v>-2.6</v>
      </c>
      <c r="L28" s="156">
        <v>-13.2</v>
      </c>
      <c r="M28" s="156">
        <v>-15.9</v>
      </c>
      <c r="N28" s="156">
        <v>-16.100000000000001</v>
      </c>
      <c r="O28" s="156">
        <v>-0.90200000000000002</v>
      </c>
      <c r="P28" s="156">
        <v>-4.3620000000000001</v>
      </c>
      <c r="Q28" s="156">
        <v>-4.4184610319150783</v>
      </c>
      <c r="R28" s="87">
        <v>-2.884485976538083</v>
      </c>
      <c r="S28" s="87">
        <v>3.2355874911724126E-2</v>
      </c>
      <c r="T28" s="87">
        <v>0.38983390396891804</v>
      </c>
    </row>
    <row r="29" spans="1:20" s="13" customFormat="1" ht="16">
      <c r="A29" s="77" t="s">
        <v>38</v>
      </c>
      <c r="B29" s="77" t="s">
        <v>177</v>
      </c>
      <c r="C29" s="87">
        <v>8.3000000000000007</v>
      </c>
      <c r="D29" s="89">
        <v>3.3</v>
      </c>
      <c r="E29" s="89">
        <v>29.9</v>
      </c>
      <c r="F29" s="89">
        <v>53</v>
      </c>
      <c r="G29" s="87">
        <v>14.5</v>
      </c>
      <c r="H29" s="87">
        <v>17.100000000000001</v>
      </c>
      <c r="I29" s="87">
        <v>-2.6</v>
      </c>
      <c r="J29" s="89">
        <v>-8.5</v>
      </c>
      <c r="K29" s="87">
        <v>20.8</v>
      </c>
      <c r="L29" s="156">
        <v>1.8</v>
      </c>
      <c r="M29" s="156">
        <v>19.3</v>
      </c>
      <c r="N29" s="156">
        <v>9.1999999999999993</v>
      </c>
      <c r="O29" s="156">
        <v>9.4410000000000007</v>
      </c>
      <c r="P29" s="156">
        <v>-27.606999999999999</v>
      </c>
      <c r="Q29" s="156">
        <v>-20.249623124599065</v>
      </c>
      <c r="R29" s="87">
        <v>-33.565992909890284</v>
      </c>
      <c r="S29" s="87">
        <v>2.6664928910651948</v>
      </c>
      <c r="T29" s="87">
        <v>2.7896915806939719</v>
      </c>
    </row>
    <row r="30" spans="1:20" s="13" customFormat="1" ht="16">
      <c r="A30" s="77" t="s">
        <v>284</v>
      </c>
      <c r="B30" s="77" t="s">
        <v>178</v>
      </c>
      <c r="C30" s="87">
        <v>-62</v>
      </c>
      <c r="D30" s="89">
        <v>-61.7</v>
      </c>
      <c r="E30" s="89">
        <v>-61.5</v>
      </c>
      <c r="F30" s="89">
        <v>-97.3</v>
      </c>
      <c r="G30" s="87">
        <v>0</v>
      </c>
      <c r="H30" s="87">
        <v>-0.2</v>
      </c>
      <c r="I30" s="87">
        <v>-1.6</v>
      </c>
      <c r="J30" s="89">
        <v>-2</v>
      </c>
      <c r="K30" s="87">
        <v>0</v>
      </c>
      <c r="L30" s="156">
        <v>0.3</v>
      </c>
      <c r="M30" s="156">
        <v>0.5</v>
      </c>
      <c r="N30" s="156">
        <v>-4.7</v>
      </c>
      <c r="O30" s="156">
        <v>-0.28100000000000003</v>
      </c>
      <c r="P30" s="156">
        <v>-0.41199999999999992</v>
      </c>
      <c r="Q30" s="156">
        <v>-1.6226240688411186</v>
      </c>
      <c r="R30" s="87">
        <v>-4.4818398597529563E-2</v>
      </c>
      <c r="S30" s="87">
        <v>-0.24032830575321321</v>
      </c>
      <c r="T30" s="87">
        <v>-7.4382379635315368E-2</v>
      </c>
    </row>
    <row r="31" spans="1:20" s="13" customFormat="1" ht="16">
      <c r="A31" s="77" t="s">
        <v>285</v>
      </c>
      <c r="B31" s="77" t="s">
        <v>286</v>
      </c>
      <c r="C31" s="87">
        <v>-15</v>
      </c>
      <c r="D31" s="89">
        <v>-31.2</v>
      </c>
      <c r="E31" s="89">
        <v>-50.6</v>
      </c>
      <c r="F31" s="89">
        <v>-11.6</v>
      </c>
      <c r="G31" s="87">
        <v>-0.3</v>
      </c>
      <c r="H31" s="87">
        <v>-0.5</v>
      </c>
      <c r="I31" s="87">
        <v>-1.3</v>
      </c>
      <c r="J31" s="89">
        <v>-1.1000000000000001</v>
      </c>
      <c r="K31" s="87">
        <v>-0.8</v>
      </c>
      <c r="L31" s="156">
        <v>-1.3</v>
      </c>
      <c r="M31" s="156">
        <v>-2.5</v>
      </c>
      <c r="N31" s="156">
        <v>-32.9</v>
      </c>
      <c r="O31" s="156">
        <v>-8.6059999999999999</v>
      </c>
      <c r="P31" s="156">
        <v>-6.0060000000000002</v>
      </c>
      <c r="Q31" s="156">
        <v>-4.0873843626759996</v>
      </c>
      <c r="R31" s="87">
        <v>-18.108060572827476</v>
      </c>
      <c r="S31" s="87">
        <v>-1.3</v>
      </c>
      <c r="T31" s="87">
        <v>-9.3047683828350021</v>
      </c>
    </row>
    <row r="32" spans="1:20" s="13" customFormat="1" ht="16">
      <c r="A32" s="77" t="s">
        <v>287</v>
      </c>
      <c r="B32" s="77" t="s">
        <v>288</v>
      </c>
      <c r="C32" s="87">
        <v>55.3</v>
      </c>
      <c r="D32" s="89">
        <v>109.6</v>
      </c>
      <c r="E32" s="89">
        <v>110.9</v>
      </c>
      <c r="F32" s="89">
        <v>125</v>
      </c>
      <c r="G32" s="87">
        <v>-5.9</v>
      </c>
      <c r="H32" s="87">
        <v>-101.7</v>
      </c>
      <c r="I32" s="87">
        <v>-145.9</v>
      </c>
      <c r="J32" s="89">
        <v>-179.3</v>
      </c>
      <c r="K32" s="87">
        <v>-33.4</v>
      </c>
      <c r="L32" s="156">
        <v>-88.9</v>
      </c>
      <c r="M32" s="156">
        <v>-123.1</v>
      </c>
      <c r="N32" s="156">
        <v>0.9</v>
      </c>
      <c r="O32" s="156">
        <v>-39.454000000000001</v>
      </c>
      <c r="P32" s="156">
        <v>-17.238999999999997</v>
      </c>
      <c r="Q32" s="156">
        <v>-14.654920084319457</v>
      </c>
      <c r="R32" s="87">
        <v>71.503325257549449</v>
      </c>
      <c r="S32" s="87">
        <v>-74.214918814429794</v>
      </c>
      <c r="T32" s="87">
        <v>54.290531347340711</v>
      </c>
    </row>
    <row r="33" spans="1:20" s="13" customFormat="1" ht="16">
      <c r="A33" s="77" t="s">
        <v>289</v>
      </c>
      <c r="B33" s="77" t="s">
        <v>290</v>
      </c>
      <c r="C33" s="87">
        <v>-49.6</v>
      </c>
      <c r="D33" s="89">
        <v>-21.6</v>
      </c>
      <c r="E33" s="89">
        <v>-72.599999999999994</v>
      </c>
      <c r="F33" s="89">
        <v>-75.2</v>
      </c>
      <c r="G33" s="87">
        <v>2.7</v>
      </c>
      <c r="H33" s="87">
        <v>-25.7</v>
      </c>
      <c r="I33" s="87">
        <v>-28.4</v>
      </c>
      <c r="J33" s="89">
        <v>-1.7</v>
      </c>
      <c r="K33" s="87">
        <v>-44.3</v>
      </c>
      <c r="L33" s="156">
        <v>-32.299999999999997</v>
      </c>
      <c r="M33" s="156">
        <v>-47.3</v>
      </c>
      <c r="N33" s="156">
        <v>-35.6</v>
      </c>
      <c r="O33" s="156">
        <v>-7.4279999999999999</v>
      </c>
      <c r="P33" s="156">
        <v>-3.9189999999999996</v>
      </c>
      <c r="Q33" s="156">
        <v>6.3862871912567334</v>
      </c>
      <c r="R33" s="87">
        <v>-10.683265589112612</v>
      </c>
      <c r="S33" s="87">
        <v>30.1</v>
      </c>
      <c r="T33" s="87">
        <v>0.49320234478257041</v>
      </c>
    </row>
    <row r="34" spans="1:20" ht="16">
      <c r="A34" s="74" t="s">
        <v>305</v>
      </c>
      <c r="B34" s="81" t="s">
        <v>304</v>
      </c>
      <c r="C34" s="154">
        <v>331</v>
      </c>
      <c r="D34" s="154">
        <v>916.3</v>
      </c>
      <c r="E34" s="154">
        <v>1242</v>
      </c>
      <c r="F34" s="154">
        <v>848.7</v>
      </c>
      <c r="G34" s="154">
        <v>-158</v>
      </c>
      <c r="H34" s="154">
        <v>-202.6</v>
      </c>
      <c r="I34" s="154">
        <v>-335.7</v>
      </c>
      <c r="J34" s="154">
        <v>-104.5</v>
      </c>
      <c r="K34" s="154">
        <v>86</v>
      </c>
      <c r="L34" s="154">
        <v>-353</v>
      </c>
      <c r="M34" s="154">
        <v>-334.7</v>
      </c>
      <c r="N34" s="154">
        <v>118.3</v>
      </c>
      <c r="O34" s="154">
        <v>-199.28300000000004</v>
      </c>
      <c r="P34" s="154">
        <v>-64.391000000000005</v>
      </c>
      <c r="Q34" s="154">
        <v>-327.17501365739679</v>
      </c>
      <c r="R34" s="154">
        <v>20.372529530088883</v>
      </c>
      <c r="S34" s="154">
        <f>S10+S11+S22</f>
        <v>-12.067407134880114</v>
      </c>
      <c r="T34" s="154">
        <f>T10+T11+T22</f>
        <v>8.1006827244710422</v>
      </c>
    </row>
    <row r="35" spans="1:20" ht="16">
      <c r="A35" s="77" t="s">
        <v>28</v>
      </c>
      <c r="B35" s="77" t="s">
        <v>179</v>
      </c>
      <c r="C35" s="87">
        <v>-1</v>
      </c>
      <c r="D35" s="89">
        <v>-1.5</v>
      </c>
      <c r="E35" s="89">
        <v>-2.4</v>
      </c>
      <c r="F35" s="89">
        <v>-1.5</v>
      </c>
      <c r="G35" s="87">
        <v>-0.1</v>
      </c>
      <c r="H35" s="87">
        <v>-0.3</v>
      </c>
      <c r="I35" s="87">
        <v>-0.4</v>
      </c>
      <c r="J35" s="89">
        <v>-12.1</v>
      </c>
      <c r="K35" s="87">
        <v>-8.6999999999999993</v>
      </c>
      <c r="L35" s="156">
        <v>-11.5</v>
      </c>
      <c r="M35" s="156">
        <v>-14.5</v>
      </c>
      <c r="N35" s="156">
        <v>-16.2</v>
      </c>
      <c r="O35" s="156">
        <v>-0.49399999999999999</v>
      </c>
      <c r="P35" s="156">
        <v>-1.381</v>
      </c>
      <c r="Q35" s="156">
        <v>-2.2055970465188892</v>
      </c>
      <c r="R35" s="156">
        <f>[2]FC!$D$29</f>
        <v>-2.4365477753875702</v>
      </c>
      <c r="S35" s="156">
        <v>-0.44965381745663313</v>
      </c>
      <c r="T35" s="156">
        <v>-2.0777568397886208</v>
      </c>
    </row>
    <row r="36" spans="1:20" ht="16">
      <c r="A36" s="77" t="s">
        <v>29</v>
      </c>
      <c r="B36" s="77" t="s">
        <v>180</v>
      </c>
      <c r="C36" s="87">
        <v>-22.9</v>
      </c>
      <c r="D36" s="89">
        <v>-49.5</v>
      </c>
      <c r="E36" s="89">
        <v>-80.8</v>
      </c>
      <c r="F36" s="89">
        <v>-114.2</v>
      </c>
      <c r="G36" s="87">
        <v>-21.9</v>
      </c>
      <c r="H36" s="87">
        <v>-45.2</v>
      </c>
      <c r="I36" s="87">
        <v>-71.900000000000006</v>
      </c>
      <c r="J36" s="89">
        <v>-121.5</v>
      </c>
      <c r="K36" s="87">
        <v>-35.799999999999997</v>
      </c>
      <c r="L36" s="156">
        <v>-87.4</v>
      </c>
      <c r="M36" s="156">
        <v>-146.19999999999999</v>
      </c>
      <c r="N36" s="156">
        <v>-223.2</v>
      </c>
      <c r="O36" s="156">
        <v>-34.340000000000003</v>
      </c>
      <c r="P36" s="156">
        <v>-27.193999999999996</v>
      </c>
      <c r="Q36" s="156">
        <v>-20.602933580532415</v>
      </c>
      <c r="R36" s="156">
        <f>[2]FC!$D$30</f>
        <v>-0.21305867431432546</v>
      </c>
      <c r="S36" s="156">
        <v>-10.951585126651375</v>
      </c>
      <c r="T36" s="156">
        <v>-39.137861326785263</v>
      </c>
    </row>
    <row r="37" spans="1:20" ht="16">
      <c r="A37" s="77" t="s">
        <v>291</v>
      </c>
      <c r="B37" s="77" t="s">
        <v>292</v>
      </c>
      <c r="C37" s="87">
        <v>0</v>
      </c>
      <c r="D37" s="89">
        <v>0</v>
      </c>
      <c r="E37" s="89">
        <v>0</v>
      </c>
      <c r="F37" s="89">
        <v>0</v>
      </c>
      <c r="G37" s="87">
        <v>0</v>
      </c>
      <c r="H37" s="87">
        <v>-0.8</v>
      </c>
      <c r="I37" s="87">
        <v>-0.8</v>
      </c>
      <c r="J37" s="89">
        <v>0</v>
      </c>
      <c r="K37" s="87">
        <v>-15.7</v>
      </c>
      <c r="L37" s="156">
        <v>-5.4</v>
      </c>
      <c r="M37" s="156">
        <v>-5.4</v>
      </c>
      <c r="N37" s="156">
        <v>-5.4</v>
      </c>
      <c r="O37" s="156">
        <v>0</v>
      </c>
      <c r="P37" s="156">
        <v>0</v>
      </c>
      <c r="Q37" s="156">
        <v>0</v>
      </c>
      <c r="R37" s="156">
        <f>[3]FC!R29</f>
        <v>0</v>
      </c>
      <c r="S37" s="156"/>
      <c r="T37" s="156"/>
    </row>
    <row r="38" spans="1:20" ht="16">
      <c r="A38" s="74" t="s">
        <v>302</v>
      </c>
      <c r="B38" s="81" t="s">
        <v>303</v>
      </c>
      <c r="C38" s="85">
        <v>-23.9</v>
      </c>
      <c r="D38" s="85">
        <v>-51</v>
      </c>
      <c r="E38" s="85">
        <v>-83.2</v>
      </c>
      <c r="F38" s="85">
        <v>-115.7</v>
      </c>
      <c r="G38" s="85">
        <v>-22</v>
      </c>
      <c r="H38" s="85">
        <v>-46.3</v>
      </c>
      <c r="I38" s="85">
        <v>-73.099999999999994</v>
      </c>
      <c r="J38" s="85">
        <v>-133.6</v>
      </c>
      <c r="K38" s="85">
        <v>-60.2</v>
      </c>
      <c r="L38" s="85">
        <v>-104.4</v>
      </c>
      <c r="M38" s="85">
        <v>-166.2</v>
      </c>
      <c r="N38" s="154">
        <v>-244.8</v>
      </c>
      <c r="O38" s="154">
        <v>-34.834000000000003</v>
      </c>
      <c r="P38" s="154">
        <v>-28.574999999999996</v>
      </c>
      <c r="Q38" s="154">
        <v>-22.808530627051304</v>
      </c>
      <c r="R38" s="154">
        <v>-2.6496064497018956</v>
      </c>
      <c r="S38" s="154">
        <f>SUM(S35:S37)</f>
        <v>-11.401238944108009</v>
      </c>
      <c r="T38" s="154">
        <f>SUM(T35:T37)</f>
        <v>-41.215618166573883</v>
      </c>
    </row>
    <row r="39" spans="1:20" ht="16">
      <c r="A39" s="77" t="s">
        <v>351</v>
      </c>
      <c r="B39" s="77" t="s">
        <v>181</v>
      </c>
      <c r="C39" s="87">
        <v>60.4</v>
      </c>
      <c r="D39" s="89">
        <v>478.2</v>
      </c>
      <c r="E39" s="89">
        <v>478.2</v>
      </c>
      <c r="F39" s="89">
        <v>478.2</v>
      </c>
      <c r="G39" s="87">
        <v>436.4</v>
      </c>
      <c r="H39" s="87">
        <v>436.4</v>
      </c>
      <c r="I39" s="87">
        <v>436.4</v>
      </c>
      <c r="J39" s="89">
        <v>436.4</v>
      </c>
      <c r="K39" s="87">
        <v>0</v>
      </c>
      <c r="L39" s="156">
        <v>0</v>
      </c>
      <c r="M39" s="156">
        <v>0</v>
      </c>
      <c r="N39" s="156">
        <v>0</v>
      </c>
      <c r="O39" s="156">
        <v>0</v>
      </c>
      <c r="P39" s="156">
        <v>0</v>
      </c>
      <c r="Q39" s="156">
        <v>0</v>
      </c>
      <c r="R39" s="156">
        <v>0</v>
      </c>
      <c r="S39" s="156"/>
      <c r="T39" s="156"/>
    </row>
    <row r="40" spans="1:20" ht="16">
      <c r="A40" s="77" t="s">
        <v>352</v>
      </c>
      <c r="B40" s="77" t="s">
        <v>182</v>
      </c>
      <c r="C40" s="87">
        <v>-0.1</v>
      </c>
      <c r="D40" s="89">
        <v>-418.5</v>
      </c>
      <c r="E40" s="89">
        <v>-418.7</v>
      </c>
      <c r="F40" s="89">
        <v>-900.9</v>
      </c>
      <c r="G40" s="87">
        <v>-786.6</v>
      </c>
      <c r="H40" s="87">
        <v>-786.6</v>
      </c>
      <c r="I40" s="87">
        <v>-984.1</v>
      </c>
      <c r="J40" s="89">
        <v>-984.1</v>
      </c>
      <c r="K40" s="87">
        <v>0</v>
      </c>
      <c r="L40" s="156">
        <v>-100</v>
      </c>
      <c r="M40" s="156">
        <v>-100</v>
      </c>
      <c r="N40" s="156">
        <v>-100</v>
      </c>
      <c r="O40" s="156">
        <v>0</v>
      </c>
      <c r="P40" s="156">
        <v>-124.367</v>
      </c>
      <c r="Q40" s="156">
        <v>-67.021378360022183</v>
      </c>
      <c r="R40" s="156">
        <v>0</v>
      </c>
      <c r="S40" s="156"/>
      <c r="T40" s="156"/>
    </row>
    <row r="41" spans="1:20" ht="16">
      <c r="A41" s="77" t="s">
        <v>353</v>
      </c>
      <c r="B41" s="77" t="s">
        <v>306</v>
      </c>
      <c r="C41" s="87">
        <v>1.7</v>
      </c>
      <c r="D41" s="89">
        <v>1.7</v>
      </c>
      <c r="E41" s="89">
        <v>294.60000000000002</v>
      </c>
      <c r="F41" s="89">
        <v>297.60000000000002</v>
      </c>
      <c r="G41" s="87">
        <v>360</v>
      </c>
      <c r="H41" s="87">
        <v>360</v>
      </c>
      <c r="I41" s="87">
        <v>808.6</v>
      </c>
      <c r="J41" s="89">
        <v>806.6</v>
      </c>
      <c r="K41" s="87">
        <v>0</v>
      </c>
      <c r="L41" s="156">
        <v>378</v>
      </c>
      <c r="M41" s="156">
        <v>378</v>
      </c>
      <c r="N41" s="156">
        <v>378.1</v>
      </c>
      <c r="O41" s="156">
        <v>0</v>
      </c>
      <c r="P41" s="156">
        <v>521.76599999999996</v>
      </c>
      <c r="Q41" s="156">
        <v>-2.3382999961540918E-4</v>
      </c>
      <c r="R41" s="156">
        <v>249.11522209999953</v>
      </c>
      <c r="S41" s="156"/>
      <c r="T41" s="156"/>
    </row>
    <row r="42" spans="1:20" ht="16">
      <c r="A42" s="77" t="s">
        <v>354</v>
      </c>
      <c r="B42" s="77" t="s">
        <v>307</v>
      </c>
      <c r="C42" s="87">
        <v>-3.8</v>
      </c>
      <c r="D42" s="89">
        <v>-44.8</v>
      </c>
      <c r="E42" s="89">
        <v>-47.5</v>
      </c>
      <c r="F42" s="89">
        <v>-87.9</v>
      </c>
      <c r="G42" s="87">
        <v>-8.9</v>
      </c>
      <c r="H42" s="87">
        <v>-27.4</v>
      </c>
      <c r="I42" s="87">
        <v>-50.6</v>
      </c>
      <c r="J42" s="89">
        <v>-88.1</v>
      </c>
      <c r="K42" s="87">
        <v>-16.100000000000001</v>
      </c>
      <c r="L42" s="156">
        <v>-87.2</v>
      </c>
      <c r="M42" s="156">
        <v>-102.9</v>
      </c>
      <c r="N42" s="156">
        <v>-181</v>
      </c>
      <c r="O42" s="156">
        <v>-14.691000000000001</v>
      </c>
      <c r="P42" s="156">
        <v>-63.649999999999991</v>
      </c>
      <c r="Q42" s="156">
        <v>-6.9801116858593417</v>
      </c>
      <c r="R42" s="156">
        <v>-2.0154273065974753</v>
      </c>
      <c r="S42" s="156">
        <v>-2.8009500322755176</v>
      </c>
      <c r="T42" s="156">
        <v>-152.76257241608022</v>
      </c>
    </row>
    <row r="43" spans="1:20" ht="16">
      <c r="A43" s="77" t="s">
        <v>355</v>
      </c>
      <c r="B43" s="77" t="s">
        <v>175</v>
      </c>
      <c r="C43" s="87">
        <v>-1.2</v>
      </c>
      <c r="D43" s="89">
        <v>-1.2</v>
      </c>
      <c r="E43" s="89">
        <v>-1.2</v>
      </c>
      <c r="F43" s="89">
        <v>114</v>
      </c>
      <c r="G43" s="87">
        <v>-9.8000000000000007</v>
      </c>
      <c r="H43" s="87">
        <v>-9.8000000000000007</v>
      </c>
      <c r="I43" s="87">
        <v>-9.8000000000000007</v>
      </c>
      <c r="J43" s="89">
        <v>-9.8000000000000007</v>
      </c>
      <c r="K43" s="87">
        <v>0</v>
      </c>
      <c r="L43" s="156">
        <v>0</v>
      </c>
      <c r="M43" s="156">
        <v>0</v>
      </c>
      <c r="N43" s="156">
        <v>0</v>
      </c>
      <c r="O43" s="156">
        <v>0</v>
      </c>
      <c r="P43" s="156">
        <v>0</v>
      </c>
      <c r="Q43" s="156">
        <v>0</v>
      </c>
      <c r="R43" s="156">
        <v>0</v>
      </c>
      <c r="S43" s="156"/>
      <c r="T43" s="156"/>
    </row>
    <row r="44" spans="1:20" ht="16">
      <c r="A44" s="77" t="s">
        <v>346</v>
      </c>
      <c r="B44" s="77" t="s">
        <v>183</v>
      </c>
      <c r="C44" s="87">
        <v>-56.5</v>
      </c>
      <c r="D44" s="89">
        <v>-56.5</v>
      </c>
      <c r="E44" s="89">
        <v>-56.5</v>
      </c>
      <c r="F44" s="89">
        <v>-56.5</v>
      </c>
      <c r="G44" s="87">
        <v>0</v>
      </c>
      <c r="H44" s="87">
        <v>0</v>
      </c>
      <c r="I44" s="87">
        <v>0</v>
      </c>
      <c r="J44" s="89">
        <v>0</v>
      </c>
      <c r="K44" s="87">
        <v>0</v>
      </c>
      <c r="L44" s="156">
        <v>0</v>
      </c>
      <c r="M44" s="156" t="s">
        <v>317</v>
      </c>
      <c r="N44" s="156">
        <v>0</v>
      </c>
      <c r="O44" s="156">
        <v>0</v>
      </c>
      <c r="P44" s="156">
        <v>0</v>
      </c>
      <c r="Q44" s="156">
        <v>0</v>
      </c>
      <c r="R44" s="156">
        <v>0</v>
      </c>
      <c r="S44" s="156"/>
      <c r="T44" s="156"/>
    </row>
    <row r="45" spans="1:20" ht="16">
      <c r="A45" s="77" t="s">
        <v>347</v>
      </c>
      <c r="B45" s="77" t="s">
        <v>308</v>
      </c>
      <c r="C45" s="87">
        <v>0</v>
      </c>
      <c r="D45" s="89">
        <v>0</v>
      </c>
      <c r="E45" s="89">
        <v>0</v>
      </c>
      <c r="F45" s="89">
        <v>0</v>
      </c>
      <c r="G45" s="87">
        <v>0</v>
      </c>
      <c r="H45" s="87">
        <v>0</v>
      </c>
      <c r="I45" s="87">
        <v>0</v>
      </c>
      <c r="J45" s="89">
        <v>0</v>
      </c>
      <c r="K45" s="87">
        <v>0</v>
      </c>
      <c r="L45" s="156" t="s">
        <v>317</v>
      </c>
      <c r="M45" s="156" t="s">
        <v>317</v>
      </c>
      <c r="N45" s="87">
        <v>0</v>
      </c>
      <c r="O45" s="156">
        <v>0</v>
      </c>
      <c r="P45" s="156">
        <v>0</v>
      </c>
      <c r="Q45" s="156">
        <v>0</v>
      </c>
      <c r="R45" s="156">
        <v>0</v>
      </c>
      <c r="S45" s="156">
        <v>-1.0431725603961699</v>
      </c>
      <c r="T45" s="156">
        <v>-14.1239539</v>
      </c>
    </row>
    <row r="46" spans="1:20" ht="16">
      <c r="A46" s="77" t="s">
        <v>348</v>
      </c>
      <c r="B46" s="77" t="s">
        <v>293</v>
      </c>
      <c r="C46" s="87">
        <v>0</v>
      </c>
      <c r="D46" s="89">
        <v>0</v>
      </c>
      <c r="E46" s="89">
        <v>0</v>
      </c>
      <c r="F46" s="89">
        <v>0</v>
      </c>
      <c r="G46" s="87">
        <v>0.8</v>
      </c>
      <c r="H46" s="87">
        <v>1.6</v>
      </c>
      <c r="I46" s="87">
        <v>0</v>
      </c>
      <c r="J46" s="89">
        <v>0</v>
      </c>
      <c r="K46" s="87">
        <v>0</v>
      </c>
      <c r="L46" s="156">
        <v>0</v>
      </c>
      <c r="M46" s="156">
        <v>0</v>
      </c>
      <c r="N46" s="156">
        <v>0</v>
      </c>
      <c r="O46" s="156">
        <v>0</v>
      </c>
      <c r="P46" s="156">
        <v>0</v>
      </c>
      <c r="Q46" s="156">
        <v>0</v>
      </c>
      <c r="R46" s="156">
        <v>0</v>
      </c>
    </row>
    <row r="47" spans="1:20" ht="16">
      <c r="A47" s="77" t="s">
        <v>349</v>
      </c>
      <c r="B47" s="77" t="s">
        <v>184</v>
      </c>
      <c r="C47" s="87">
        <v>-34.1</v>
      </c>
      <c r="D47" s="89">
        <v>-52.6</v>
      </c>
      <c r="E47" s="89">
        <v>-52.7</v>
      </c>
      <c r="F47" s="89">
        <v>-53.9</v>
      </c>
      <c r="G47" s="87">
        <v>-23.8</v>
      </c>
      <c r="H47" s="87">
        <v>-38.6</v>
      </c>
      <c r="I47" s="87">
        <v>-38.700000000000003</v>
      </c>
      <c r="J47" s="89">
        <v>-39.5</v>
      </c>
      <c r="K47" s="87">
        <v>0</v>
      </c>
      <c r="L47" s="156">
        <v>-25.1</v>
      </c>
      <c r="M47" s="156">
        <v>-43.4</v>
      </c>
      <c r="N47" s="156">
        <v>-51.6</v>
      </c>
      <c r="O47" s="156">
        <v>0</v>
      </c>
      <c r="P47" s="156">
        <v>-14.829000000000001</v>
      </c>
      <c r="Q47" s="156">
        <v>4.6756000000236497E-4</v>
      </c>
      <c r="R47" s="156">
        <v>0</v>
      </c>
      <c r="S47" s="156"/>
      <c r="T47" s="156"/>
    </row>
    <row r="48" spans="1:20" ht="16">
      <c r="A48" s="77" t="s">
        <v>350</v>
      </c>
      <c r="B48" s="77" t="s">
        <v>185</v>
      </c>
      <c r="C48" s="87">
        <v>-11.4</v>
      </c>
      <c r="D48" s="89">
        <v>-9.5</v>
      </c>
      <c r="E48" s="89">
        <v>-13.3</v>
      </c>
      <c r="F48" s="89">
        <v>-17.600000000000001</v>
      </c>
      <c r="G48" s="87">
        <v>-5.4</v>
      </c>
      <c r="H48" s="87">
        <v>-7.7</v>
      </c>
      <c r="I48" s="87">
        <v>-8.4</v>
      </c>
      <c r="J48" s="89">
        <v>-10.9</v>
      </c>
      <c r="K48" s="87">
        <v>-9.4</v>
      </c>
      <c r="L48" s="156">
        <v>-11.5</v>
      </c>
      <c r="M48" s="156">
        <v>-13.6</v>
      </c>
      <c r="N48" s="156">
        <v>-16.399999999999999</v>
      </c>
      <c r="O48" s="156">
        <v>-9.4779999999999998</v>
      </c>
      <c r="P48" s="156">
        <v>-1.968</v>
      </c>
      <c r="Q48" s="156">
        <v>-2.1981165282047197</v>
      </c>
      <c r="R48" s="156">
        <v>-2.0616158684227042</v>
      </c>
      <c r="S48" s="156">
        <v>-16.583936452743117</v>
      </c>
      <c r="T48" s="156">
        <v>-4.9076401121029409</v>
      </c>
    </row>
    <row r="49" spans="1:20" ht="16">
      <c r="A49" s="74" t="s">
        <v>294</v>
      </c>
      <c r="B49" s="81" t="s">
        <v>295</v>
      </c>
      <c r="C49" s="85">
        <v>-45</v>
      </c>
      <c r="D49" s="85">
        <v>-103.2</v>
      </c>
      <c r="E49" s="85">
        <v>182.9</v>
      </c>
      <c r="F49" s="85">
        <v>-227</v>
      </c>
      <c r="G49" s="85">
        <v>-37.299999999999997</v>
      </c>
      <c r="H49" s="85">
        <v>-72.099999999999994</v>
      </c>
      <c r="I49" s="85">
        <v>153.4</v>
      </c>
      <c r="J49" s="85">
        <v>110.6</v>
      </c>
      <c r="K49" s="85">
        <v>-25.5</v>
      </c>
      <c r="L49" s="85">
        <v>154.19999999999999</v>
      </c>
      <c r="M49" s="85">
        <v>118.1</v>
      </c>
      <c r="N49" s="154">
        <v>29.1</v>
      </c>
      <c r="O49" s="154">
        <v>-24.169</v>
      </c>
      <c r="P49" s="154">
        <v>316.95199999999994</v>
      </c>
      <c r="Q49" s="154">
        <v>-76.199372844085815</v>
      </c>
      <c r="R49" s="154">
        <f>SUM(R39:R48)</f>
        <v>245.03817892497935</v>
      </c>
      <c r="S49" s="154">
        <f>SUM(S39:S48)</f>
        <v>-20.428059045414805</v>
      </c>
      <c r="T49" s="154">
        <f>SUM(T39:T48)</f>
        <v>-171.79416642818316</v>
      </c>
    </row>
    <row r="50" spans="1:20" ht="16">
      <c r="A50" s="78" t="s">
        <v>296</v>
      </c>
      <c r="B50" s="77" t="s">
        <v>297</v>
      </c>
      <c r="C50" s="87">
        <v>-21.7</v>
      </c>
      <c r="D50" s="89">
        <v>-53.6</v>
      </c>
      <c r="E50" s="90">
        <v>-59.8</v>
      </c>
      <c r="F50" s="90">
        <v>39.1</v>
      </c>
      <c r="G50" s="87">
        <v>18.3</v>
      </c>
      <c r="H50" s="87">
        <v>-5.9</v>
      </c>
      <c r="I50" s="87">
        <v>8.1</v>
      </c>
      <c r="J50" s="90">
        <v>12.5</v>
      </c>
      <c r="K50" s="87">
        <v>-16.8</v>
      </c>
      <c r="L50" s="156">
        <v>-13.1</v>
      </c>
      <c r="M50" s="156">
        <v>-10.7</v>
      </c>
      <c r="N50" s="156">
        <v>-10.9</v>
      </c>
      <c r="O50" s="156">
        <v>-3.048</v>
      </c>
      <c r="P50" s="156">
        <v>-4.0549999999999997</v>
      </c>
      <c r="Q50" s="156">
        <v>1.6256356209056984</v>
      </c>
      <c r="R50" s="156">
        <v>-1.5153932746798056</v>
      </c>
      <c r="S50" s="156">
        <v>1.2507661609401133</v>
      </c>
      <c r="T50" s="156">
        <v>8.9096036325057124</v>
      </c>
    </row>
    <row r="51" spans="1:20" ht="16">
      <c r="A51" s="74" t="s">
        <v>298</v>
      </c>
      <c r="B51" s="81" t="s">
        <v>299</v>
      </c>
      <c r="C51" s="85">
        <v>240.4</v>
      </c>
      <c r="D51" s="85">
        <v>708.5</v>
      </c>
      <c r="E51" s="85">
        <v>1281.9000000000001</v>
      </c>
      <c r="F51" s="85">
        <v>545.1</v>
      </c>
      <c r="G51" s="85">
        <v>-199</v>
      </c>
      <c r="H51" s="85">
        <v>-326.89999999999998</v>
      </c>
      <c r="I51" s="85">
        <v>-247.3</v>
      </c>
      <c r="J51" s="85">
        <v>-115</v>
      </c>
      <c r="K51" s="85">
        <v>-16.5</v>
      </c>
      <c r="L51" s="85">
        <v>-316.3</v>
      </c>
      <c r="M51" s="85">
        <v>-393.5</v>
      </c>
      <c r="N51" s="154">
        <v>-108.3</v>
      </c>
      <c r="O51" s="154">
        <v>-261.33400000000006</v>
      </c>
      <c r="P51" s="154">
        <v>219.93099999999993</v>
      </c>
      <c r="Q51" s="154">
        <v>-424.55728150762826</v>
      </c>
      <c r="R51" s="154">
        <v>261.24570873068649</v>
      </c>
      <c r="S51" s="154">
        <v>-42.7</v>
      </c>
      <c r="T51" s="154">
        <v>-41.7</v>
      </c>
    </row>
    <row r="52" spans="1:20" ht="16">
      <c r="A52" s="79" t="s">
        <v>30</v>
      </c>
      <c r="B52" s="79" t="s">
        <v>300</v>
      </c>
      <c r="C52" s="87">
        <v>365.7</v>
      </c>
      <c r="D52" s="89">
        <v>365.7</v>
      </c>
      <c r="E52" s="89">
        <v>365.7</v>
      </c>
      <c r="F52" s="89">
        <v>365.7</v>
      </c>
      <c r="G52" s="87">
        <v>910.8</v>
      </c>
      <c r="H52" s="87">
        <v>910.8</v>
      </c>
      <c r="I52" s="87">
        <v>910.8</v>
      </c>
      <c r="J52" s="89">
        <v>910.8</v>
      </c>
      <c r="K52" s="87">
        <v>795.8</v>
      </c>
      <c r="L52" s="156">
        <v>795.8</v>
      </c>
      <c r="M52" s="156">
        <v>795.8</v>
      </c>
      <c r="N52" s="156">
        <v>795.8</v>
      </c>
      <c r="O52" s="156">
        <v>687.54499999999996</v>
      </c>
      <c r="P52" s="156">
        <v>426.2109999999999</v>
      </c>
      <c r="Q52" s="156">
        <v>646.14199999999983</v>
      </c>
      <c r="R52" s="156">
        <v>221.58471849237139</v>
      </c>
      <c r="S52" s="156">
        <f>R53</f>
        <v>482.83042722305788</v>
      </c>
      <c r="T52" s="156">
        <f>S53</f>
        <v>440.15539279229898</v>
      </c>
    </row>
    <row r="53" spans="1:20" ht="16">
      <c r="A53" s="80" t="s">
        <v>31</v>
      </c>
      <c r="B53" s="84" t="s">
        <v>301</v>
      </c>
      <c r="C53" s="88">
        <v>606.1</v>
      </c>
      <c r="D53" s="88">
        <v>1074.2</v>
      </c>
      <c r="E53" s="88">
        <v>1647.6</v>
      </c>
      <c r="F53" s="88">
        <v>910.8</v>
      </c>
      <c r="G53" s="88">
        <v>711.9</v>
      </c>
      <c r="H53" s="88">
        <v>583.9</v>
      </c>
      <c r="I53" s="88">
        <v>663.5</v>
      </c>
      <c r="J53" s="88">
        <v>795.8</v>
      </c>
      <c r="K53" s="88">
        <v>779.4</v>
      </c>
      <c r="L53" s="157">
        <v>479.5</v>
      </c>
      <c r="M53" s="157">
        <v>402.4</v>
      </c>
      <c r="N53" s="157">
        <v>687.5</v>
      </c>
      <c r="O53" s="157">
        <v>426.2109999999999</v>
      </c>
      <c r="P53" s="157">
        <v>646.14199999999983</v>
      </c>
      <c r="Q53" s="157">
        <v>221.58471849237156</v>
      </c>
      <c r="R53" s="157">
        <v>482.83042722305788</v>
      </c>
      <c r="S53" s="157">
        <v>440.15539279229898</v>
      </c>
      <c r="T53" s="157">
        <v>244.15499060590608</v>
      </c>
    </row>
    <row r="54" spans="1:20">
      <c r="C54" s="67"/>
      <c r="D54"/>
      <c r="E54"/>
      <c r="F54"/>
      <c r="G54"/>
      <c r="H54"/>
      <c r="K54" s="67"/>
      <c r="L54" s="67"/>
      <c r="R54" s="67"/>
      <c r="S54" s="67"/>
      <c r="T54" s="67"/>
    </row>
    <row r="57" spans="1:20" ht="4.5" customHeight="1">
      <c r="A57" s="36"/>
      <c r="B57" s="37"/>
      <c r="C57" s="72"/>
      <c r="D57" s="37"/>
      <c r="E57" s="37"/>
      <c r="F57" s="37"/>
      <c r="G57" s="37"/>
      <c r="H57" s="37"/>
      <c r="I57" s="37"/>
      <c r="J57" s="37"/>
      <c r="K57" s="72"/>
      <c r="L57" s="72"/>
      <c r="M57" s="72"/>
      <c r="N57" s="72"/>
      <c r="O57" s="72"/>
      <c r="P57" s="72"/>
      <c r="Q57" s="72"/>
      <c r="R57" s="72"/>
      <c r="S57" s="72"/>
      <c r="T57" s="72"/>
    </row>
    <row r="58" spans="1:20">
      <c r="C58" s="67"/>
      <c r="D58"/>
      <c r="E58"/>
      <c r="F58"/>
      <c r="G58"/>
      <c r="H58"/>
      <c r="K58" s="67"/>
      <c r="L58" s="67"/>
      <c r="R58" s="67"/>
      <c r="S58" s="67"/>
      <c r="T58" s="67"/>
    </row>
    <row r="60" spans="1:20">
      <c r="C60" s="73"/>
      <c r="D60" s="73"/>
      <c r="E60" s="73"/>
      <c r="F60" s="73"/>
      <c r="G60" s="73"/>
      <c r="H60" s="73"/>
      <c r="I60" s="73"/>
      <c r="J60" s="73"/>
      <c r="K60" s="73"/>
      <c r="L60" s="73"/>
      <c r="R60" s="73"/>
      <c r="S60" s="73"/>
      <c r="T60" s="73"/>
    </row>
    <row r="61" spans="1:20">
      <c r="C61" s="73"/>
      <c r="D61" s="73"/>
      <c r="E61" s="73"/>
      <c r="F61" s="73"/>
      <c r="G61" s="73"/>
      <c r="H61" s="73"/>
      <c r="I61" s="73"/>
      <c r="J61" s="73"/>
      <c r="K61" s="73"/>
      <c r="L61" s="73"/>
      <c r="R61" s="73"/>
      <c r="S61" s="73"/>
      <c r="T61" s="73"/>
    </row>
    <row r="62" spans="1:20">
      <c r="C62" s="73"/>
      <c r="D62" s="73"/>
      <c r="E62" s="73"/>
      <c r="F62" s="73"/>
      <c r="G62" s="73"/>
      <c r="H62" s="73"/>
      <c r="I62" s="73"/>
      <c r="J62" s="73"/>
      <c r="K62" s="73"/>
      <c r="L62" s="73"/>
      <c r="R62" s="73"/>
      <c r="S62" s="73"/>
      <c r="T62" s="73"/>
    </row>
    <row r="63" spans="1:20">
      <c r="C63" s="73"/>
      <c r="D63" s="73"/>
      <c r="E63" s="73"/>
      <c r="F63" s="73"/>
      <c r="G63" s="73"/>
      <c r="H63" s="73"/>
      <c r="I63" s="73"/>
      <c r="J63" s="73"/>
      <c r="K63" s="73"/>
      <c r="L63" s="73"/>
      <c r="R63" s="73"/>
      <c r="S63" s="73"/>
      <c r="T63" s="73"/>
    </row>
    <row r="64" spans="1:20">
      <c r="C64" s="73"/>
      <c r="D64" s="73"/>
      <c r="E64" s="73"/>
      <c r="F64" s="73"/>
      <c r="G64" s="73"/>
      <c r="H64" s="73"/>
      <c r="I64" s="73"/>
      <c r="J64" s="73"/>
      <c r="K64" s="73"/>
      <c r="L64" s="73"/>
      <c r="R64" s="73"/>
      <c r="S64" s="73"/>
      <c r="T64" s="73"/>
    </row>
    <row r="65" spans="3:20">
      <c r="C65" s="73"/>
      <c r="D65" s="73"/>
      <c r="E65" s="73"/>
      <c r="F65" s="73"/>
      <c r="G65" s="73"/>
      <c r="H65" s="73"/>
      <c r="I65" s="73"/>
      <c r="J65" s="73"/>
      <c r="K65" s="73"/>
      <c r="L65" s="73"/>
      <c r="R65" s="73"/>
      <c r="S65" s="73"/>
      <c r="T65" s="73"/>
    </row>
    <row r="66" spans="3:20">
      <c r="C66" s="73"/>
      <c r="D66" s="73"/>
      <c r="E66" s="73"/>
      <c r="F66" s="73"/>
      <c r="G66" s="73"/>
      <c r="H66" s="73"/>
      <c r="I66" s="73"/>
      <c r="J66" s="73"/>
      <c r="K66" s="73"/>
      <c r="L66" s="73"/>
      <c r="R66" s="73"/>
      <c r="S66" s="73"/>
      <c r="T66" s="73"/>
    </row>
    <row r="67" spans="3:20">
      <c r="C67" s="73"/>
      <c r="D67" s="73"/>
      <c r="E67" s="73"/>
      <c r="F67" s="73"/>
      <c r="G67" s="73"/>
      <c r="H67" s="73"/>
      <c r="I67" s="73"/>
      <c r="J67" s="73"/>
      <c r="K67" s="73"/>
      <c r="L67" s="73"/>
      <c r="R67" s="73"/>
      <c r="S67" s="73"/>
      <c r="T67" s="73"/>
    </row>
    <row r="68" spans="3:20">
      <c r="C68" s="73"/>
      <c r="D68" s="73"/>
      <c r="E68" s="73"/>
      <c r="F68" s="73"/>
      <c r="G68" s="73"/>
      <c r="H68" s="73"/>
      <c r="I68" s="73"/>
      <c r="J68" s="73"/>
      <c r="K68" s="73"/>
      <c r="L68" s="73"/>
      <c r="R68" s="73"/>
      <c r="S68" s="73"/>
      <c r="T68" s="73"/>
    </row>
    <row r="69" spans="3:20">
      <c r="C69" s="73"/>
      <c r="D69" s="73"/>
      <c r="E69" s="73"/>
      <c r="F69" s="73"/>
      <c r="G69" s="73"/>
      <c r="H69" s="73"/>
      <c r="I69" s="73"/>
      <c r="J69" s="73"/>
      <c r="K69" s="73"/>
      <c r="L69" s="73"/>
      <c r="R69" s="73"/>
      <c r="S69" s="73"/>
      <c r="T69" s="73"/>
    </row>
    <row r="70" spans="3:20">
      <c r="C70" s="73"/>
      <c r="D70" s="73"/>
      <c r="E70" s="73"/>
      <c r="F70" s="73"/>
      <c r="G70" s="73"/>
      <c r="H70" s="73"/>
      <c r="I70" s="73"/>
      <c r="J70" s="73"/>
      <c r="K70" s="73"/>
      <c r="L70" s="73"/>
      <c r="R70" s="73"/>
      <c r="S70" s="73"/>
      <c r="T70" s="73"/>
    </row>
    <row r="71" spans="3:20">
      <c r="C71" s="73"/>
      <c r="D71" s="73"/>
      <c r="E71" s="73"/>
      <c r="F71" s="73"/>
      <c r="G71" s="73"/>
      <c r="H71" s="73"/>
      <c r="I71" s="73"/>
      <c r="J71" s="73"/>
      <c r="K71" s="73"/>
      <c r="L71" s="73"/>
      <c r="R71" s="73"/>
      <c r="S71" s="73"/>
      <c r="T71" s="73"/>
    </row>
    <row r="72" spans="3:20">
      <c r="C72" s="73"/>
      <c r="D72" s="73"/>
      <c r="E72" s="73"/>
      <c r="F72" s="73"/>
      <c r="G72" s="73"/>
      <c r="H72" s="73"/>
      <c r="I72" s="73"/>
      <c r="J72" s="73"/>
      <c r="K72" s="73"/>
      <c r="L72" s="73"/>
      <c r="R72" s="73"/>
      <c r="S72" s="73"/>
      <c r="T72" s="73"/>
    </row>
    <row r="73" spans="3:20">
      <c r="C73" s="73"/>
      <c r="D73" s="73"/>
      <c r="E73" s="73"/>
      <c r="F73" s="73"/>
      <c r="G73" s="73"/>
      <c r="H73" s="73"/>
      <c r="I73" s="73"/>
      <c r="J73" s="73"/>
      <c r="K73" s="73"/>
      <c r="L73" s="73"/>
      <c r="R73" s="73"/>
      <c r="S73" s="73"/>
      <c r="T73" s="73"/>
    </row>
    <row r="74" spans="3:20">
      <c r="C74" s="73"/>
      <c r="D74" s="73"/>
      <c r="E74" s="73"/>
      <c r="F74" s="73"/>
      <c r="G74" s="73"/>
      <c r="H74" s="73"/>
      <c r="I74" s="73"/>
      <c r="J74" s="73"/>
      <c r="K74" s="73"/>
      <c r="L74" s="73"/>
      <c r="R74" s="73"/>
      <c r="S74" s="73"/>
      <c r="T74" s="73"/>
    </row>
    <row r="75" spans="3:20">
      <c r="C75" s="73"/>
      <c r="D75" s="73"/>
      <c r="E75" s="73"/>
      <c r="F75" s="73"/>
      <c r="G75" s="73"/>
      <c r="H75" s="73"/>
      <c r="I75" s="73"/>
      <c r="J75" s="73"/>
      <c r="K75" s="73"/>
      <c r="L75" s="73"/>
      <c r="R75" s="73"/>
      <c r="S75" s="73"/>
      <c r="T75" s="73"/>
    </row>
    <row r="76" spans="3:20">
      <c r="C76" s="73"/>
      <c r="D76" s="73"/>
      <c r="E76" s="73"/>
      <c r="F76" s="73"/>
      <c r="G76" s="73"/>
      <c r="H76" s="73"/>
      <c r="I76" s="73"/>
      <c r="J76" s="73"/>
      <c r="K76" s="73"/>
      <c r="L76" s="73"/>
      <c r="R76" s="73"/>
      <c r="S76" s="73"/>
      <c r="T76" s="73"/>
    </row>
    <row r="77" spans="3:20">
      <c r="C77" s="73"/>
      <c r="D77" s="73"/>
      <c r="E77" s="73"/>
      <c r="F77" s="73"/>
      <c r="G77" s="73"/>
      <c r="H77" s="73"/>
      <c r="I77" s="73"/>
      <c r="J77" s="73"/>
      <c r="K77" s="73"/>
      <c r="L77" s="73"/>
      <c r="R77" s="73"/>
      <c r="S77" s="73"/>
      <c r="T77" s="73"/>
    </row>
    <row r="78" spans="3:20">
      <c r="C78" s="73"/>
      <c r="D78" s="73"/>
      <c r="E78" s="73"/>
      <c r="F78" s="73"/>
      <c r="G78" s="73"/>
      <c r="H78" s="73"/>
      <c r="I78" s="73"/>
      <c r="J78" s="73"/>
      <c r="K78" s="73"/>
      <c r="L78" s="73"/>
      <c r="R78" s="73"/>
      <c r="S78" s="73"/>
      <c r="T78" s="73"/>
    </row>
    <row r="79" spans="3:20">
      <c r="C79" s="73"/>
      <c r="D79" s="73"/>
      <c r="E79" s="73"/>
      <c r="F79" s="73"/>
      <c r="G79" s="73"/>
      <c r="H79" s="73"/>
      <c r="I79" s="73"/>
      <c r="J79" s="73"/>
      <c r="K79" s="73"/>
      <c r="L79" s="73"/>
      <c r="R79" s="73"/>
      <c r="S79" s="73"/>
      <c r="T79" s="73"/>
    </row>
    <row r="80" spans="3:20">
      <c r="C80" s="73"/>
      <c r="D80" s="73"/>
      <c r="E80" s="73"/>
      <c r="F80" s="73"/>
      <c r="G80" s="73"/>
      <c r="H80" s="73"/>
      <c r="I80" s="73"/>
      <c r="J80" s="73"/>
      <c r="K80" s="73"/>
      <c r="L80" s="73"/>
      <c r="R80" s="73"/>
      <c r="S80" s="73"/>
      <c r="T80" s="73"/>
    </row>
    <row r="81" spans="3:20">
      <c r="C81" s="73"/>
      <c r="D81" s="73"/>
      <c r="E81" s="73"/>
      <c r="F81" s="73"/>
      <c r="G81" s="73"/>
      <c r="H81" s="73"/>
      <c r="I81" s="73"/>
      <c r="J81" s="73"/>
      <c r="K81" s="73"/>
      <c r="L81" s="73"/>
      <c r="R81" s="73"/>
      <c r="S81" s="73"/>
      <c r="T81" s="73"/>
    </row>
    <row r="82" spans="3:20">
      <c r="C82" s="73"/>
      <c r="D82" s="73"/>
      <c r="E82" s="73"/>
      <c r="F82" s="73"/>
      <c r="G82" s="73"/>
      <c r="H82" s="73"/>
      <c r="I82" s="73"/>
      <c r="J82" s="73"/>
      <c r="K82" s="73"/>
      <c r="L82" s="73"/>
      <c r="R82" s="73"/>
      <c r="S82" s="73"/>
      <c r="T82" s="73"/>
    </row>
    <row r="83" spans="3:20">
      <c r="C83" s="73"/>
      <c r="D83" s="73"/>
      <c r="E83" s="73"/>
      <c r="F83" s="73"/>
      <c r="G83" s="73"/>
      <c r="H83" s="73"/>
      <c r="I83" s="73"/>
      <c r="J83" s="73"/>
      <c r="K83" s="73"/>
      <c r="L83" s="73"/>
      <c r="R83" s="73"/>
      <c r="S83" s="73"/>
      <c r="T83" s="73"/>
    </row>
    <row r="84" spans="3:20">
      <c r="C84" s="73"/>
      <c r="D84" s="73"/>
      <c r="E84" s="73"/>
      <c r="F84" s="73"/>
      <c r="G84" s="73"/>
      <c r="H84" s="73"/>
      <c r="I84" s="73"/>
      <c r="J84" s="73"/>
      <c r="K84" s="73"/>
      <c r="L84" s="73"/>
      <c r="R84" s="73"/>
      <c r="S84" s="73"/>
      <c r="T84" s="73"/>
    </row>
    <row r="85" spans="3:20">
      <c r="C85" s="73"/>
      <c r="D85" s="73"/>
      <c r="E85" s="73"/>
      <c r="F85" s="73"/>
      <c r="G85" s="73"/>
      <c r="H85" s="73"/>
      <c r="I85" s="73"/>
      <c r="J85" s="73"/>
      <c r="K85" s="73"/>
      <c r="L85" s="73"/>
      <c r="R85" s="73"/>
      <c r="S85" s="73"/>
      <c r="T85" s="73"/>
    </row>
    <row r="86" spans="3:20">
      <c r="C86" s="73"/>
      <c r="D86" s="73"/>
      <c r="E86" s="73"/>
      <c r="F86" s="73"/>
      <c r="G86" s="73"/>
      <c r="H86" s="73"/>
      <c r="I86" s="73"/>
      <c r="J86" s="73"/>
      <c r="K86" s="73"/>
      <c r="L86" s="73"/>
      <c r="R86" s="73"/>
      <c r="S86" s="73"/>
      <c r="T86" s="73"/>
    </row>
    <row r="87" spans="3:20">
      <c r="C87" s="73"/>
      <c r="D87" s="73"/>
      <c r="E87" s="73"/>
      <c r="F87" s="73"/>
      <c r="G87" s="73"/>
      <c r="H87" s="73"/>
      <c r="I87" s="73"/>
      <c r="J87" s="73"/>
      <c r="K87" s="73"/>
      <c r="L87" s="73"/>
      <c r="R87" s="73"/>
      <c r="S87" s="73"/>
      <c r="T87" s="73"/>
    </row>
    <row r="88" spans="3:20">
      <c r="C88" s="73"/>
      <c r="D88" s="73"/>
      <c r="E88" s="73"/>
      <c r="F88" s="73"/>
      <c r="G88" s="73"/>
      <c r="H88" s="73"/>
      <c r="I88" s="73"/>
      <c r="J88" s="73"/>
      <c r="K88" s="73"/>
      <c r="L88" s="73"/>
      <c r="R88" s="73"/>
      <c r="S88" s="73"/>
      <c r="T88" s="73"/>
    </row>
    <row r="89" spans="3:20">
      <c r="C89" s="73"/>
      <c r="D89" s="73"/>
      <c r="E89" s="73"/>
      <c r="F89" s="73"/>
      <c r="G89" s="73"/>
      <c r="H89" s="73"/>
      <c r="I89" s="73"/>
      <c r="J89" s="73"/>
      <c r="K89" s="73"/>
      <c r="L89" s="73"/>
      <c r="R89" s="73"/>
      <c r="S89" s="73"/>
      <c r="T89" s="73"/>
    </row>
    <row r="90" spans="3:20">
      <c r="C90" s="73"/>
      <c r="D90" s="73"/>
      <c r="E90" s="73"/>
      <c r="F90" s="73"/>
      <c r="G90" s="73"/>
      <c r="H90" s="73"/>
      <c r="I90" s="73"/>
      <c r="J90" s="73"/>
      <c r="K90" s="73"/>
      <c r="L90" s="73"/>
      <c r="R90" s="73"/>
      <c r="S90" s="73"/>
      <c r="T90" s="73"/>
    </row>
    <row r="91" spans="3:20">
      <c r="C91" s="73"/>
      <c r="D91" s="73"/>
      <c r="E91" s="73"/>
      <c r="F91" s="73"/>
      <c r="G91" s="73"/>
      <c r="H91" s="73"/>
      <c r="I91" s="73"/>
      <c r="J91" s="73"/>
      <c r="K91" s="73"/>
      <c r="L91" s="73"/>
      <c r="R91" s="73"/>
      <c r="S91" s="73"/>
      <c r="T91" s="73"/>
    </row>
    <row r="92" spans="3:20">
      <c r="C92" s="73"/>
      <c r="D92" s="73"/>
      <c r="E92" s="73"/>
      <c r="F92" s="73"/>
      <c r="G92" s="73"/>
      <c r="H92" s="73"/>
      <c r="I92" s="73"/>
      <c r="J92" s="73"/>
      <c r="K92" s="73"/>
      <c r="L92" s="73"/>
      <c r="R92" s="73"/>
      <c r="S92" s="73"/>
      <c r="T92" s="73"/>
    </row>
    <row r="93" spans="3:20">
      <c r="C93" s="73"/>
      <c r="D93" s="73"/>
      <c r="E93" s="73"/>
      <c r="F93" s="73"/>
      <c r="G93" s="73"/>
      <c r="H93" s="73"/>
      <c r="I93" s="73"/>
      <c r="J93" s="73"/>
      <c r="K93" s="73"/>
      <c r="L93" s="73"/>
      <c r="R93" s="73"/>
      <c r="S93" s="73"/>
      <c r="T93" s="73"/>
    </row>
    <row r="94" spans="3:20">
      <c r="C94" s="73"/>
      <c r="D94" s="73"/>
      <c r="E94" s="73"/>
      <c r="F94" s="73"/>
      <c r="G94" s="73"/>
      <c r="H94" s="73"/>
      <c r="I94" s="73"/>
      <c r="J94" s="73"/>
      <c r="K94" s="73"/>
      <c r="L94" s="73"/>
      <c r="R94" s="73"/>
      <c r="S94" s="73"/>
      <c r="T94" s="73"/>
    </row>
    <row r="95" spans="3:20">
      <c r="C95" s="73"/>
      <c r="D95" s="73"/>
      <c r="E95" s="73"/>
      <c r="F95" s="73"/>
      <c r="G95" s="73"/>
      <c r="H95" s="73"/>
      <c r="I95" s="73"/>
      <c r="J95" s="73"/>
      <c r="K95" s="73"/>
      <c r="L95" s="73"/>
      <c r="R95" s="73"/>
      <c r="S95" s="73"/>
      <c r="T95" s="73"/>
    </row>
    <row r="96" spans="3:20">
      <c r="C96" s="73"/>
      <c r="D96" s="73"/>
      <c r="E96" s="73"/>
      <c r="F96" s="73"/>
      <c r="G96" s="73"/>
      <c r="H96" s="73"/>
      <c r="I96" s="73"/>
      <c r="J96" s="73"/>
      <c r="K96" s="73"/>
      <c r="L96" s="73"/>
      <c r="R96" s="73"/>
      <c r="S96" s="73"/>
      <c r="T96" s="73"/>
    </row>
    <row r="97" spans="3:20">
      <c r="C97" s="73"/>
      <c r="D97" s="73"/>
      <c r="E97" s="73"/>
      <c r="F97" s="73"/>
      <c r="G97" s="73"/>
      <c r="H97" s="73"/>
      <c r="I97" s="73"/>
      <c r="J97" s="73"/>
      <c r="K97" s="73"/>
      <c r="L97" s="73"/>
      <c r="R97" s="73"/>
      <c r="S97" s="73"/>
      <c r="T97" s="73"/>
    </row>
    <row r="98" spans="3:20">
      <c r="C98" s="73"/>
      <c r="D98" s="73"/>
      <c r="E98" s="73"/>
      <c r="F98" s="73"/>
      <c r="G98" s="73"/>
      <c r="H98" s="73"/>
      <c r="I98" s="73"/>
      <c r="J98" s="73"/>
      <c r="K98" s="73"/>
      <c r="L98" s="73"/>
      <c r="R98" s="73"/>
      <c r="S98" s="73"/>
      <c r="T98" s="73"/>
    </row>
    <row r="99" spans="3:20">
      <c r="C99" s="73"/>
      <c r="D99" s="73"/>
      <c r="E99" s="73"/>
      <c r="F99" s="73"/>
      <c r="G99" s="73"/>
      <c r="H99" s="73"/>
      <c r="I99" s="73"/>
      <c r="J99" s="73"/>
      <c r="K99" s="73"/>
      <c r="L99" s="73"/>
      <c r="R99" s="73"/>
      <c r="S99" s="73"/>
      <c r="T99" s="73"/>
    </row>
    <row r="100" spans="3:20"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R100" s="73"/>
      <c r="S100" s="73"/>
      <c r="T100" s="73"/>
    </row>
    <row r="101" spans="3:20"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R101" s="73"/>
      <c r="S101" s="73"/>
      <c r="T101" s="73"/>
    </row>
    <row r="102" spans="3:20"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R102" s="73"/>
      <c r="S102" s="73"/>
      <c r="T102" s="73"/>
    </row>
    <row r="103" spans="3:20"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R103" s="73"/>
      <c r="S103" s="73"/>
      <c r="T103" s="73"/>
    </row>
    <row r="104" spans="3:20"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R104" s="73"/>
      <c r="S104" s="73"/>
      <c r="T104" s="73"/>
    </row>
    <row r="105" spans="3:20"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R105" s="73"/>
      <c r="S105" s="73"/>
      <c r="T105" s="73"/>
    </row>
    <row r="106" spans="3:20"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R106" s="73"/>
      <c r="S106" s="73"/>
      <c r="T106" s="73"/>
    </row>
    <row r="107" spans="3:20"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R107" s="73"/>
      <c r="S107" s="73"/>
      <c r="T107" s="73"/>
    </row>
    <row r="108" spans="3:20"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R108" s="73"/>
      <c r="S108" s="73"/>
      <c r="T108" s="73"/>
    </row>
    <row r="109" spans="3:20"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R109" s="73"/>
      <c r="S109" s="73"/>
      <c r="T109" s="73"/>
    </row>
    <row r="110" spans="3:20"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R110" s="73"/>
      <c r="S110" s="73"/>
      <c r="T110" s="73"/>
    </row>
    <row r="111" spans="3:20"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R111" s="73"/>
      <c r="S111" s="73"/>
      <c r="T111" s="73"/>
    </row>
    <row r="112" spans="3:20"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R112" s="73"/>
      <c r="S112" s="73"/>
      <c r="T112" s="73"/>
    </row>
    <row r="113" spans="3:20"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R113" s="73"/>
      <c r="S113" s="73"/>
      <c r="T113" s="73"/>
    </row>
    <row r="114" spans="3:20"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R114" s="73"/>
      <c r="S114" s="73"/>
      <c r="T114" s="73"/>
    </row>
    <row r="115" spans="3:20"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R115" s="73"/>
      <c r="S115" s="73"/>
      <c r="T115" s="73"/>
    </row>
    <row r="116" spans="3:20"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R116" s="73"/>
      <c r="S116" s="73"/>
      <c r="T116" s="73"/>
    </row>
    <row r="117" spans="3:20"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R117" s="73"/>
      <c r="S117" s="73"/>
      <c r="T117" s="73"/>
    </row>
    <row r="118" spans="3:20"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R118" s="73"/>
      <c r="S118" s="73"/>
      <c r="T118" s="73"/>
    </row>
    <row r="119" spans="3:20"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R119" s="73"/>
      <c r="S119" s="73"/>
      <c r="T119" s="73"/>
    </row>
    <row r="120" spans="3:20"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R120" s="73"/>
      <c r="S120" s="73"/>
      <c r="T120" s="73"/>
    </row>
    <row r="121" spans="3:20"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R121" s="73"/>
      <c r="S121" s="73"/>
      <c r="T121" s="73"/>
    </row>
    <row r="122" spans="3:20"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R122" s="73"/>
      <c r="S122" s="73"/>
      <c r="T122" s="73"/>
    </row>
    <row r="123" spans="3:20"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R123" s="73"/>
      <c r="S123" s="73"/>
      <c r="T123" s="73"/>
    </row>
    <row r="124" spans="3:20"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R124" s="73"/>
      <c r="S124" s="73"/>
      <c r="T124" s="73"/>
    </row>
    <row r="125" spans="3:20"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R125" s="73"/>
      <c r="S125" s="73"/>
      <c r="T125" s="73"/>
    </row>
    <row r="126" spans="3:20"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R126" s="73"/>
      <c r="S126" s="73"/>
      <c r="T126" s="73"/>
    </row>
    <row r="127" spans="3:20">
      <c r="C127" s="73"/>
      <c r="K127" s="73"/>
      <c r="L127" s="73"/>
      <c r="R127" s="73"/>
      <c r="S127" s="73"/>
      <c r="T127" s="73"/>
    </row>
    <row r="128" spans="3:20">
      <c r="C128" s="73"/>
      <c r="K128" s="73"/>
      <c r="L128" s="73"/>
      <c r="R128" s="73"/>
      <c r="S128" s="73"/>
      <c r="T128" s="73"/>
    </row>
    <row r="129" spans="1:20">
      <c r="C129" s="73"/>
      <c r="K129" s="73"/>
      <c r="L129" s="73"/>
      <c r="R129" s="73"/>
      <c r="S129" s="73"/>
      <c r="T129" s="73"/>
    </row>
    <row r="130" spans="1:20">
      <c r="C130" s="73"/>
      <c r="K130" s="73"/>
      <c r="L130" s="73"/>
      <c r="R130" s="73"/>
      <c r="S130" s="73"/>
      <c r="T130" s="73"/>
    </row>
    <row r="131" spans="1:20">
      <c r="C131" s="73"/>
      <c r="K131" s="73"/>
      <c r="L131" s="73"/>
      <c r="R131" s="73"/>
      <c r="S131" s="73"/>
      <c r="T131" s="73"/>
    </row>
    <row r="132" spans="1:20">
      <c r="C132" s="73"/>
      <c r="K132" s="73"/>
      <c r="L132" s="73"/>
      <c r="R132" s="73"/>
      <c r="S132" s="73"/>
      <c r="T132" s="73"/>
    </row>
    <row r="133" spans="1:20">
      <c r="C133" s="73"/>
      <c r="K133" s="73"/>
      <c r="L133" s="73"/>
      <c r="R133" s="73"/>
      <c r="S133" s="73"/>
      <c r="T133" s="73"/>
    </row>
    <row r="134" spans="1:20">
      <c r="C134" s="73"/>
      <c r="K134" s="73"/>
      <c r="L134" s="73"/>
      <c r="R134" s="73"/>
      <c r="S134" s="73"/>
      <c r="T134" s="73"/>
    </row>
    <row r="135" spans="1:20" s="11" customFormat="1">
      <c r="A135"/>
      <c r="B135"/>
      <c r="C135" s="73"/>
      <c r="I135" s="12"/>
      <c r="J135" s="12"/>
      <c r="K135" s="73"/>
      <c r="L135" s="73"/>
      <c r="R135" s="73"/>
      <c r="S135" s="73"/>
      <c r="T135" s="73"/>
    </row>
    <row r="136" spans="1:20" s="11" customFormat="1">
      <c r="A136"/>
      <c r="B136"/>
      <c r="C136" s="73"/>
      <c r="I136" s="12"/>
      <c r="J136" s="12"/>
      <c r="K136" s="73"/>
      <c r="L136" s="73"/>
      <c r="R136" s="73"/>
      <c r="S136" s="73"/>
      <c r="T136" s="73"/>
    </row>
    <row r="137" spans="1:20" s="11" customFormat="1">
      <c r="A137"/>
      <c r="B137"/>
      <c r="C137" s="73"/>
      <c r="I137" s="12"/>
      <c r="J137" s="12"/>
      <c r="K137" s="73"/>
      <c r="L137" s="73"/>
      <c r="R137" s="73"/>
      <c r="S137" s="73"/>
      <c r="T137" s="73"/>
    </row>
    <row r="138" spans="1:20" s="11" customFormat="1">
      <c r="A138"/>
      <c r="B138"/>
      <c r="C138" s="73"/>
      <c r="I138" s="12"/>
      <c r="J138" s="12"/>
      <c r="K138" s="73"/>
      <c r="L138" s="73"/>
      <c r="R138" s="73"/>
      <c r="S138" s="73"/>
      <c r="T138" s="73"/>
    </row>
    <row r="139" spans="1:20" s="11" customFormat="1">
      <c r="A139"/>
      <c r="B139"/>
      <c r="C139" s="73"/>
      <c r="I139" s="12"/>
      <c r="J139" s="12"/>
      <c r="K139" s="73"/>
      <c r="L139" s="73"/>
      <c r="R139" s="73"/>
      <c r="S139" s="73"/>
      <c r="T139" s="73"/>
    </row>
    <row r="140" spans="1:20" s="11" customFormat="1">
      <c r="A140"/>
      <c r="B140"/>
      <c r="C140" s="73"/>
      <c r="I140" s="12"/>
      <c r="J140" s="12"/>
      <c r="K140" s="73"/>
      <c r="L140" s="73"/>
      <c r="R140" s="73"/>
      <c r="S140" s="73"/>
      <c r="T140" s="73"/>
    </row>
    <row r="141" spans="1:20" s="11" customFormat="1">
      <c r="A141"/>
      <c r="B141"/>
      <c r="C141" s="73"/>
      <c r="I141" s="12"/>
      <c r="J141" s="12"/>
      <c r="K141" s="73"/>
      <c r="L141" s="73"/>
      <c r="R141" s="73"/>
      <c r="S141" s="73"/>
      <c r="T141" s="73"/>
    </row>
    <row r="142" spans="1:20" s="11" customFormat="1">
      <c r="A142"/>
      <c r="B142"/>
      <c r="C142" s="73"/>
      <c r="I142" s="12"/>
      <c r="J142" s="12"/>
      <c r="K142" s="73"/>
      <c r="L142" s="73"/>
      <c r="R142" s="73"/>
      <c r="S142" s="73"/>
      <c r="T142" s="73"/>
    </row>
    <row r="143" spans="1:20" s="11" customFormat="1">
      <c r="A143"/>
      <c r="B143"/>
      <c r="C143" s="73"/>
      <c r="I143" s="12"/>
      <c r="J143" s="12"/>
      <c r="K143" s="73"/>
      <c r="L143" s="73"/>
      <c r="R143" s="73"/>
      <c r="S143" s="73"/>
      <c r="T143" s="73"/>
    </row>
    <row r="144" spans="1:20" s="11" customFormat="1">
      <c r="A144"/>
      <c r="B144"/>
      <c r="C144" s="73"/>
      <c r="I144" s="12"/>
      <c r="J144" s="12"/>
      <c r="K144" s="73"/>
      <c r="L144" s="73"/>
      <c r="R144" s="73"/>
      <c r="S144" s="73"/>
      <c r="T144" s="73"/>
    </row>
    <row r="145" spans="1:20" s="11" customFormat="1">
      <c r="A145"/>
      <c r="B145"/>
      <c r="C145" s="73"/>
      <c r="I145" s="12"/>
      <c r="J145" s="12"/>
      <c r="K145" s="73"/>
      <c r="L145" s="73"/>
      <c r="R145" s="73"/>
      <c r="S145" s="73"/>
      <c r="T145" s="73"/>
    </row>
    <row r="146" spans="1:20" s="11" customFormat="1">
      <c r="A146"/>
      <c r="B146"/>
      <c r="C146" s="73"/>
      <c r="I146" s="12"/>
      <c r="J146" s="12"/>
      <c r="K146" s="73"/>
      <c r="L146" s="73"/>
      <c r="R146" s="73"/>
      <c r="S146" s="73"/>
      <c r="T146" s="73"/>
    </row>
    <row r="147" spans="1:20" s="11" customFormat="1">
      <c r="A147"/>
      <c r="B147"/>
      <c r="C147" s="73"/>
      <c r="I147" s="12"/>
      <c r="J147" s="12"/>
      <c r="K147" s="73"/>
      <c r="L147" s="73"/>
      <c r="R147" s="73"/>
      <c r="S147" s="73"/>
      <c r="T147" s="73"/>
    </row>
    <row r="148" spans="1:20" s="11" customFormat="1">
      <c r="A148"/>
      <c r="B148"/>
      <c r="C148" s="73"/>
      <c r="I148" s="12"/>
      <c r="J148" s="12"/>
      <c r="K148" s="73"/>
      <c r="L148" s="73"/>
      <c r="R148" s="73"/>
      <c r="S148" s="73"/>
      <c r="T148" s="73"/>
    </row>
    <row r="149" spans="1:20" s="11" customFormat="1">
      <c r="A149"/>
      <c r="B149"/>
      <c r="C149" s="73"/>
      <c r="I149" s="12"/>
      <c r="J149" s="12"/>
      <c r="K149" s="73"/>
      <c r="L149" s="73"/>
      <c r="R149" s="73"/>
      <c r="S149" s="73"/>
      <c r="T149" s="73"/>
    </row>
    <row r="150" spans="1:20" s="11" customFormat="1">
      <c r="A150"/>
      <c r="B150"/>
      <c r="C150" s="73"/>
      <c r="I150" s="12"/>
      <c r="J150" s="12"/>
      <c r="K150" s="73"/>
      <c r="L150" s="73"/>
      <c r="R150" s="73"/>
      <c r="S150" s="73"/>
      <c r="T150" s="73"/>
    </row>
    <row r="151" spans="1:20" s="11" customFormat="1">
      <c r="A151"/>
      <c r="B151"/>
      <c r="C151" s="73"/>
      <c r="I151" s="12"/>
      <c r="J151" s="12"/>
      <c r="K151" s="73"/>
      <c r="L151" s="73"/>
      <c r="R151" s="73"/>
      <c r="S151" s="73"/>
      <c r="T151" s="73"/>
    </row>
    <row r="152" spans="1:20" s="11" customFormat="1">
      <c r="A152"/>
      <c r="B152"/>
      <c r="C152" s="73"/>
      <c r="I152" s="12"/>
      <c r="J152" s="12"/>
      <c r="K152" s="73"/>
      <c r="L152" s="73"/>
      <c r="R152" s="73"/>
      <c r="S152" s="73"/>
      <c r="T152" s="73"/>
    </row>
    <row r="153" spans="1:20" s="11" customFormat="1">
      <c r="A153"/>
      <c r="B153"/>
      <c r="C153" s="73"/>
      <c r="I153" s="12"/>
      <c r="J153" s="12"/>
      <c r="K153" s="73"/>
      <c r="L153" s="73"/>
      <c r="R153" s="73"/>
      <c r="S153" s="73"/>
      <c r="T153" s="73"/>
    </row>
    <row r="154" spans="1:20" s="11" customFormat="1">
      <c r="A154"/>
      <c r="B154"/>
      <c r="C154" s="73"/>
      <c r="I154" s="12"/>
      <c r="J154" s="12"/>
      <c r="K154" s="73"/>
      <c r="L154" s="73"/>
      <c r="R154" s="73"/>
      <c r="S154" s="73"/>
      <c r="T154" s="73"/>
    </row>
    <row r="155" spans="1:20" s="11" customFormat="1">
      <c r="A155"/>
      <c r="B155"/>
      <c r="C155" s="73"/>
      <c r="I155" s="12"/>
      <c r="J155" s="12"/>
      <c r="K155" s="73"/>
      <c r="L155" s="73"/>
      <c r="R155" s="73"/>
      <c r="S155" s="73"/>
      <c r="T155" s="73"/>
    </row>
    <row r="156" spans="1:20" s="11" customFormat="1">
      <c r="A156"/>
      <c r="B156"/>
      <c r="C156" s="73"/>
      <c r="I156" s="12"/>
      <c r="J156" s="12"/>
      <c r="K156" s="73"/>
      <c r="L156" s="73"/>
      <c r="R156" s="73"/>
      <c r="S156" s="73"/>
      <c r="T156" s="73"/>
    </row>
    <row r="157" spans="1:20" s="11" customFormat="1">
      <c r="A157"/>
      <c r="B157"/>
      <c r="C157" s="73"/>
      <c r="I157" s="12"/>
      <c r="J157" s="12"/>
      <c r="K157" s="73"/>
      <c r="L157" s="73"/>
      <c r="R157" s="73"/>
      <c r="S157" s="73"/>
      <c r="T157" s="73"/>
    </row>
    <row r="158" spans="1:20" s="11" customFormat="1">
      <c r="A158"/>
      <c r="B158"/>
      <c r="C158" s="73"/>
      <c r="I158" s="12"/>
      <c r="J158" s="12"/>
      <c r="K158" s="73"/>
      <c r="L158" s="73"/>
      <c r="R158" s="73"/>
      <c r="S158" s="73"/>
      <c r="T158" s="73"/>
    </row>
    <row r="159" spans="1:20" s="11" customFormat="1">
      <c r="A159"/>
      <c r="B159"/>
      <c r="C159" s="73"/>
      <c r="I159" s="12"/>
      <c r="J159" s="12"/>
      <c r="K159" s="73"/>
      <c r="L159" s="73"/>
      <c r="R159" s="73"/>
      <c r="S159" s="73"/>
      <c r="T159" s="73"/>
    </row>
    <row r="160" spans="1:20" s="11" customFormat="1">
      <c r="A160"/>
      <c r="B160"/>
      <c r="C160" s="73"/>
      <c r="I160" s="12"/>
      <c r="J160" s="12"/>
      <c r="K160" s="73"/>
      <c r="L160" s="73"/>
      <c r="R160" s="73"/>
      <c r="S160" s="73"/>
      <c r="T160" s="73"/>
    </row>
    <row r="161" spans="1:20" s="11" customFormat="1">
      <c r="A161"/>
      <c r="B161"/>
      <c r="C161" s="73"/>
      <c r="I161" s="12"/>
      <c r="J161" s="12"/>
      <c r="K161" s="73"/>
      <c r="L161" s="73"/>
      <c r="R161" s="73"/>
      <c r="S161" s="73"/>
      <c r="T161" s="73"/>
    </row>
    <row r="162" spans="1:20" s="11" customFormat="1">
      <c r="A162"/>
      <c r="B162"/>
      <c r="C162" s="73"/>
      <c r="I162" s="12"/>
      <c r="J162" s="12"/>
      <c r="K162" s="73"/>
      <c r="L162" s="73"/>
      <c r="R162" s="73"/>
      <c r="S162" s="73"/>
      <c r="T162" s="73"/>
    </row>
    <row r="163" spans="1:20" s="11" customFormat="1">
      <c r="A163"/>
      <c r="B163"/>
      <c r="C163" s="73"/>
      <c r="I163" s="12"/>
      <c r="J163" s="12"/>
      <c r="K163" s="73"/>
      <c r="L163" s="73"/>
      <c r="R163" s="73"/>
      <c r="S163" s="73"/>
      <c r="T163" s="73"/>
    </row>
    <row r="164" spans="1:20" s="11" customFormat="1">
      <c r="A164"/>
      <c r="B164"/>
      <c r="C164" s="73"/>
      <c r="I164" s="12"/>
      <c r="J164" s="12"/>
      <c r="K164" s="73"/>
      <c r="L164" s="73"/>
      <c r="R164" s="73"/>
      <c r="S164" s="73"/>
      <c r="T164" s="73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E32"/>
  <sheetViews>
    <sheetView showGridLines="0" tabSelected="1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V16" sqref="V16"/>
    </sheetView>
  </sheetViews>
  <sheetFormatPr defaultColWidth="9" defaultRowHeight="14" outlineLevelRow="1" outlineLevelCol="1"/>
  <cols>
    <col min="1" max="1" width="32.83203125" customWidth="1"/>
    <col min="2" max="2" width="38.08203125" hidden="1" customWidth="1" outlineLevel="1"/>
    <col min="3" max="3" width="9.33203125" style="11" hidden="1" customWidth="1" collapsed="1"/>
    <col min="4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16384" width="9" style="12"/>
  </cols>
  <sheetData>
    <row r="1" spans="1:31">
      <c r="A1" s="198"/>
      <c r="B1" s="198"/>
    </row>
    <row r="2" spans="1:31">
      <c r="A2" s="198"/>
      <c r="B2" s="198"/>
    </row>
    <row r="3" spans="1:31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31" ht="16.5" customHeight="1">
      <c r="A4" s="33" t="s">
        <v>250</v>
      </c>
      <c r="B4" s="33"/>
      <c r="C4" s="38" t="s">
        <v>336</v>
      </c>
      <c r="D4" s="38" t="s">
        <v>337</v>
      </c>
      <c r="E4" s="38" t="s">
        <v>338</v>
      </c>
      <c r="F4" s="38" t="s">
        <v>339</v>
      </c>
      <c r="G4" s="38" t="s">
        <v>1</v>
      </c>
      <c r="H4" s="38" t="s">
        <v>2</v>
      </c>
      <c r="I4" s="38" t="s">
        <v>3</v>
      </c>
      <c r="J4" s="38" t="s">
        <v>4</v>
      </c>
      <c r="K4" s="39" t="s">
        <v>5</v>
      </c>
      <c r="L4" s="39" t="s">
        <v>44</v>
      </c>
      <c r="M4" s="39" t="s">
        <v>69</v>
      </c>
      <c r="N4" s="39" t="s">
        <v>70</v>
      </c>
      <c r="O4" s="38" t="s">
        <v>260</v>
      </c>
      <c r="P4" s="38" t="s">
        <v>311</v>
      </c>
      <c r="Q4" s="38" t="s">
        <v>313</v>
      </c>
      <c r="R4" s="38" t="s">
        <v>322</v>
      </c>
      <c r="S4" s="38" t="s">
        <v>325</v>
      </c>
      <c r="T4" s="38" t="s">
        <v>328</v>
      </c>
      <c r="U4" s="38" t="s">
        <v>333</v>
      </c>
      <c r="V4" s="38" t="s">
        <v>344</v>
      </c>
      <c r="W4" s="38" t="s">
        <v>358</v>
      </c>
      <c r="X4" s="38" t="s">
        <v>366</v>
      </c>
    </row>
    <row r="5" spans="1:31" ht="16.5" customHeight="1">
      <c r="A5" s="29" t="s">
        <v>47</v>
      </c>
      <c r="B5" s="30"/>
      <c r="C5" s="12"/>
      <c r="D5" s="12"/>
      <c r="E5" s="12"/>
      <c r="F5" s="12"/>
      <c r="G5" s="12"/>
      <c r="H5" s="12"/>
      <c r="I5" s="12"/>
      <c r="J5" s="12"/>
      <c r="K5" s="12"/>
      <c r="L5" s="12"/>
      <c r="O5" s="12"/>
      <c r="P5" s="12"/>
    </row>
    <row r="6" spans="1:31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31" ht="16.5" hidden="1" customHeight="1" outlineLevel="1">
      <c r="A7" s="33"/>
      <c r="B7" s="33" t="s">
        <v>214</v>
      </c>
      <c r="C7" s="31"/>
      <c r="D7" s="31"/>
      <c r="E7" s="31"/>
      <c r="F7" s="31"/>
      <c r="G7" s="31" t="str">
        <f t="shared" ref="G7:N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1" t="s">
        <v>309</v>
      </c>
      <c r="P7" s="31" t="s">
        <v>318</v>
      </c>
      <c r="Q7" s="31" t="s">
        <v>319</v>
      </c>
      <c r="R7" s="31" t="s">
        <v>323</v>
      </c>
      <c r="S7" s="31" t="s">
        <v>326</v>
      </c>
      <c r="T7" s="31" t="s">
        <v>329</v>
      </c>
      <c r="U7" s="31" t="s">
        <v>334</v>
      </c>
      <c r="V7" s="31"/>
      <c r="W7" s="31"/>
      <c r="X7" s="31"/>
    </row>
    <row r="8" spans="1:31" ht="16.5" hidden="1" customHeight="1" outlineLevel="1" collapsed="1">
      <c r="A8" s="12"/>
      <c r="B8" s="29" t="s">
        <v>48</v>
      </c>
      <c r="C8" s="12"/>
      <c r="D8" s="12"/>
      <c r="E8" s="12"/>
      <c r="F8" s="12"/>
      <c r="G8" s="12"/>
      <c r="H8" s="12"/>
      <c r="I8" s="12"/>
      <c r="J8" s="12"/>
      <c r="K8" s="12"/>
      <c r="L8" s="12"/>
      <c r="O8" s="12"/>
      <c r="P8" s="12"/>
    </row>
    <row r="9" spans="1:31" ht="6.65" customHeight="1" collapsed="1">
      <c r="A9" s="33"/>
      <c r="B9" s="33"/>
      <c r="C9" s="31"/>
      <c r="D9" s="31"/>
      <c r="E9" s="31"/>
      <c r="F9" s="31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31" s="13" customFormat="1" ht="16">
      <c r="A10" s="110" t="s">
        <v>215</v>
      </c>
      <c r="B10" s="110" t="s">
        <v>216</v>
      </c>
      <c r="C10" s="112">
        <v>4007.0743582983705</v>
      </c>
      <c r="D10" s="112">
        <v>3935.7438720615846</v>
      </c>
      <c r="E10" s="112">
        <v>4013.3546887429725</v>
      </c>
      <c r="F10" s="112">
        <v>3917.1425891404424</v>
      </c>
      <c r="G10" s="112">
        <v>2680.9</v>
      </c>
      <c r="H10" s="112">
        <v>176.3</v>
      </c>
      <c r="I10" s="112">
        <v>874</v>
      </c>
      <c r="J10" s="112">
        <v>1520</v>
      </c>
      <c r="K10" s="112">
        <v>1207.5999999999999</v>
      </c>
      <c r="L10" s="112">
        <v>1460.9</v>
      </c>
      <c r="M10" s="112">
        <v>2557.5</v>
      </c>
      <c r="N10" s="112">
        <v>2229.5</v>
      </c>
      <c r="O10" s="112">
        <v>2162.8000000000002</v>
      </c>
      <c r="P10" s="112">
        <v>2860.8</v>
      </c>
      <c r="Q10" s="112">
        <v>2748.1</v>
      </c>
      <c r="R10" s="112">
        <v>2502.9</v>
      </c>
      <c r="S10" s="112">
        <v>2963.1</v>
      </c>
      <c r="T10" s="112">
        <v>2739.7107907259433</v>
      </c>
      <c r="U10" s="112">
        <v>2760.1155396638187</v>
      </c>
      <c r="V10" s="112">
        <v>2621.9983134540885</v>
      </c>
      <c r="W10" s="112">
        <v>2642.82701498489</v>
      </c>
      <c r="X10" s="112">
        <v>2873.4301724309103</v>
      </c>
    </row>
    <row r="11" spans="1:31" s="13" customFormat="1" ht="16">
      <c r="A11" s="107" t="s">
        <v>217</v>
      </c>
      <c r="B11" s="107" t="s">
        <v>217</v>
      </c>
      <c r="C11" s="113">
        <v>2139</v>
      </c>
      <c r="D11" s="113"/>
      <c r="E11" s="113"/>
      <c r="F11" s="113"/>
      <c r="G11" s="113">
        <v>1353.8</v>
      </c>
      <c r="H11" s="113">
        <v>76.2</v>
      </c>
      <c r="I11" s="113">
        <v>452.4</v>
      </c>
      <c r="J11" s="113">
        <v>842.7</v>
      </c>
      <c r="K11" s="113">
        <v>690.6</v>
      </c>
      <c r="L11" s="113">
        <v>790.4</v>
      </c>
      <c r="M11" s="113">
        <v>1249.9000000000001</v>
      </c>
      <c r="N11" s="113">
        <v>1051</v>
      </c>
      <c r="O11" s="113">
        <v>926.7</v>
      </c>
      <c r="P11" s="113">
        <v>1243</v>
      </c>
      <c r="Q11" s="113">
        <v>1222.8</v>
      </c>
      <c r="R11" s="113">
        <v>1164.5999999999999</v>
      </c>
      <c r="S11" s="113">
        <v>1358.7</v>
      </c>
      <c r="T11" s="113">
        <v>1273.6312184521196</v>
      </c>
      <c r="U11" s="113">
        <v>1344.9617083320707</v>
      </c>
      <c r="V11" s="113">
        <v>1411.1981803000003</v>
      </c>
      <c r="W11" s="113">
        <v>1381.2628829248899</v>
      </c>
      <c r="X11" s="113">
        <v>1477.7399674809103</v>
      </c>
    </row>
    <row r="12" spans="1:31" s="13" customFormat="1" ht="16">
      <c r="A12" s="108" t="s">
        <v>218</v>
      </c>
      <c r="B12" s="108" t="s">
        <v>218</v>
      </c>
      <c r="C12" s="114">
        <v>1869.1</v>
      </c>
      <c r="D12" s="114"/>
      <c r="E12" s="114"/>
      <c r="F12" s="114"/>
      <c r="G12" s="114">
        <v>1327.1</v>
      </c>
      <c r="H12" s="114">
        <v>100.1</v>
      </c>
      <c r="I12" s="114">
        <v>421.6</v>
      </c>
      <c r="J12" s="114">
        <v>677.3</v>
      </c>
      <c r="K12" s="114">
        <v>517</v>
      </c>
      <c r="L12" s="114">
        <v>670.5</v>
      </c>
      <c r="M12" s="114">
        <v>1307.5999999999999</v>
      </c>
      <c r="N12" s="114">
        <v>1178.5</v>
      </c>
      <c r="O12" s="114">
        <v>1236.0999999999999</v>
      </c>
      <c r="P12" s="114">
        <v>1617.8</v>
      </c>
      <c r="Q12" s="114">
        <v>1525.2</v>
      </c>
      <c r="R12" s="114">
        <v>1338.2</v>
      </c>
      <c r="S12" s="114">
        <v>1604.3</v>
      </c>
      <c r="T12" s="114">
        <v>1466.0795722738239</v>
      </c>
      <c r="U12" s="114">
        <v>1415.1538313317481</v>
      </c>
      <c r="V12" s="114">
        <v>1210.8001331540881</v>
      </c>
      <c r="W12" s="114">
        <v>1261.56413206</v>
      </c>
      <c r="X12" s="114">
        <v>1395.6902049500002</v>
      </c>
    </row>
    <row r="13" spans="1:31" ht="16">
      <c r="A13" s="110" t="s">
        <v>223</v>
      </c>
      <c r="B13" s="110" t="s">
        <v>321</v>
      </c>
      <c r="C13" s="112">
        <v>4173.7535554681772</v>
      </c>
      <c r="D13" s="112">
        <v>3581.3980581922278</v>
      </c>
      <c r="E13" s="112">
        <v>4027.3</v>
      </c>
      <c r="F13" s="112">
        <v>4120</v>
      </c>
      <c r="G13" s="112">
        <v>3382.3</v>
      </c>
      <c r="H13" s="112">
        <v>186.2</v>
      </c>
      <c r="I13" s="112">
        <v>570.29999999999995</v>
      </c>
      <c r="J13" s="112">
        <v>1511.5</v>
      </c>
      <c r="K13" s="112">
        <v>1255.4000000000001</v>
      </c>
      <c r="L13" s="112">
        <v>1182.4000000000001</v>
      </c>
      <c r="M13" s="112">
        <v>2237</v>
      </c>
      <c r="N13" s="112">
        <v>2630</v>
      </c>
      <c r="O13" s="112">
        <v>2363.1999999999998</v>
      </c>
      <c r="P13" s="112">
        <v>2643.6</v>
      </c>
      <c r="Q13" s="112">
        <v>3013</v>
      </c>
      <c r="R13" s="112">
        <v>2741</v>
      </c>
      <c r="S13" s="112">
        <v>2847.7</v>
      </c>
      <c r="T13" s="112">
        <v>2537.404471072633</v>
      </c>
      <c r="U13" s="112">
        <v>2926.3033522118076</v>
      </c>
      <c r="V13" s="112">
        <v>2687.8209810633452</v>
      </c>
      <c r="W13" s="112">
        <v>2631.2506121200013</v>
      </c>
      <c r="X13" s="112">
        <v>2579.0344329100003</v>
      </c>
    </row>
    <row r="14" spans="1:31" ht="16">
      <c r="A14" s="107" t="s">
        <v>217</v>
      </c>
      <c r="B14" s="107" t="s">
        <v>217</v>
      </c>
      <c r="C14" s="113">
        <v>2319.2158428785574</v>
      </c>
      <c r="D14" s="113">
        <v>1552.0193209530587</v>
      </c>
      <c r="E14" s="113">
        <v>1964.3684516180583</v>
      </c>
      <c r="F14" s="113">
        <v>2182.1743324288095</v>
      </c>
      <c r="G14" s="113">
        <v>1978.9</v>
      </c>
      <c r="H14" s="113">
        <v>33</v>
      </c>
      <c r="I14" s="113">
        <v>181.3</v>
      </c>
      <c r="J14" s="113">
        <v>781.3</v>
      </c>
      <c r="K14" s="113">
        <v>690</v>
      </c>
      <c r="L14" s="113">
        <v>523.4</v>
      </c>
      <c r="M14" s="113">
        <v>956.9</v>
      </c>
      <c r="N14" s="113">
        <v>1393.6</v>
      </c>
      <c r="O14" s="113">
        <v>1148.0999999999999</v>
      </c>
      <c r="P14" s="113">
        <v>1052.8</v>
      </c>
      <c r="Q14" s="113">
        <v>1472.3</v>
      </c>
      <c r="R14" s="113">
        <v>1322.3</v>
      </c>
      <c r="S14" s="113">
        <v>1279.5</v>
      </c>
      <c r="T14" s="113">
        <v>1098.5420519265294</v>
      </c>
      <c r="U14" s="113">
        <v>1489.17362897314</v>
      </c>
      <c r="V14" s="113">
        <v>1407.8419024300001</v>
      </c>
      <c r="W14" s="113">
        <v>1332.5652543300002</v>
      </c>
      <c r="X14" s="113">
        <v>1159.59284284</v>
      </c>
    </row>
    <row r="15" spans="1:31" ht="16">
      <c r="A15" s="108" t="s">
        <v>218</v>
      </c>
      <c r="B15" s="108" t="s">
        <v>218</v>
      </c>
      <c r="C15" s="114">
        <v>1854.53771258962</v>
      </c>
      <c r="D15" s="114">
        <v>2029.3787372391689</v>
      </c>
      <c r="E15" s="114">
        <v>2062.9315483819419</v>
      </c>
      <c r="F15" s="114">
        <v>1937.8256675711907</v>
      </c>
      <c r="G15" s="114">
        <v>1403.4</v>
      </c>
      <c r="H15" s="114">
        <v>153.19999999999999</v>
      </c>
      <c r="I15" s="114">
        <v>388.9</v>
      </c>
      <c r="J15" s="114">
        <v>730.3</v>
      </c>
      <c r="K15" s="114">
        <v>565.4</v>
      </c>
      <c r="L15" s="114">
        <v>659</v>
      </c>
      <c r="M15" s="114">
        <v>1280.0999999999999</v>
      </c>
      <c r="N15" s="114">
        <v>1236.4000000000001</v>
      </c>
      <c r="O15" s="114">
        <v>1215.0999999999999</v>
      </c>
      <c r="P15" s="114">
        <v>1590.8</v>
      </c>
      <c r="Q15" s="114">
        <v>1540.8</v>
      </c>
      <c r="R15" s="114">
        <v>1418.7</v>
      </c>
      <c r="S15" s="114">
        <v>1568.2</v>
      </c>
      <c r="T15" s="114">
        <v>1438.8624191461038</v>
      </c>
      <c r="U15" s="114">
        <v>1437.1297232386676</v>
      </c>
      <c r="V15" s="114">
        <v>1279.9790786333449</v>
      </c>
      <c r="W15" s="114">
        <v>1298.6853577900008</v>
      </c>
      <c r="X15" s="114">
        <v>1419.4415900700001</v>
      </c>
      <c r="AE15" s="193"/>
    </row>
    <row r="16" spans="1:31" ht="16">
      <c r="A16" s="110" t="s">
        <v>219</v>
      </c>
      <c r="B16" s="110" t="s">
        <v>220</v>
      </c>
      <c r="C16" s="115"/>
      <c r="D16" s="115"/>
      <c r="E16" s="115"/>
      <c r="F16" s="115"/>
      <c r="G16" s="115">
        <v>2746</v>
      </c>
      <c r="H16" s="115">
        <v>322</v>
      </c>
      <c r="I16" s="115">
        <v>845</v>
      </c>
      <c r="J16" s="115">
        <v>2029</v>
      </c>
      <c r="K16" s="115">
        <v>1627</v>
      </c>
      <c r="L16" s="115">
        <v>1487</v>
      </c>
      <c r="M16" s="115">
        <v>2454</v>
      </c>
      <c r="N16" s="115">
        <v>2163</v>
      </c>
      <c r="O16" s="115">
        <v>1874</v>
      </c>
      <c r="P16" s="115">
        <v>1693</v>
      </c>
      <c r="Q16" s="115">
        <v>1771</v>
      </c>
      <c r="R16" s="115">
        <v>1598</v>
      </c>
      <c r="S16" s="115">
        <v>1587</v>
      </c>
      <c r="T16" s="115">
        <v>1461.758</v>
      </c>
      <c r="U16" s="115">
        <v>1576.7159999999999</v>
      </c>
      <c r="V16" s="115">
        <v>1452.5770199999999</v>
      </c>
      <c r="W16" s="115">
        <v>1432</v>
      </c>
      <c r="X16" s="115">
        <v>1385.6089999999999</v>
      </c>
      <c r="AE16" s="193"/>
    </row>
    <row r="17" spans="1:31" s="133" customFormat="1" ht="16">
      <c r="A17" s="130" t="s">
        <v>221</v>
      </c>
      <c r="B17" s="130" t="s">
        <v>222</v>
      </c>
      <c r="C17" s="158"/>
      <c r="D17" s="158"/>
      <c r="E17" s="158"/>
      <c r="F17" s="158"/>
      <c r="G17" s="158">
        <v>1232</v>
      </c>
      <c r="H17" s="158">
        <v>578</v>
      </c>
      <c r="I17" s="158">
        <v>675</v>
      </c>
      <c r="J17" s="158">
        <v>745</v>
      </c>
      <c r="K17" s="158">
        <v>772</v>
      </c>
      <c r="L17" s="158">
        <v>795</v>
      </c>
      <c r="M17" s="158">
        <v>912</v>
      </c>
      <c r="N17" s="158">
        <v>1216</v>
      </c>
      <c r="O17" s="158">
        <v>1261</v>
      </c>
      <c r="P17" s="158">
        <v>1562</v>
      </c>
      <c r="Q17" s="158">
        <v>1701</v>
      </c>
      <c r="R17" s="158">
        <v>1715</v>
      </c>
      <c r="S17" s="158">
        <v>1794</v>
      </c>
      <c r="T17" s="158">
        <v>1735.8581044691616</v>
      </c>
      <c r="U17" s="158">
        <v>1855.9482825136597</v>
      </c>
      <c r="V17" s="158">
        <v>1850.489679984986</v>
      </c>
      <c r="W17" s="158">
        <f>W10*1000/W16</f>
        <v>1845.5495914698952</v>
      </c>
      <c r="X17" s="158">
        <f>X10*1000/X16</f>
        <v>2073.7669663165511</v>
      </c>
      <c r="AE17" s="194"/>
    </row>
    <row r="18" spans="1:31" ht="16">
      <c r="A18" s="110" t="s">
        <v>224</v>
      </c>
      <c r="B18" s="111" t="s">
        <v>224</v>
      </c>
      <c r="C18" s="119">
        <v>9.2792532450383297E-2</v>
      </c>
      <c r="D18" s="119">
        <v>0.12276339015078397</v>
      </c>
      <c r="E18" s="119">
        <v>9.9206429092015366E-2</v>
      </c>
      <c r="F18" s="119">
        <v>5.6400062006915795E-2</v>
      </c>
      <c r="G18" s="119">
        <v>7.0999999999999994E-2</v>
      </c>
      <c r="H18" s="119">
        <v>2.4E-2</v>
      </c>
      <c r="I18" s="119">
        <v>0.1</v>
      </c>
      <c r="J18" s="119">
        <v>9.4E-2</v>
      </c>
      <c r="K18" s="119">
        <v>0.11899999999999999</v>
      </c>
      <c r="L18" s="119">
        <v>7.5999999999999998E-2</v>
      </c>
      <c r="M18" s="119">
        <v>9.1999999999999998E-2</v>
      </c>
      <c r="N18" s="119">
        <v>0.1</v>
      </c>
      <c r="O18" s="119">
        <v>0.10199999999999999</v>
      </c>
      <c r="P18" s="119">
        <v>0.08</v>
      </c>
      <c r="Q18" s="119">
        <v>8.4000000000000005E-2</v>
      </c>
      <c r="R18" s="119">
        <v>9.2999999999999999E-2</v>
      </c>
      <c r="S18" s="119">
        <v>7.8E-2</v>
      </c>
      <c r="T18" s="119">
        <v>7.9044331532199794E-2</v>
      </c>
      <c r="U18" s="119">
        <v>0.10456507254967082</v>
      </c>
      <c r="V18" s="119">
        <v>0.10054982433233844</v>
      </c>
      <c r="W18" s="119">
        <v>9.7832505922656327E-2</v>
      </c>
      <c r="X18" s="119">
        <v>9.4093653978400638E-2</v>
      </c>
      <c r="AE18" s="193"/>
    </row>
    <row r="19" spans="1:31" ht="16">
      <c r="A19" s="107" t="s">
        <v>217</v>
      </c>
      <c r="B19" s="107" t="s">
        <v>217</v>
      </c>
      <c r="C19" s="116">
        <v>0.10921795001435049</v>
      </c>
      <c r="D19" s="116">
        <v>0.21464321412346996</v>
      </c>
      <c r="E19" s="116">
        <v>0.13118153103339514</v>
      </c>
      <c r="F19" s="116">
        <v>5.747786218037159E-2</v>
      </c>
      <c r="G19" s="116">
        <v>7.9000000000000001E-2</v>
      </c>
      <c r="H19" s="116">
        <v>8.2000000000000003E-2</v>
      </c>
      <c r="I19" s="116">
        <v>0.11799999999999999</v>
      </c>
      <c r="J19" s="116">
        <v>0.122</v>
      </c>
      <c r="K19" s="116">
        <v>0.14899999999999999</v>
      </c>
      <c r="L19" s="116">
        <v>7.2999999999999995E-2</v>
      </c>
      <c r="M19" s="116">
        <v>0.13200000000000001</v>
      </c>
      <c r="N19" s="116">
        <v>0.13200000000000001</v>
      </c>
      <c r="O19" s="116">
        <v>0.15</v>
      </c>
      <c r="P19" s="116">
        <v>0.129</v>
      </c>
      <c r="Q19" s="116">
        <v>0.111</v>
      </c>
      <c r="R19" s="116">
        <v>0.126</v>
      </c>
      <c r="S19" s="116">
        <v>0.114</v>
      </c>
      <c r="T19" s="116">
        <v>0.11465559172636371</v>
      </c>
      <c r="U19" s="116">
        <v>0.14658213193746866</v>
      </c>
      <c r="V19" s="116">
        <v>0.13182636183769103</v>
      </c>
      <c r="W19" s="116">
        <v>0.13014844270211703</v>
      </c>
      <c r="X19" s="116">
        <v>0.12896212759794826</v>
      </c>
      <c r="AE19" s="193"/>
    </row>
    <row r="20" spans="1:31" ht="16">
      <c r="A20" s="108" t="s">
        <v>218</v>
      </c>
      <c r="B20" s="108" t="s">
        <v>218</v>
      </c>
      <c r="C20" s="117">
        <v>7.2255203596203216E-2</v>
      </c>
      <c r="D20" s="117">
        <v>6.3932807790491694E-2</v>
      </c>
      <c r="E20" s="117">
        <v>6.8771157722898144E-2</v>
      </c>
      <c r="F20" s="117">
        <v>5.7376941020397719E-2</v>
      </c>
      <c r="G20" s="117">
        <v>0.06</v>
      </c>
      <c r="H20" s="117">
        <v>1.0999999999999999E-2</v>
      </c>
      <c r="I20" s="117">
        <v>9.0999999999999998E-2</v>
      </c>
      <c r="J20" s="117">
        <v>6.4000000000000001E-2</v>
      </c>
      <c r="K20" s="117">
        <v>8.3000000000000004E-2</v>
      </c>
      <c r="L20" s="117">
        <v>7.9000000000000001E-2</v>
      </c>
      <c r="M20" s="117">
        <v>6.0999999999999999E-2</v>
      </c>
      <c r="N20" s="117">
        <v>6.3E-2</v>
      </c>
      <c r="O20" s="117">
        <v>5.7000000000000002E-2</v>
      </c>
      <c r="P20" s="117">
        <v>4.8000000000000001E-2</v>
      </c>
      <c r="Q20" s="117">
        <v>5.8000000000000003E-2</v>
      </c>
      <c r="R20" s="117">
        <v>6.2E-2</v>
      </c>
      <c r="S20" s="117">
        <v>4.8000000000000001E-2</v>
      </c>
      <c r="T20" s="117">
        <v>5.1855862138022041E-2</v>
      </c>
      <c r="U20" s="117">
        <v>6.1026416438446834E-2</v>
      </c>
      <c r="V20" s="117">
        <v>6.6148933881868766E-2</v>
      </c>
      <c r="W20" s="117">
        <v>6.4673516137235487E-2</v>
      </c>
      <c r="X20" s="117">
        <v>6.5608344873156768E-2</v>
      </c>
      <c r="AE20" s="193"/>
    </row>
    <row r="21" spans="1:31" s="133" customFormat="1" ht="16">
      <c r="A21" s="110" t="s">
        <v>251</v>
      </c>
      <c r="B21" s="110" t="s">
        <v>251</v>
      </c>
      <c r="C21" s="112">
        <v>-228.71800000000002</v>
      </c>
      <c r="D21" s="112"/>
      <c r="E21" s="112"/>
      <c r="F21" s="112"/>
      <c r="G21" s="112">
        <v>-538.6</v>
      </c>
      <c r="H21" s="112">
        <v>-178.5</v>
      </c>
      <c r="I21" s="112">
        <v>-181.7</v>
      </c>
      <c r="J21" s="112">
        <v>-221.6</v>
      </c>
      <c r="K21" s="112">
        <v>-180.8</v>
      </c>
      <c r="L21" s="112">
        <v>-215.5</v>
      </c>
      <c r="M21" s="112">
        <v>-214.7</v>
      </c>
      <c r="N21" s="112">
        <v>-304.10000000000002</v>
      </c>
      <c r="O21" s="112">
        <v>-207.1</v>
      </c>
      <c r="P21" s="112">
        <v>-226.3</v>
      </c>
      <c r="Q21" s="112">
        <v>-245.7</v>
      </c>
      <c r="R21" s="112">
        <v>-198.1</v>
      </c>
      <c r="S21" s="112">
        <v>-233.2</v>
      </c>
      <c r="T21" s="112">
        <v>-222.85149999999999</v>
      </c>
      <c r="U21" s="112">
        <v>-308.83325790024696</v>
      </c>
      <c r="V21" s="112">
        <f>V22+V23+V27</f>
        <v>-201.08524209975295</v>
      </c>
      <c r="W21" s="112">
        <f>W22+W23+W27</f>
        <v>-195.1</v>
      </c>
      <c r="X21" s="112">
        <f>X22+X23+X27</f>
        <v>-186.29549991010458</v>
      </c>
    </row>
    <row r="22" spans="1:31" s="133" customFormat="1" ht="16">
      <c r="A22" s="142" t="s">
        <v>10</v>
      </c>
      <c r="B22" s="142" t="s">
        <v>10</v>
      </c>
      <c r="C22" s="134">
        <v>-130.9</v>
      </c>
      <c r="D22" s="134"/>
      <c r="E22" s="134"/>
      <c r="F22" s="134"/>
      <c r="G22" s="134">
        <v>-129.30000000000001</v>
      </c>
      <c r="H22" s="134">
        <v>-110.2</v>
      </c>
      <c r="I22" s="134">
        <v>-148.80000000000001</v>
      </c>
      <c r="J22" s="134">
        <v>-182.7</v>
      </c>
      <c r="K22" s="134">
        <v>-157</v>
      </c>
      <c r="L22" s="134">
        <v>-157.30000000000001</v>
      </c>
      <c r="M22" s="134">
        <v>-162.6</v>
      </c>
      <c r="N22" s="134">
        <v>-227.2</v>
      </c>
      <c r="O22" s="134">
        <v>-177.3</v>
      </c>
      <c r="P22" s="134">
        <v>-179.7</v>
      </c>
      <c r="Q22" s="134">
        <v>-189.5</v>
      </c>
      <c r="R22" s="134">
        <v>-188.8</v>
      </c>
      <c r="S22" s="134">
        <v>-172.7</v>
      </c>
      <c r="T22" s="134">
        <v>-156.65</v>
      </c>
      <c r="U22" s="134">
        <v>-135.32595028302759</v>
      </c>
      <c r="V22" s="134">
        <v>-148.72304971697235</v>
      </c>
      <c r="W22" s="134">
        <v>-139.4</v>
      </c>
      <c r="X22" s="134">
        <v>-142.39137904192768</v>
      </c>
      <c r="Y22" s="191"/>
      <c r="Z22" s="192"/>
    </row>
    <row r="23" spans="1:31" s="133" customFormat="1" ht="16">
      <c r="A23" s="142" t="s">
        <v>9</v>
      </c>
      <c r="B23" s="142" t="s">
        <v>9</v>
      </c>
      <c r="C23" s="141">
        <v>-76.191000000000003</v>
      </c>
      <c r="D23" s="141"/>
      <c r="E23" s="141"/>
      <c r="F23" s="141"/>
      <c r="G23" s="141">
        <v>-122.2</v>
      </c>
      <c r="H23" s="141">
        <v>-21.5</v>
      </c>
      <c r="I23" s="141">
        <v>-13.5</v>
      </c>
      <c r="J23" s="141">
        <v>-37.799999999999997</v>
      </c>
      <c r="K23" s="141">
        <v>-16.899999999999999</v>
      </c>
      <c r="L23" s="141">
        <v>-16.100000000000001</v>
      </c>
      <c r="M23" s="141">
        <v>-26.5</v>
      </c>
      <c r="N23" s="141">
        <v>-43.2</v>
      </c>
      <c r="O23" s="141">
        <v>-41.3</v>
      </c>
      <c r="P23" s="141">
        <v>-52.3</v>
      </c>
      <c r="Q23" s="141">
        <v>-46.5</v>
      </c>
      <c r="R23" s="141">
        <v>-45.8</v>
      </c>
      <c r="S23" s="141">
        <v>-46.7</v>
      </c>
      <c r="T23" s="141">
        <v>-70.24199999999999</v>
      </c>
      <c r="U23" s="141">
        <v>-66.731805082210428</v>
      </c>
      <c r="V23" s="141">
        <v>-51.360194917789556</v>
      </c>
      <c r="W23" s="141">
        <v>-58.1</v>
      </c>
      <c r="X23" s="141">
        <v>-45.394325530000017</v>
      </c>
      <c r="Y23" s="191"/>
      <c r="Z23" s="192"/>
    </row>
    <row r="24" spans="1:31" ht="16">
      <c r="A24" s="143" t="s">
        <v>226</v>
      </c>
      <c r="B24" s="143" t="s">
        <v>226</v>
      </c>
      <c r="C24" s="113"/>
      <c r="D24" s="113"/>
      <c r="E24" s="113"/>
      <c r="F24" s="113"/>
      <c r="G24" s="113">
        <v>-68.7</v>
      </c>
      <c r="H24" s="113">
        <v>-11.5</v>
      </c>
      <c r="I24" s="113">
        <v>1.1000000000000001</v>
      </c>
      <c r="J24" s="113">
        <v>-12.3</v>
      </c>
      <c r="K24" s="113">
        <v>3.9</v>
      </c>
      <c r="L24" s="113">
        <v>4.5999999999999996</v>
      </c>
      <c r="M24" s="113">
        <v>2.5</v>
      </c>
      <c r="N24" s="113">
        <v>-8.1999999999999993</v>
      </c>
      <c r="O24" s="113">
        <v>-10.5</v>
      </c>
      <c r="P24" s="113">
        <v>-2.8</v>
      </c>
      <c r="Q24" s="113">
        <v>-14.1</v>
      </c>
      <c r="R24" s="113">
        <v>-20.3</v>
      </c>
      <c r="S24" s="113">
        <v>-2</v>
      </c>
      <c r="T24" s="113">
        <v>-18.844999999999999</v>
      </c>
      <c r="U24" s="113">
        <v>-22.362277880916029</v>
      </c>
      <c r="V24" s="113">
        <v>-11.8</v>
      </c>
      <c r="W24" s="113">
        <v>-4.5999999999999996</v>
      </c>
      <c r="X24" s="113">
        <v>-4.7860364999999998</v>
      </c>
    </row>
    <row r="25" spans="1:31" ht="16">
      <c r="A25" s="143" t="s">
        <v>227</v>
      </c>
      <c r="B25" s="143" t="s">
        <v>227</v>
      </c>
      <c r="C25" s="113"/>
      <c r="D25" s="113"/>
      <c r="E25" s="113"/>
      <c r="F25" s="113"/>
      <c r="G25" s="113">
        <v>-30.1</v>
      </c>
      <c r="H25" s="113">
        <v>-4.9000000000000004</v>
      </c>
      <c r="I25" s="113">
        <v>-9.1999999999999993</v>
      </c>
      <c r="J25" s="113">
        <v>-14.5</v>
      </c>
      <c r="K25" s="113">
        <v>-9.6</v>
      </c>
      <c r="L25" s="113">
        <v>-12.7</v>
      </c>
      <c r="M25" s="113">
        <v>-15.4</v>
      </c>
      <c r="N25" s="113">
        <v>-17.100000000000001</v>
      </c>
      <c r="O25" s="113">
        <v>-14.5</v>
      </c>
      <c r="P25" s="113">
        <v>-32.9</v>
      </c>
      <c r="Q25" s="113">
        <v>-9.9</v>
      </c>
      <c r="R25" s="113">
        <v>-9.4</v>
      </c>
      <c r="S25" s="113">
        <v>-23.4</v>
      </c>
      <c r="T25" s="113">
        <v>-27.796699278258998</v>
      </c>
      <c r="U25" s="113">
        <v>-14.889282621304998</v>
      </c>
      <c r="V25" s="113">
        <v>-21.2</v>
      </c>
      <c r="W25" s="113">
        <v>-33.799999999999997</v>
      </c>
      <c r="X25" s="113">
        <v>-22.528790709999999</v>
      </c>
    </row>
    <row r="26" spans="1:31" ht="16">
      <c r="A26" s="143" t="s">
        <v>228</v>
      </c>
      <c r="B26" s="143" t="s">
        <v>228</v>
      </c>
      <c r="C26" s="113"/>
      <c r="D26" s="113"/>
      <c r="E26" s="113"/>
      <c r="F26" s="113"/>
      <c r="G26" s="113">
        <v>-23.3</v>
      </c>
      <c r="H26" s="113">
        <v>-5.2</v>
      </c>
      <c r="I26" s="113">
        <v>-5.4</v>
      </c>
      <c r="J26" s="113">
        <v>-11</v>
      </c>
      <c r="K26" s="113">
        <v>-11.3</v>
      </c>
      <c r="L26" s="113">
        <v>-7.9</v>
      </c>
      <c r="M26" s="113">
        <v>-13.6</v>
      </c>
      <c r="N26" s="113">
        <v>-17.899999999999999</v>
      </c>
      <c r="O26" s="113">
        <v>-16.399999999999999</v>
      </c>
      <c r="P26" s="113">
        <v>-16.600000000000001</v>
      </c>
      <c r="Q26" s="113">
        <v>-22.5</v>
      </c>
      <c r="R26" s="113">
        <v>-16.100000000000001</v>
      </c>
      <c r="S26" s="113">
        <v>-21.2</v>
      </c>
      <c r="T26" s="113">
        <v>-23.600724860000007</v>
      </c>
      <c r="U26" s="113">
        <v>-29.479493550000008</v>
      </c>
      <c r="V26" s="113">
        <v>-18.399999999999999</v>
      </c>
      <c r="W26" s="113">
        <v>-19.8</v>
      </c>
      <c r="X26" s="113">
        <v>-18.079498319999995</v>
      </c>
    </row>
    <row r="27" spans="1:31" s="133" customFormat="1" ht="16">
      <c r="A27" s="142" t="s">
        <v>11</v>
      </c>
      <c r="B27" s="142" t="s">
        <v>11</v>
      </c>
      <c r="C27" s="134">
        <v>-21.626999999999999</v>
      </c>
      <c r="D27" s="134"/>
      <c r="E27" s="134"/>
      <c r="F27" s="134"/>
      <c r="G27" s="134">
        <v>-287.10000000000002</v>
      </c>
      <c r="H27" s="134">
        <v>-46.8</v>
      </c>
      <c r="I27" s="134">
        <v>-19.399999999999999</v>
      </c>
      <c r="J27" s="134">
        <v>-1</v>
      </c>
      <c r="K27" s="134">
        <v>-6.9</v>
      </c>
      <c r="L27" s="134">
        <v>-42.1</v>
      </c>
      <c r="M27" s="134">
        <v>-25.7</v>
      </c>
      <c r="N27" s="134">
        <v>-33.799999999999997</v>
      </c>
      <c r="O27" s="134">
        <v>11.5</v>
      </c>
      <c r="P27" s="134">
        <v>5.6</v>
      </c>
      <c r="Q27" s="134">
        <v>-9.8000000000000007</v>
      </c>
      <c r="R27" s="134">
        <v>36.5</v>
      </c>
      <c r="S27" s="134">
        <v>-13.9</v>
      </c>
      <c r="T27" s="134">
        <v>4.0405000000000015</v>
      </c>
      <c r="U27" s="134">
        <v>-106.77550253500897</v>
      </c>
      <c r="V27" s="134">
        <v>-1.0019974649910353</v>
      </c>
      <c r="W27" s="134">
        <v>2.4</v>
      </c>
      <c r="X27" s="134">
        <f>1490204.66182309*10^-6</f>
        <v>1.49020466182309</v>
      </c>
      <c r="Y27" s="191"/>
      <c r="Z27" s="192"/>
    </row>
    <row r="28" spans="1:31" s="133" customFormat="1" ht="16">
      <c r="A28" s="110" t="s">
        <v>235</v>
      </c>
      <c r="B28" s="110" t="s">
        <v>235</v>
      </c>
      <c r="C28" s="112">
        <v>20.7</v>
      </c>
      <c r="D28" s="112"/>
      <c r="E28" s="112"/>
      <c r="F28" s="112"/>
      <c r="G28" s="112">
        <v>-19.8</v>
      </c>
      <c r="H28" s="112">
        <v>5</v>
      </c>
      <c r="I28" s="112">
        <v>-4.9000000000000004</v>
      </c>
      <c r="J28" s="112">
        <v>-4.7</v>
      </c>
      <c r="K28" s="112">
        <v>-6.3</v>
      </c>
      <c r="L28" s="112">
        <v>-6.9</v>
      </c>
      <c r="M28" s="112">
        <v>-7.4</v>
      </c>
      <c r="N28" s="112">
        <v>-9.1</v>
      </c>
      <c r="O28" s="112">
        <v>-8.3000000000000007</v>
      </c>
      <c r="P28" s="112">
        <v>-3.9</v>
      </c>
      <c r="Q28" s="112">
        <v>-3.9</v>
      </c>
      <c r="R28" s="112">
        <v>-3.2</v>
      </c>
      <c r="S28" s="112">
        <v>-1.8</v>
      </c>
      <c r="T28" s="112">
        <v>1.359</v>
      </c>
      <c r="U28" s="112">
        <v>-0.72899999999999998</v>
      </c>
      <c r="V28" s="112">
        <v>-0.14776</v>
      </c>
      <c r="W28" s="112">
        <v>0</v>
      </c>
      <c r="X28" s="112">
        <v>0</v>
      </c>
    </row>
    <row r="29" spans="1:31" ht="16.5">
      <c r="A29" s="127"/>
      <c r="B29" s="127"/>
      <c r="C29" s="40"/>
      <c r="D29" s="40"/>
      <c r="E29" s="40"/>
      <c r="F29" s="40"/>
      <c r="G29" s="40"/>
    </row>
    <row r="32" spans="1:31" ht="4.5" customHeight="1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</sheetData>
  <mergeCells count="2">
    <mergeCell ref="A1:A2"/>
    <mergeCell ref="B1:B2"/>
  </mergeCells>
  <phoneticPr fontId="41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X89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" outlineLevelRow="1" outlineLevelCol="1"/>
  <cols>
    <col min="1" max="1" width="53.08203125" customWidth="1"/>
    <col min="2" max="2" width="56.08203125" hidden="1" customWidth="1" outlineLevel="1"/>
    <col min="3" max="3" width="10.33203125" hidden="1" customWidth="1" collapsed="1"/>
    <col min="4" max="6" width="10.33203125" hidden="1" customWidth="1"/>
    <col min="7" max="12" width="9.33203125" style="11" hidden="1" customWidth="1"/>
    <col min="13" max="13" width="9.33203125" style="12" hidden="1" customWidth="1"/>
    <col min="14" max="14" width="9" style="12" hidden="1" customWidth="1"/>
    <col min="15" max="16" width="9.33203125" style="11" customWidth="1"/>
    <col min="17" max="18" width="9" style="12" customWidth="1"/>
    <col min="19" max="22" width="9" style="12"/>
    <col min="23" max="23" width="9" style="12" customWidth="1"/>
    <col min="24" max="16384" width="9" style="12"/>
  </cols>
  <sheetData>
    <row r="1" spans="1:24" ht="17.5">
      <c r="A1" s="198"/>
      <c r="B1" s="198"/>
      <c r="C1" s="170"/>
      <c r="D1" s="170"/>
      <c r="E1" s="170"/>
      <c r="F1" s="170"/>
    </row>
    <row r="2" spans="1:24" ht="17.5">
      <c r="A2" s="198"/>
      <c r="B2" s="198"/>
      <c r="C2" s="170"/>
      <c r="D2" s="170"/>
      <c r="E2" s="170"/>
      <c r="F2" s="170"/>
    </row>
    <row r="3" spans="1:24" ht="4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16.5" customHeight="1">
      <c r="A4" s="33" t="s">
        <v>190</v>
      </c>
      <c r="B4" s="33"/>
      <c r="C4" s="39" t="s">
        <v>336</v>
      </c>
      <c r="D4" s="39" t="s">
        <v>337</v>
      </c>
      <c r="E4" s="39" t="s">
        <v>338</v>
      </c>
      <c r="F4" s="39" t="s">
        <v>339</v>
      </c>
      <c r="G4" s="38" t="s">
        <v>1</v>
      </c>
      <c r="H4" s="38" t="s">
        <v>2</v>
      </c>
      <c r="I4" s="38" t="s">
        <v>3</v>
      </c>
      <c r="J4" s="38" t="s">
        <v>4</v>
      </c>
      <c r="K4" s="39" t="s">
        <v>5</v>
      </c>
      <c r="L4" s="39" t="s">
        <v>44</v>
      </c>
      <c r="M4" s="39" t="s">
        <v>69</v>
      </c>
      <c r="N4" s="39" t="s">
        <v>70</v>
      </c>
      <c r="O4" s="38" t="s">
        <v>260</v>
      </c>
      <c r="P4" s="38" t="s">
        <v>311</v>
      </c>
      <c r="Q4" s="38" t="s">
        <v>313</v>
      </c>
      <c r="R4" s="38" t="s">
        <v>322</v>
      </c>
      <c r="S4" s="39" t="s">
        <v>325</v>
      </c>
      <c r="T4" s="39" t="s">
        <v>328</v>
      </c>
      <c r="U4" s="39" t="s">
        <v>333</v>
      </c>
      <c r="V4" s="39" t="s">
        <v>344</v>
      </c>
      <c r="W4" s="39" t="s">
        <v>358</v>
      </c>
      <c r="X4" s="39" t="s">
        <v>366</v>
      </c>
    </row>
    <row r="5" spans="1:24" ht="16.5" customHeight="1">
      <c r="A5" s="29" t="s">
        <v>47</v>
      </c>
      <c r="B5" s="30"/>
      <c r="C5" s="30"/>
      <c r="D5" s="30"/>
      <c r="E5" s="30"/>
      <c r="F5" s="30"/>
      <c r="G5" s="12"/>
      <c r="H5" s="12"/>
      <c r="I5" s="12"/>
      <c r="J5" s="12"/>
      <c r="K5" s="12"/>
      <c r="L5" s="12"/>
      <c r="O5" s="12"/>
      <c r="P5" s="12"/>
    </row>
    <row r="6" spans="1:24" ht="4.5" hidden="1" customHeight="1" outlineLevel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W6" s="35"/>
      <c r="X6" s="35"/>
    </row>
    <row r="7" spans="1:24" ht="16.5" hidden="1" customHeight="1" outlineLevel="1">
      <c r="A7" s="33"/>
      <c r="B7" s="33" t="s">
        <v>201</v>
      </c>
      <c r="C7" s="33"/>
      <c r="D7" s="33"/>
      <c r="E7" s="33"/>
      <c r="F7" s="33"/>
      <c r="G7" s="31" t="str">
        <f t="shared" ref="G7:N7" si="0">LEFT(G4,1)&amp;"Q"&amp;RIGHT(G4,2)</f>
        <v>1Q20</v>
      </c>
      <c r="H7" s="31" t="str">
        <f t="shared" si="0"/>
        <v>2Q20</v>
      </c>
      <c r="I7" s="31" t="str">
        <f t="shared" si="0"/>
        <v>3Q20</v>
      </c>
      <c r="J7" s="31" t="str">
        <f t="shared" si="0"/>
        <v>4Q20</v>
      </c>
      <c r="K7" s="32" t="str">
        <f t="shared" si="0"/>
        <v>1Q21</v>
      </c>
      <c r="L7" s="32" t="str">
        <f t="shared" si="0"/>
        <v>2Q21</v>
      </c>
      <c r="M7" s="32" t="str">
        <f t="shared" si="0"/>
        <v>3Q21</v>
      </c>
      <c r="N7" s="32" t="str">
        <f t="shared" si="0"/>
        <v>4Q21</v>
      </c>
      <c r="O7" s="31" t="s">
        <v>309</v>
      </c>
      <c r="P7" s="31" t="s">
        <v>318</v>
      </c>
      <c r="Q7" s="31" t="s">
        <v>319</v>
      </c>
      <c r="R7" s="31" t="s">
        <v>323</v>
      </c>
      <c r="S7" s="31" t="s">
        <v>326</v>
      </c>
      <c r="T7" s="31" t="s">
        <v>329</v>
      </c>
      <c r="U7" s="31" t="s">
        <v>334</v>
      </c>
      <c r="W7" s="31"/>
      <c r="X7" s="31"/>
    </row>
    <row r="8" spans="1:24" ht="16.5" hidden="1" customHeight="1" outlineLevel="1" collapsed="1">
      <c r="A8" s="12"/>
      <c r="B8" s="29" t="s">
        <v>48</v>
      </c>
      <c r="C8" s="29"/>
      <c r="D8" s="29"/>
      <c r="E8" s="29"/>
      <c r="F8" s="29"/>
      <c r="G8" s="12"/>
      <c r="H8" s="12"/>
      <c r="I8" s="12"/>
      <c r="J8" s="12"/>
      <c r="K8" s="12"/>
      <c r="L8" s="12"/>
      <c r="O8" s="12"/>
      <c r="P8" s="12"/>
    </row>
    <row r="9" spans="1:24" ht="6.65" customHeight="1" collapsed="1" thickBot="1">
      <c r="A9" s="33"/>
      <c r="B9" s="33"/>
      <c r="C9" s="33"/>
      <c r="D9" s="33"/>
      <c r="E9" s="33"/>
      <c r="F9" s="33"/>
      <c r="G9" s="31"/>
      <c r="H9" s="31"/>
      <c r="I9" s="31"/>
      <c r="J9" s="31"/>
      <c r="K9" s="32"/>
      <c r="L9" s="32"/>
      <c r="M9" s="32"/>
      <c r="N9" s="32"/>
      <c r="O9" s="31"/>
      <c r="P9" s="31"/>
    </row>
    <row r="10" spans="1:24" s="13" customFormat="1" ht="16.5" thickBot="1">
      <c r="A10" s="14" t="s">
        <v>356</v>
      </c>
      <c r="B10" s="15" t="s">
        <v>49</v>
      </c>
      <c r="C10" s="24">
        <v>467.29399999999998</v>
      </c>
      <c r="D10" s="24">
        <v>437.33299999999997</v>
      </c>
      <c r="E10" s="24"/>
      <c r="F10" s="24">
        <v>232.36825546849309</v>
      </c>
      <c r="G10" s="24">
        <v>239.8</v>
      </c>
      <c r="H10" s="24">
        <v>4.4000000000000004</v>
      </c>
      <c r="I10" s="24">
        <v>56.9</v>
      </c>
      <c r="J10" s="24">
        <v>141.6</v>
      </c>
      <c r="K10" s="24">
        <v>149.69999999999999</v>
      </c>
      <c r="L10" s="24">
        <v>90.2</v>
      </c>
      <c r="M10" s="24">
        <v>204.7</v>
      </c>
      <c r="N10" s="24">
        <v>262.10000000000002</v>
      </c>
      <c r="O10" s="24">
        <v>240.8</v>
      </c>
      <c r="P10" s="24">
        <v>211.3</v>
      </c>
      <c r="Q10" s="24">
        <v>252.6</v>
      </c>
      <c r="R10" s="24">
        <v>255.7</v>
      </c>
      <c r="S10" s="24">
        <v>221.3</v>
      </c>
      <c r="T10" s="24">
        <v>200.56800000000001</v>
      </c>
      <c r="U10" s="24">
        <v>305.98922447098698</v>
      </c>
      <c r="V10" s="24">
        <v>270.3</v>
      </c>
      <c r="W10" s="24">
        <v>257.42184384328465</v>
      </c>
      <c r="X10" s="24">
        <f>242670773.528615*10^-6</f>
        <v>242.67077352861497</v>
      </c>
    </row>
    <row r="11" spans="1:24" s="133" customFormat="1" ht="16">
      <c r="A11" s="180"/>
      <c r="B11" s="180"/>
      <c r="C11" s="181">
        <v>369.31599999999997</v>
      </c>
      <c r="D11" s="181">
        <v>437.33300000000003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W11" s="181"/>
      <c r="X11" s="181"/>
    </row>
    <row r="12" spans="1:24" s="13" customFormat="1" ht="16">
      <c r="A12" s="16" t="s">
        <v>50</v>
      </c>
      <c r="B12" s="16" t="s">
        <v>51</v>
      </c>
      <c r="C12" s="16"/>
      <c r="D12" s="181"/>
      <c r="E12" s="16"/>
      <c r="F12" s="1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160"/>
      <c r="S12" s="160"/>
      <c r="T12" s="160"/>
      <c r="U12" s="160"/>
      <c r="W12" s="160"/>
      <c r="X12" s="160"/>
    </row>
    <row r="13" spans="1:24" s="13" customFormat="1" ht="16.5" thickBot="1">
      <c r="A13" s="17" t="s">
        <v>12</v>
      </c>
      <c r="B13" s="17" t="s">
        <v>225</v>
      </c>
      <c r="C13" s="25">
        <v>-76.191000000000003</v>
      </c>
      <c r="D13" s="16">
        <v>-63.546999999999997</v>
      </c>
      <c r="E13" s="17"/>
      <c r="F13" s="17"/>
      <c r="G13" s="25">
        <v>-122.2</v>
      </c>
      <c r="H13" s="25">
        <v>-21.5</v>
      </c>
      <c r="I13" s="25">
        <v>-13.5</v>
      </c>
      <c r="J13" s="25">
        <v>-37.799999999999997</v>
      </c>
      <c r="K13" s="25">
        <v>-16.900000000000002</v>
      </c>
      <c r="L13" s="25">
        <v>-16</v>
      </c>
      <c r="M13" s="25">
        <v>-26.5</v>
      </c>
      <c r="N13" s="25">
        <v>-43.2</v>
      </c>
      <c r="O13" s="25">
        <v>-41.4</v>
      </c>
      <c r="P13" s="25">
        <v>-52.3</v>
      </c>
      <c r="Q13" s="25">
        <v>-46.5</v>
      </c>
      <c r="R13" s="165">
        <v>-45.7</v>
      </c>
      <c r="S13" s="165">
        <v>-46.7</v>
      </c>
      <c r="T13" s="165">
        <v>-70.24199999999999</v>
      </c>
      <c r="U13" s="165">
        <v>-66.731805082210428</v>
      </c>
      <c r="V13" s="165">
        <v>-51.390335995928041</v>
      </c>
      <c r="W13" s="165">
        <v>-58.14894370999999</v>
      </c>
      <c r="X13" s="165">
        <v>-45.394325530000017</v>
      </c>
    </row>
    <row r="14" spans="1:24" ht="16.5" thickBot="1">
      <c r="A14" s="18" t="s">
        <v>13</v>
      </c>
      <c r="B14" s="19" t="s">
        <v>52</v>
      </c>
      <c r="C14" s="25">
        <v>-158.48400000000001</v>
      </c>
      <c r="D14" s="17">
        <v>-177.34299999999999</v>
      </c>
      <c r="E14" s="172"/>
      <c r="F14" s="172"/>
      <c r="G14" s="25">
        <v>-166.3</v>
      </c>
      <c r="H14" s="25">
        <v>-147.9</v>
      </c>
      <c r="I14" s="25">
        <v>-185.5</v>
      </c>
      <c r="J14" s="25">
        <v>-219.3</v>
      </c>
      <c r="K14" s="25">
        <v>-188.2</v>
      </c>
      <c r="L14" s="25">
        <v>-187.5</v>
      </c>
      <c r="M14" s="25">
        <v>-190.7</v>
      </c>
      <c r="N14" s="25">
        <v>-262.5</v>
      </c>
      <c r="O14" s="25">
        <v>-211.2</v>
      </c>
      <c r="P14" s="25">
        <v>-213.8</v>
      </c>
      <c r="Q14" s="25">
        <v>-226</v>
      </c>
      <c r="R14" s="165">
        <v>-226.4</v>
      </c>
      <c r="S14" s="165">
        <v>-211.1</v>
      </c>
      <c r="T14" s="165">
        <v>-196.92099999999999</v>
      </c>
      <c r="U14" s="165">
        <v>-172.91318355508687</v>
      </c>
      <c r="V14" s="165">
        <v>-206</v>
      </c>
      <c r="W14" s="165">
        <f>W15+W16</f>
        <v>-181.61446193201044</v>
      </c>
      <c r="X14" s="165">
        <f>X15+X16</f>
        <v>-192.56856725109429</v>
      </c>
    </row>
    <row r="15" spans="1:24" ht="16">
      <c r="A15" s="20" t="s">
        <v>13</v>
      </c>
      <c r="B15" s="20" t="s">
        <v>52</v>
      </c>
      <c r="C15" s="26">
        <v>-130.9</v>
      </c>
      <c r="D15" s="172">
        <v>-145.04099999999997</v>
      </c>
      <c r="E15" s="20"/>
      <c r="F15" s="20"/>
      <c r="G15" s="26">
        <v>-129.30000000000001</v>
      </c>
      <c r="H15" s="26">
        <v>-110.2</v>
      </c>
      <c r="I15" s="26">
        <v>-148.80000000000001</v>
      </c>
      <c r="J15" s="26">
        <v>-182.7</v>
      </c>
      <c r="K15" s="26">
        <v>-157</v>
      </c>
      <c r="L15" s="26">
        <v>-157.30000000000001</v>
      </c>
      <c r="M15" s="26">
        <v>-162.6</v>
      </c>
      <c r="N15" s="26">
        <v>-227.2</v>
      </c>
      <c r="O15" s="26">
        <v>-177.3</v>
      </c>
      <c r="P15" s="26">
        <v>-179.7</v>
      </c>
      <c r="Q15" s="26">
        <v>-189.5</v>
      </c>
      <c r="R15" s="166">
        <v>-188.8</v>
      </c>
      <c r="S15" s="165">
        <v>-172.7</v>
      </c>
      <c r="T15" s="165">
        <v>-156.65</v>
      </c>
      <c r="U15" s="165">
        <v>-135.32595028302759</v>
      </c>
      <c r="V15" s="165">
        <v>-148.69999999999999</v>
      </c>
      <c r="W15" s="165">
        <v>-139.35239827701045</v>
      </c>
      <c r="X15" s="165">
        <v>-142.39137904192768</v>
      </c>
    </row>
    <row r="16" spans="1:24" ht="16.5" thickBot="1">
      <c r="A16" s="20" t="s">
        <v>14</v>
      </c>
      <c r="B16" s="20" t="s">
        <v>53</v>
      </c>
      <c r="C16" s="26">
        <v>-27.584</v>
      </c>
      <c r="D16" s="20">
        <v>-32.302000000000007</v>
      </c>
      <c r="E16" s="20"/>
      <c r="F16" s="20"/>
      <c r="G16" s="26">
        <v>-37</v>
      </c>
      <c r="H16" s="26">
        <v>-37.700000000000003</v>
      </c>
      <c r="I16" s="26">
        <v>-36.799999999999997</v>
      </c>
      <c r="J16" s="26">
        <v>-36.6</v>
      </c>
      <c r="K16" s="26">
        <v>-31.2</v>
      </c>
      <c r="L16" s="26">
        <v>-30.3</v>
      </c>
      <c r="M16" s="26">
        <v>-28.1</v>
      </c>
      <c r="N16" s="26">
        <v>-35.4</v>
      </c>
      <c r="O16" s="26">
        <v>-34</v>
      </c>
      <c r="P16" s="26">
        <v>-34.1</v>
      </c>
      <c r="Q16" s="26">
        <v>-36.5</v>
      </c>
      <c r="R16" s="166">
        <v>-37.6</v>
      </c>
      <c r="S16" s="165">
        <v>-38.4</v>
      </c>
      <c r="T16" s="165">
        <v>-40.271000000000001</v>
      </c>
      <c r="U16" s="165">
        <v>-37.587233272059279</v>
      </c>
      <c r="V16" s="165">
        <v>-57.227380842002006</v>
      </c>
      <c r="W16" s="165">
        <v>-42.262063654999999</v>
      </c>
      <c r="X16" s="165">
        <f>-50177188.2091666*10^-6</f>
        <v>-50.177188209166601</v>
      </c>
    </row>
    <row r="17" spans="1:24" ht="16.5" thickBot="1">
      <c r="A17" s="18" t="s">
        <v>269</v>
      </c>
      <c r="B17" s="19" t="s">
        <v>270</v>
      </c>
      <c r="C17" s="25">
        <v>0.374</v>
      </c>
      <c r="D17" s="20">
        <v>3.472</v>
      </c>
      <c r="E17" s="172"/>
      <c r="F17" s="172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-0.1</v>
      </c>
      <c r="P17" s="25">
        <v>-0.2</v>
      </c>
      <c r="Q17" s="25">
        <v>-0.2</v>
      </c>
      <c r="R17" s="165">
        <v>-0.3</v>
      </c>
      <c r="S17" s="165">
        <v>-0.2</v>
      </c>
      <c r="T17" s="165">
        <v>-9.6000000000000002E-2</v>
      </c>
      <c r="U17" s="165">
        <v>-1.4216885473668299E-2</v>
      </c>
      <c r="V17" s="165">
        <v>2.2216885473668346E-2</v>
      </c>
      <c r="W17" s="165">
        <v>-6.8348983216073977E-3</v>
      </c>
      <c r="X17" s="165">
        <f>363515.901185429*10^-6</f>
        <v>0.36351590118542898</v>
      </c>
    </row>
    <row r="18" spans="1:24" ht="16.5" thickBot="1">
      <c r="A18" s="18" t="s">
        <v>324</v>
      </c>
      <c r="B18" s="19"/>
      <c r="C18" s="26">
        <v>-21.626999999999999</v>
      </c>
      <c r="D18" s="172">
        <v>-93.733000000000004</v>
      </c>
      <c r="E18" s="172"/>
      <c r="F18" s="172"/>
      <c r="G18" s="26">
        <v>-287.10000000000002</v>
      </c>
      <c r="H18" s="26">
        <v>-46.800000000000004</v>
      </c>
      <c r="I18" s="26">
        <v>-19.399999999999999</v>
      </c>
      <c r="J18" s="26">
        <v>-1.0999999999999943</v>
      </c>
      <c r="K18" s="26">
        <v>-6.8999999999999986</v>
      </c>
      <c r="L18" s="26">
        <v>-42.099999999999994</v>
      </c>
      <c r="M18" s="26">
        <v>-25.7</v>
      </c>
      <c r="N18" s="26">
        <v>-33.799999999999997</v>
      </c>
      <c r="O18" s="26">
        <v>11.5</v>
      </c>
      <c r="P18" s="26">
        <v>5.5999999999999943</v>
      </c>
      <c r="Q18" s="26">
        <v>-9.8000000000000043</v>
      </c>
      <c r="R18" s="26">
        <v>36.5</v>
      </c>
      <c r="S18" s="26">
        <v>-13.900000000000002</v>
      </c>
      <c r="T18" s="26">
        <v>4.0405000000000015</v>
      </c>
      <c r="U18" s="26">
        <v>-106.77550253500897</v>
      </c>
      <c r="V18" s="26">
        <v>-1</v>
      </c>
      <c r="W18" s="26">
        <v>2.4</v>
      </c>
      <c r="X18" s="26">
        <f>1481204.66182309*10^-6</f>
        <v>1.4812046618230899</v>
      </c>
    </row>
    <row r="19" spans="1:24" ht="16.5" thickBot="1">
      <c r="A19" s="14" t="s">
        <v>56</v>
      </c>
      <c r="B19" s="15" t="s">
        <v>57</v>
      </c>
      <c r="C19" s="24">
        <v>113.38800000000001</v>
      </c>
      <c r="D19" s="172">
        <v>106.18199999999999</v>
      </c>
      <c r="E19" s="171"/>
      <c r="F19" s="171"/>
      <c r="G19" s="24">
        <v>-335.8</v>
      </c>
      <c r="H19" s="24">
        <v>-211.7</v>
      </c>
      <c r="I19" s="24">
        <v>-161.5</v>
      </c>
      <c r="J19" s="24">
        <v>-116.5</v>
      </c>
      <c r="K19" s="24">
        <v>-62.4</v>
      </c>
      <c r="L19" s="24">
        <v>-155.6</v>
      </c>
      <c r="M19" s="24">
        <v>-38.1</v>
      </c>
      <c r="N19" s="24">
        <v>-77.400000000000006</v>
      </c>
      <c r="O19" s="24">
        <v>-0.4</v>
      </c>
      <c r="P19" s="24">
        <v>-49.4</v>
      </c>
      <c r="Q19" s="24">
        <v>-30</v>
      </c>
      <c r="R19" s="167">
        <v>19.7</v>
      </c>
      <c r="S19" s="167">
        <v>-50.5</v>
      </c>
      <c r="T19" s="167">
        <v>-62.650499999999965</v>
      </c>
      <c r="U19" s="167">
        <v>-40.445483586792982</v>
      </c>
      <c r="V19" s="167">
        <v>11.9</v>
      </c>
      <c r="W19" s="167">
        <v>20.097924841128684</v>
      </c>
      <c r="X19" s="167">
        <f>SUM(X10,X13,X15:X18)</f>
        <v>6.5526013105292087</v>
      </c>
    </row>
    <row r="20" spans="1:24" ht="16.5" thickBot="1">
      <c r="A20" s="21" t="s">
        <v>15</v>
      </c>
      <c r="B20" s="21" t="s">
        <v>58</v>
      </c>
      <c r="C20" s="26">
        <v>-45.401000000000003</v>
      </c>
      <c r="D20" s="171">
        <v>-53.303999999999995</v>
      </c>
      <c r="E20" s="21"/>
      <c r="F20" s="21"/>
      <c r="G20" s="26">
        <v>-41.3</v>
      </c>
      <c r="H20" s="26">
        <v>4.8</v>
      </c>
      <c r="I20" s="26">
        <v>-9.1</v>
      </c>
      <c r="J20" s="26">
        <v>-90.6</v>
      </c>
      <c r="K20" s="26">
        <v>-13.8</v>
      </c>
      <c r="L20" s="26">
        <v>-36</v>
      </c>
      <c r="M20" s="26">
        <v>-20.8</v>
      </c>
      <c r="N20" s="26">
        <v>-58.7</v>
      </c>
      <c r="O20" s="26">
        <v>-85.4</v>
      </c>
      <c r="P20" s="26">
        <v>-37.299999999999997</v>
      </c>
      <c r="Q20" s="26">
        <v>-59</v>
      </c>
      <c r="R20" s="166">
        <v>-110.8</v>
      </c>
      <c r="S20" s="166">
        <v>-88.4</v>
      </c>
      <c r="T20" s="166">
        <v>-101.922</v>
      </c>
      <c r="U20" s="166">
        <v>-74.146268118719632</v>
      </c>
      <c r="V20" s="166">
        <v>-43.5</v>
      </c>
      <c r="W20" s="166">
        <v>-64.120319389211957</v>
      </c>
      <c r="X20" s="166">
        <v>-28.788549427487197</v>
      </c>
    </row>
    <row r="21" spans="1:24" s="13" customFormat="1" ht="16.5" thickBot="1">
      <c r="A21" s="14" t="s">
        <v>59</v>
      </c>
      <c r="B21" s="15" t="s">
        <v>60</v>
      </c>
      <c r="C21" s="24">
        <v>67.986999999999995</v>
      </c>
      <c r="D21" s="21">
        <v>52.878</v>
      </c>
      <c r="E21" s="171"/>
      <c r="F21" s="171"/>
      <c r="G21" s="24">
        <v>-377.1</v>
      </c>
      <c r="H21" s="24">
        <v>-206.9</v>
      </c>
      <c r="I21" s="24">
        <v>-170.6</v>
      </c>
      <c r="J21" s="24">
        <v>-207.1</v>
      </c>
      <c r="K21" s="24">
        <v>-76.099999999999994</v>
      </c>
      <c r="L21" s="24">
        <v>-191.5</v>
      </c>
      <c r="M21" s="24">
        <v>-58.9</v>
      </c>
      <c r="N21" s="24">
        <v>-136.1</v>
      </c>
      <c r="O21" s="24">
        <v>-85.8</v>
      </c>
      <c r="P21" s="24">
        <v>-86.7</v>
      </c>
      <c r="Q21" s="24">
        <v>-89</v>
      </c>
      <c r="R21" s="167">
        <v>-91.1</v>
      </c>
      <c r="S21" s="167">
        <v>-138.9</v>
      </c>
      <c r="T21" s="167">
        <v>-164.57249999999996</v>
      </c>
      <c r="U21" s="167">
        <v>-114.59175170551262</v>
      </c>
      <c r="V21" s="167">
        <v>-31.6</v>
      </c>
      <c r="W21" s="167">
        <f>W19+W20</f>
        <v>-44.02239454808327</v>
      </c>
      <c r="X21" s="167">
        <f>X19+X20</f>
        <v>-22.235948116957989</v>
      </c>
    </row>
    <row r="22" spans="1:24" s="13" customFormat="1" ht="16.5" thickBot="1">
      <c r="A22" s="18" t="s">
        <v>61</v>
      </c>
      <c r="B22" s="19" t="s">
        <v>62</v>
      </c>
      <c r="C22" s="25">
        <v>34.347000000000001</v>
      </c>
      <c r="D22" s="171">
        <v>-87.087999999999994</v>
      </c>
      <c r="E22" s="172"/>
      <c r="F22" s="172"/>
      <c r="G22" s="25">
        <v>-254.5</v>
      </c>
      <c r="H22" s="25">
        <v>-47.6</v>
      </c>
      <c r="I22" s="25">
        <v>-1.6</v>
      </c>
      <c r="J22" s="25">
        <v>613.6</v>
      </c>
      <c r="K22" s="25">
        <v>33.6</v>
      </c>
      <c r="L22" s="25">
        <v>36.200000000000003</v>
      </c>
      <c r="M22" s="25">
        <v>-5.9</v>
      </c>
      <c r="N22" s="25">
        <v>-2.1</v>
      </c>
      <c r="O22" s="25">
        <v>-64.400000000000006</v>
      </c>
      <c r="P22" s="25">
        <v>-2.8</v>
      </c>
      <c r="Q22" s="25">
        <v>-3.9</v>
      </c>
      <c r="R22" s="165">
        <v>-14.2</v>
      </c>
      <c r="S22" s="165">
        <v>6</v>
      </c>
      <c r="T22" s="165">
        <v>8.1810000000000009</v>
      </c>
      <c r="U22" s="165">
        <v>3.2972884782575789</v>
      </c>
      <c r="V22" s="165">
        <v>-21.3</v>
      </c>
      <c r="W22" s="165">
        <v>-0.74145307250000037</v>
      </c>
      <c r="X22" s="165">
        <f>-6534275.29249999*10^-6</f>
        <v>-6.5342752924999896</v>
      </c>
    </row>
    <row r="23" spans="1:24" s="13" customFormat="1" ht="16.5" thickBot="1">
      <c r="A23" s="14" t="s">
        <v>63</v>
      </c>
      <c r="B23" s="15" t="s">
        <v>64</v>
      </c>
      <c r="C23" s="24">
        <v>33.64</v>
      </c>
      <c r="D23" s="20">
        <v>34.483999999999995</v>
      </c>
      <c r="E23" s="171"/>
      <c r="F23" s="171"/>
      <c r="G23" s="24">
        <v>-631.6</v>
      </c>
      <c r="H23" s="24">
        <v>-254.5</v>
      </c>
      <c r="I23" s="24">
        <v>-172.2</v>
      </c>
      <c r="J23" s="24">
        <v>406.5</v>
      </c>
      <c r="K23" s="24">
        <v>-42.5</v>
      </c>
      <c r="L23" s="24">
        <v>-155.30000000000001</v>
      </c>
      <c r="M23" s="24">
        <v>-64.8</v>
      </c>
      <c r="N23" s="24">
        <v>-138.19999999999999</v>
      </c>
      <c r="O23" s="24">
        <v>-150.19999999999999</v>
      </c>
      <c r="P23" s="24">
        <v>-89.4</v>
      </c>
      <c r="Q23" s="24">
        <v>-92.9</v>
      </c>
      <c r="R23" s="167">
        <v>-105.3</v>
      </c>
      <c r="S23" s="167">
        <v>-133</v>
      </c>
      <c r="T23" s="167">
        <v>-156.39149999999995</v>
      </c>
      <c r="U23" s="167">
        <v>-111.29446322725504</v>
      </c>
      <c r="V23" s="167">
        <v>-52.9</v>
      </c>
      <c r="W23" s="167">
        <f>W21+W22</f>
        <v>-44.76384762058327</v>
      </c>
      <c r="X23" s="167">
        <f>X21+X22</f>
        <v>-28.770223409457977</v>
      </c>
    </row>
    <row r="24" spans="1:24" s="13" customFormat="1" ht="16.5" thickBot="1">
      <c r="A24" s="22" t="s">
        <v>65</v>
      </c>
      <c r="B24" s="23" t="s">
        <v>66</v>
      </c>
      <c r="C24" s="27">
        <v>34.268000000000001</v>
      </c>
      <c r="D24" s="171">
        <v>34.691999999999993</v>
      </c>
      <c r="E24" s="173"/>
      <c r="F24" s="173"/>
      <c r="G24" s="27">
        <v>-632</v>
      </c>
      <c r="H24" s="27">
        <v>-253.6</v>
      </c>
      <c r="I24" s="27">
        <v>-173.5</v>
      </c>
      <c r="J24" s="27">
        <v>406.8</v>
      </c>
      <c r="K24" s="27">
        <v>-42.9</v>
      </c>
      <c r="L24" s="27">
        <v>-155.4</v>
      </c>
      <c r="M24" s="27">
        <v>-64.900000000000006</v>
      </c>
      <c r="N24" s="27">
        <v>-138.19999999999999</v>
      </c>
      <c r="O24" s="27">
        <v>-150.19999999999999</v>
      </c>
      <c r="P24" s="27">
        <v>-89.4</v>
      </c>
      <c r="Q24" s="27">
        <v>-92.9</v>
      </c>
      <c r="R24" s="166">
        <v>-105.3</v>
      </c>
      <c r="S24" s="166">
        <v>-133</v>
      </c>
      <c r="T24" s="166">
        <v>-156.392</v>
      </c>
      <c r="U24" s="166">
        <v>-111.29412322725496</v>
      </c>
      <c r="V24" s="166">
        <v>-52.9</v>
      </c>
      <c r="W24" s="166">
        <f>W23</f>
        <v>-44.76384762058327</v>
      </c>
      <c r="X24" s="166">
        <f>X23</f>
        <v>-28.770223409457977</v>
      </c>
    </row>
    <row r="25" spans="1:24" ht="16">
      <c r="A25" s="22" t="s">
        <v>67</v>
      </c>
      <c r="B25" s="23" t="s">
        <v>68</v>
      </c>
      <c r="C25" s="28">
        <v>-0.52800000000000002</v>
      </c>
      <c r="D25" s="173">
        <v>-0.30799999999999994</v>
      </c>
      <c r="E25" s="173"/>
      <c r="F25" s="173"/>
      <c r="G25" s="28">
        <v>0.4</v>
      </c>
      <c r="H25" s="28">
        <v>-0.9</v>
      </c>
      <c r="I25" s="28">
        <v>1.2</v>
      </c>
      <c r="J25" s="28">
        <v>-0.3</v>
      </c>
      <c r="K25" s="28">
        <v>0.4</v>
      </c>
      <c r="L25" s="28">
        <v>0.1</v>
      </c>
      <c r="M25" s="28">
        <v>0.1</v>
      </c>
      <c r="N25" s="28">
        <v>0</v>
      </c>
      <c r="O25" s="28">
        <v>0</v>
      </c>
      <c r="P25" s="28">
        <v>0</v>
      </c>
      <c r="Q25" s="28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  <c r="X25" s="169">
        <v>1</v>
      </c>
    </row>
    <row r="26" spans="1:24" ht="16">
      <c r="D26" s="173"/>
      <c r="G26"/>
      <c r="H26"/>
      <c r="I26"/>
      <c r="J26"/>
      <c r="K26"/>
      <c r="L26"/>
      <c r="O26"/>
      <c r="P26"/>
      <c r="R26" s="161"/>
      <c r="S26" s="161"/>
      <c r="T26" s="161"/>
      <c r="U26" s="161"/>
      <c r="W26" s="161"/>
      <c r="X26" s="161"/>
    </row>
    <row r="27" spans="1:24">
      <c r="G27"/>
      <c r="H27"/>
      <c r="I27"/>
      <c r="J27"/>
      <c r="K27"/>
      <c r="L27"/>
      <c r="O27"/>
      <c r="P27"/>
      <c r="R27" s="161"/>
      <c r="S27" s="161"/>
      <c r="T27" s="161"/>
      <c r="U27" s="161"/>
      <c r="W27" s="161"/>
      <c r="X27" s="161"/>
    </row>
    <row r="28" spans="1:24">
      <c r="R28" s="161"/>
      <c r="S28" s="161"/>
      <c r="T28" s="161"/>
      <c r="U28" s="161"/>
      <c r="W28" s="161"/>
      <c r="X28" s="161"/>
    </row>
    <row r="29" spans="1:24">
      <c r="R29" s="161"/>
      <c r="S29" s="161"/>
      <c r="T29" s="161"/>
      <c r="U29" s="161"/>
      <c r="W29" s="161"/>
      <c r="X29" s="161"/>
    </row>
    <row r="30" spans="1:24" ht="4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162"/>
      <c r="S30" s="162"/>
      <c r="T30" s="162"/>
      <c r="U30" s="162"/>
      <c r="V30" s="162"/>
      <c r="W30" s="162"/>
      <c r="X30" s="162"/>
    </row>
    <row r="31" spans="1:24">
      <c r="G31"/>
      <c r="H31"/>
      <c r="I31"/>
      <c r="J31"/>
      <c r="K31"/>
      <c r="L31"/>
      <c r="O31"/>
      <c r="P31"/>
    </row>
    <row r="33" spans="7:16"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7:16"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7:16"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7:16"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7:16"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7:16"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7:16"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7:16"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7:16"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7:16"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7:16"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7:16"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7:16"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7:16"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7:16"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7:16"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7:16"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7:16"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7:16"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7:16"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7:16"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7:16"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7:16"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7:16"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7:16"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7:16"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7:16"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7:16"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7:16"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7:16"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7:16"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7:16"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7:16"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7:16"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7:16"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7:16"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7:16"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7:16"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7:16"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7:16"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7:16"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7:16"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7:16"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7:16"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7:16"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7:16"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7:16"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7:16"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7:16"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7:16"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7:16"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7:16"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7:16"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7:16"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7:16"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7:16"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7:16">
      <c r="G89" s="40"/>
      <c r="H89" s="40"/>
      <c r="I89" s="40"/>
      <c r="J89" s="40"/>
      <c r="K89" s="40"/>
      <c r="L89" s="40"/>
      <c r="M89" s="40"/>
      <c r="N89" s="40"/>
      <c r="O89" s="40"/>
      <c r="P89" s="40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E9D146-C664-4EBC-AA8D-F3A1DD456BC4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a950d04c-cc62-4e3c-9265-a186f3de7b6b"/>
    <ds:schemaRef ds:uri="ee4a3972-3b91-4501-a6e0-b1e0bba4516d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Menu</vt:lpstr>
      <vt:lpstr>Home</vt:lpstr>
      <vt:lpstr>Corp_Indicadores</vt:lpstr>
      <vt:lpstr>Corp_Lojas</vt:lpstr>
      <vt:lpstr>Corp_DRE</vt:lpstr>
      <vt:lpstr>Corp_BP</vt:lpstr>
      <vt:lpstr>Corp_DFC</vt:lpstr>
      <vt:lpstr>BR_Indicadores</vt:lpstr>
      <vt:lpstr>BR_DRE</vt:lpstr>
      <vt:lpstr>BR_APseg</vt:lpstr>
      <vt:lpstr>AR_Indicadores</vt:lpstr>
      <vt:lpstr>AR_DRE</vt:lpstr>
      <vt:lpstr>AR_APseg</vt:lpstr>
      <vt:lpstr>AR_APseg!Titulos_de_impressao</vt:lpstr>
      <vt:lpstr>AR_DRE!Titulos_de_impressao</vt:lpstr>
      <vt:lpstr>AR_Indicadores!Titulos_de_impressao</vt:lpstr>
      <vt:lpstr>BR_APseg!Titulos_de_impressao</vt:lpstr>
      <vt:lpstr>BR_DRE!Titulos_de_impressao</vt:lpstr>
      <vt:lpstr>BR_Indicadores!Titulos_de_impressao</vt:lpstr>
      <vt:lpstr>Corp_BP!Titulos_de_impressao</vt:lpstr>
      <vt:lpstr>Corp_DFC!Titulos_de_impressao</vt:lpstr>
      <vt:lpstr>Corp_DRE!Titulos_de_impressao</vt:lpstr>
      <vt:lpstr>Corp_Indicadores!Titulos_de_impressao</vt:lpstr>
    </vt:vector>
  </TitlesOfParts>
  <Company>CVC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de Souza Lima</dc:creator>
  <cp:lastModifiedBy>Tiago Ryuichi Nishimura</cp:lastModifiedBy>
  <cp:lastPrinted>2024-05-10T17:50:38Z</cp:lastPrinted>
  <dcterms:created xsi:type="dcterms:W3CDTF">2021-06-30T17:52:26Z</dcterms:created>
  <dcterms:modified xsi:type="dcterms:W3CDTF">2024-08-08T11:13:39Z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