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7714F0F3-5FEA-4075-9E2D-0C9A5988EDD9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U133" i="85"/>
  <c r="T133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S104" i="85"/>
  <c r="S117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C101" i="85"/>
  <c r="S116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S115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S114" i="85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P96" i="85"/>
  <c r="O96" i="85"/>
  <c r="N96" i="85"/>
  <c r="M96" i="85"/>
  <c r="L96" i="85"/>
  <c r="G96" i="85"/>
  <c r="F96" i="85"/>
  <c r="E96" i="85"/>
  <c r="S95" i="85"/>
  <c r="S112" i="85" s="1"/>
  <c r="C95" i="85"/>
  <c r="V93" i="85"/>
  <c r="V96" i="85" s="1"/>
  <c r="R93" i="85"/>
  <c r="Q93" i="85"/>
  <c r="C94" i="85"/>
  <c r="P93" i="85"/>
  <c r="O93" i="85"/>
  <c r="N93" i="85"/>
  <c r="M93" i="85"/>
  <c r="K93" i="85"/>
  <c r="J93" i="85"/>
  <c r="I93" i="85"/>
  <c r="H93" i="85"/>
  <c r="G93" i="85"/>
  <c r="F93" i="85"/>
  <c r="E93" i="85"/>
  <c r="D93" i="85"/>
  <c r="D96" i="85" s="1"/>
  <c r="P146" i="85"/>
  <c r="O146" i="85"/>
  <c r="N146" i="85"/>
  <c r="M146" i="85"/>
  <c r="L146" i="85"/>
  <c r="K146" i="85"/>
  <c r="H146" i="85"/>
  <c r="G146" i="85"/>
  <c r="F146" i="85"/>
  <c r="E146" i="85"/>
  <c r="D146" i="85"/>
  <c r="C88" i="85"/>
  <c r="C84" i="85"/>
  <c r="C89" i="85" s="1"/>
  <c r="C90" i="85" s="1"/>
  <c r="C75" i="85"/>
  <c r="C64" i="85"/>
  <c r="S47" i="85"/>
  <c r="M47" i="85"/>
  <c r="M51" i="85" s="1"/>
  <c r="M134" i="85" s="1"/>
  <c r="K47" i="85"/>
  <c r="K51" i="85" s="1"/>
  <c r="K134" i="85" s="1"/>
  <c r="E47" i="85"/>
  <c r="E51" i="85" s="1"/>
  <c r="E134" i="85" s="1"/>
  <c r="S39" i="85"/>
  <c r="O39" i="85"/>
  <c r="M39" i="85"/>
  <c r="L39" i="85"/>
  <c r="K39" i="85"/>
  <c r="I39" i="85"/>
  <c r="H39" i="85"/>
  <c r="G39" i="85"/>
  <c r="F39" i="85"/>
  <c r="E39" i="85"/>
  <c r="D39" i="85"/>
  <c r="C39" i="85"/>
  <c r="Y39" i="85"/>
  <c r="X39" i="85"/>
  <c r="W39" i="85"/>
  <c r="U39" i="85"/>
  <c r="T39" i="85"/>
  <c r="R39" i="85"/>
  <c r="Q39" i="85"/>
  <c r="P39" i="85"/>
  <c r="K37" i="85"/>
  <c r="J37" i="85"/>
  <c r="N37" i="85" s="1"/>
  <c r="N39" i="85" s="1"/>
  <c r="L34" i="85"/>
  <c r="L44" i="85" s="1"/>
  <c r="J34" i="85"/>
  <c r="D34" i="85"/>
  <c r="D44" i="85" s="1"/>
  <c r="S31" i="85"/>
  <c r="R31" i="85"/>
  <c r="Q31" i="85"/>
  <c r="P31" i="85"/>
  <c r="X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F34" i="85" s="1"/>
  <c r="F44" i="85" s="1"/>
  <c r="E31" i="85"/>
  <c r="E118" i="85" s="1"/>
  <c r="D31" i="85"/>
  <c r="D118" i="85" s="1"/>
  <c r="W117" i="85"/>
  <c r="U117" i="85"/>
  <c r="R117" i="85"/>
  <c r="Q117" i="85"/>
  <c r="P117" i="85"/>
  <c r="C30" i="85"/>
  <c r="C117" i="85" s="1"/>
  <c r="W116" i="85"/>
  <c r="U116" i="85"/>
  <c r="Q116" i="85"/>
  <c r="P116" i="85"/>
  <c r="N116" i="85"/>
  <c r="C29" i="85"/>
  <c r="C116" i="85" s="1"/>
  <c r="W115" i="85"/>
  <c r="U115" i="85"/>
  <c r="T115" i="85"/>
  <c r="R115" i="85"/>
  <c r="Q115" i="85"/>
  <c r="N115" i="85"/>
  <c r="C28" i="85"/>
  <c r="C115" i="85" s="1"/>
  <c r="W114" i="85"/>
  <c r="U114" i="85"/>
  <c r="Q114" i="85"/>
  <c r="P26" i="85"/>
  <c r="N114" i="85"/>
  <c r="C27" i="85"/>
  <c r="C114" i="85" s="1"/>
  <c r="S26" i="85"/>
  <c r="O26" i="85"/>
  <c r="O47" i="85" s="1"/>
  <c r="M26" i="85"/>
  <c r="L26" i="85"/>
  <c r="L47" i="85" s="1"/>
  <c r="L51" i="85" s="1"/>
  <c r="L134" i="85" s="1"/>
  <c r="K26" i="85"/>
  <c r="K34" i="85" s="1"/>
  <c r="K44" i="85" s="1"/>
  <c r="J26" i="85"/>
  <c r="I26" i="85"/>
  <c r="H26" i="85"/>
  <c r="G26" i="85"/>
  <c r="G47" i="85" s="1"/>
  <c r="G51" i="85" s="1"/>
  <c r="G134" i="85" s="1"/>
  <c r="F26" i="85"/>
  <c r="F47" i="85" s="1"/>
  <c r="E26" i="85"/>
  <c r="D26" i="85"/>
  <c r="D47" i="85" s="1"/>
  <c r="D51" i="85" s="1"/>
  <c r="D134" i="85" s="1"/>
  <c r="W112" i="85"/>
  <c r="U112" i="85"/>
  <c r="T112" i="85"/>
  <c r="R112" i="85"/>
  <c r="Q112" i="85"/>
  <c r="P112" i="85"/>
  <c r="N112" i="85"/>
  <c r="I112" i="85"/>
  <c r="C25" i="85"/>
  <c r="C112" i="85" s="1"/>
  <c r="W111" i="85"/>
  <c r="V111" i="85"/>
  <c r="U111" i="85"/>
  <c r="T111" i="85"/>
  <c r="R111" i="85"/>
  <c r="Q111" i="85"/>
  <c r="P111" i="85"/>
  <c r="N111" i="85"/>
  <c r="I111" i="85"/>
  <c r="C24" i="85"/>
  <c r="Y23" i="85"/>
  <c r="X23" i="85"/>
  <c r="W23" i="85"/>
  <c r="S23" i="85"/>
  <c r="Q23" i="85"/>
  <c r="O23" i="85"/>
  <c r="O110" i="85" s="1"/>
  <c r="M23" i="85"/>
  <c r="M142" i="85" s="1"/>
  <c r="L23" i="85"/>
  <c r="L142" i="85" s="1"/>
  <c r="K23" i="85"/>
  <c r="K142" i="85" s="1"/>
  <c r="J23" i="85"/>
  <c r="J142" i="85" s="1"/>
  <c r="H23" i="85"/>
  <c r="G23" i="85"/>
  <c r="G142" i="85" s="1"/>
  <c r="F23" i="85"/>
  <c r="F142" i="85" s="1"/>
  <c r="E23" i="85"/>
  <c r="E142" i="85" s="1"/>
  <c r="D23" i="85"/>
  <c r="D142" i="85" s="1"/>
  <c r="C23" i="85"/>
  <c r="R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I15" i="85"/>
  <c r="C15" i="85"/>
  <c r="O11" i="85"/>
  <c r="V11" i="85"/>
  <c r="T11" i="85"/>
  <c r="S11" i="85"/>
  <c r="M11" i="85"/>
  <c r="J11" i="85"/>
  <c r="F11" i="85"/>
  <c r="E11" i="85"/>
  <c r="D11" i="85"/>
  <c r="C12" i="85"/>
  <c r="C135" i="85" s="1"/>
  <c r="Y11" i="85"/>
  <c r="W11" i="85"/>
  <c r="U11" i="85"/>
  <c r="Q11" i="85"/>
  <c r="N11" i="85"/>
  <c r="N15" i="85" s="1"/>
  <c r="L11" i="85"/>
  <c r="I11" i="85"/>
  <c r="G11" i="85"/>
  <c r="C11" i="85"/>
  <c r="N10" i="85"/>
  <c r="I10" i="85"/>
  <c r="C9" i="85"/>
  <c r="R12" i="85"/>
  <c r="R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D129" i="85" l="1"/>
  <c r="Q16" i="85"/>
  <c r="N31" i="85"/>
  <c r="S105" i="85"/>
  <c r="X26" i="85"/>
  <c r="R26" i="85"/>
  <c r="V39" i="85"/>
  <c r="T114" i="85"/>
  <c r="P115" i="85"/>
  <c r="O16" i="85"/>
  <c r="T117" i="85"/>
  <c r="U93" i="85"/>
  <c r="P16" i="85"/>
  <c r="C129" i="85"/>
  <c r="C130" i="85" s="1"/>
  <c r="E129" i="85"/>
  <c r="E130" i="85" s="1"/>
  <c r="Q15" i="85"/>
  <c r="Y15" i="85"/>
  <c r="S15" i="85"/>
  <c r="Q146" i="85"/>
  <c r="H118" i="85"/>
  <c r="N117" i="85"/>
  <c r="T31" i="85"/>
  <c r="T118" i="85" s="1"/>
  <c r="T116" i="85"/>
  <c r="P118" i="85"/>
  <c r="R114" i="85"/>
  <c r="V31" i="85"/>
  <c r="Y31" i="85"/>
  <c r="V23" i="85"/>
  <c r="W93" i="85"/>
  <c r="W142" i="85" s="1"/>
  <c r="H11" i="85"/>
  <c r="H143" i="85" s="1"/>
  <c r="R11" i="85"/>
  <c r="R149" i="85" s="1"/>
  <c r="S16" i="85"/>
  <c r="S94" i="85"/>
  <c r="I8" i="85"/>
  <c r="I12" i="85" s="1"/>
  <c r="I135" i="85" s="1"/>
  <c r="T12" i="85"/>
  <c r="T135" i="85" s="1"/>
  <c r="E15" i="85"/>
  <c r="O15" i="85"/>
  <c r="W15" i="85"/>
  <c r="R96" i="85"/>
  <c r="U12" i="85"/>
  <c r="U135" i="85" s="1"/>
  <c r="S18" i="85"/>
  <c r="D12" i="85"/>
  <c r="D135" i="85" s="1"/>
  <c r="D136" i="85" s="1"/>
  <c r="V12" i="85"/>
  <c r="V135" i="85" s="1"/>
  <c r="G15" i="85"/>
  <c r="W12" i="85"/>
  <c r="W135" i="85" s="1"/>
  <c r="H15" i="85"/>
  <c r="N12" i="85"/>
  <c r="N135" i="85" s="1"/>
  <c r="J15" i="85"/>
  <c r="S10" i="85"/>
  <c r="S12" i="85" s="1"/>
  <c r="S135" i="85" s="1"/>
  <c r="P12" i="85"/>
  <c r="P135" i="85" s="1"/>
  <c r="P11" i="85"/>
  <c r="P149" i="85" s="1"/>
  <c r="X11" i="85"/>
  <c r="S19" i="85"/>
  <c r="S20" i="85"/>
  <c r="K127" i="85"/>
  <c r="I9" i="85"/>
  <c r="Q12" i="85"/>
  <c r="Q135" i="85" s="1"/>
  <c r="L15" i="85"/>
  <c r="U15" i="85"/>
  <c r="S111" i="85"/>
  <c r="S93" i="85"/>
  <c r="S146" i="85" s="1"/>
  <c r="R118" i="85"/>
  <c r="O132" i="85"/>
  <c r="O109" i="85"/>
  <c r="X34" i="85"/>
  <c r="S118" i="85"/>
  <c r="S34" i="85"/>
  <c r="S44" i="85" s="1"/>
  <c r="K136" i="85"/>
  <c r="Q118" i="85"/>
  <c r="F51" i="85"/>
  <c r="F134" i="85" s="1"/>
  <c r="F136" i="85" s="1"/>
  <c r="U96" i="85"/>
  <c r="W96" i="85"/>
  <c r="G110" i="85"/>
  <c r="F118" i="85"/>
  <c r="H142" i="85"/>
  <c r="H110" i="85"/>
  <c r="P23" i="85"/>
  <c r="I149" i="85"/>
  <c r="I143" i="85"/>
  <c r="Q26" i="85"/>
  <c r="Y26" i="85"/>
  <c r="J39" i="85"/>
  <c r="J149" i="85" s="1"/>
  <c r="I146" i="85"/>
  <c r="H96" i="85"/>
  <c r="W110" i="85"/>
  <c r="N118" i="85"/>
  <c r="D130" i="85"/>
  <c r="P143" i="85"/>
  <c r="J146" i="85"/>
  <c r="R146" i="85"/>
  <c r="C93" i="85"/>
  <c r="T93" i="85"/>
  <c r="I96" i="85"/>
  <c r="Q96" i="85"/>
  <c r="J110" i="85"/>
  <c r="C151" i="85"/>
  <c r="F149" i="85"/>
  <c r="I23" i="85"/>
  <c r="D15" i="85"/>
  <c r="T15" i="85"/>
  <c r="R23" i="85"/>
  <c r="C111" i="85"/>
  <c r="C26" i="85"/>
  <c r="S149" i="85"/>
  <c r="S143" i="85"/>
  <c r="E34" i="85"/>
  <c r="E44" i="85" s="1"/>
  <c r="M34" i="85"/>
  <c r="M44" i="85" s="1"/>
  <c r="M127" i="85"/>
  <c r="J96" i="85"/>
  <c r="K110" i="85"/>
  <c r="F127" i="85"/>
  <c r="N127" i="85"/>
  <c r="D151" i="85"/>
  <c r="Q142" i="85"/>
  <c r="Q110" i="85"/>
  <c r="K11" i="85"/>
  <c r="K149" i="85" s="1"/>
  <c r="M15" i="85"/>
  <c r="S17" i="85"/>
  <c r="C142" i="85"/>
  <c r="D149" i="85"/>
  <c r="D143" i="85"/>
  <c r="D141" i="85" s="1"/>
  <c r="D144" i="85" s="1"/>
  <c r="L149" i="85"/>
  <c r="L143" i="85"/>
  <c r="L141" i="85" s="1"/>
  <c r="L144" i="85" s="1"/>
  <c r="T26" i="85"/>
  <c r="P114" i="85"/>
  <c r="R116" i="85"/>
  <c r="T146" i="85"/>
  <c r="E127" i="85"/>
  <c r="K96" i="85"/>
  <c r="C110" i="85"/>
  <c r="L110" i="85"/>
  <c r="L136" i="85"/>
  <c r="G127" i="85"/>
  <c r="O127" i="85"/>
  <c r="E151" i="85"/>
  <c r="H149" i="85"/>
  <c r="E12" i="85"/>
  <c r="E135" i="85" s="1"/>
  <c r="E136" i="85" s="1"/>
  <c r="F15" i="85"/>
  <c r="V15" i="85"/>
  <c r="T23" i="85"/>
  <c r="E149" i="85"/>
  <c r="E143" i="85"/>
  <c r="E141" i="85" s="1"/>
  <c r="E144" i="85" s="1"/>
  <c r="M149" i="85"/>
  <c r="M143" i="85"/>
  <c r="M141" i="85" s="1"/>
  <c r="M144" i="85" s="1"/>
  <c r="U26" i="85"/>
  <c r="G34" i="85"/>
  <c r="G44" i="85" s="1"/>
  <c r="O34" i="85"/>
  <c r="O44" i="85" s="1"/>
  <c r="H47" i="85"/>
  <c r="P47" i="85"/>
  <c r="X47" i="85"/>
  <c r="D110" i="85"/>
  <c r="M110" i="85"/>
  <c r="M136" i="85"/>
  <c r="H127" i="85"/>
  <c r="P127" i="85"/>
  <c r="F151" i="85"/>
  <c r="J143" i="85"/>
  <c r="J141" i="85" s="1"/>
  <c r="J144" i="85" s="1"/>
  <c r="U23" i="85"/>
  <c r="F143" i="85"/>
  <c r="F141" i="85" s="1"/>
  <c r="F144" i="85" s="1"/>
  <c r="N26" i="85"/>
  <c r="V26" i="85"/>
  <c r="V34" i="85" s="1"/>
  <c r="H34" i="85"/>
  <c r="H44" i="85" s="1"/>
  <c r="P34" i="85"/>
  <c r="P44" i="85" s="1"/>
  <c r="X44" i="85"/>
  <c r="I47" i="85"/>
  <c r="I51" i="85" s="1"/>
  <c r="I134" i="85" s="1"/>
  <c r="E110" i="85"/>
  <c r="I127" i="85"/>
  <c r="G151" i="85"/>
  <c r="O142" i="85"/>
  <c r="N23" i="85"/>
  <c r="V142" i="85"/>
  <c r="V110" i="85"/>
  <c r="V112" i="85"/>
  <c r="G143" i="85"/>
  <c r="G141" i="85" s="1"/>
  <c r="G144" i="85" s="1"/>
  <c r="G149" i="85"/>
  <c r="O143" i="85"/>
  <c r="O149" i="85"/>
  <c r="W26" i="85"/>
  <c r="I34" i="85"/>
  <c r="I44" i="85" s="1"/>
  <c r="J47" i="85"/>
  <c r="J51" i="85" s="1"/>
  <c r="J134" i="85" s="1"/>
  <c r="J136" i="85" s="1"/>
  <c r="R47" i="85"/>
  <c r="F110" i="85"/>
  <c r="G136" i="85"/>
  <c r="J127" i="85"/>
  <c r="D127" i="85"/>
  <c r="L127" i="85"/>
  <c r="F129" i="85"/>
  <c r="F130" i="85" s="1"/>
  <c r="G129" i="85"/>
  <c r="G130" i="85" s="1"/>
  <c r="V44" i="85" l="1"/>
  <c r="R15" i="85"/>
  <c r="S142" i="85"/>
  <c r="S141" i="85" s="1"/>
  <c r="S144" i="85" s="1"/>
  <c r="R143" i="85"/>
  <c r="H141" i="85"/>
  <c r="H144" i="85" s="1"/>
  <c r="X15" i="85"/>
  <c r="P15" i="85"/>
  <c r="I136" i="85"/>
  <c r="X149" i="85"/>
  <c r="X143" i="85"/>
  <c r="N34" i="85"/>
  <c r="N44" i="85" s="1"/>
  <c r="W47" i="85"/>
  <c r="R142" i="85"/>
  <c r="R141" i="85" s="1"/>
  <c r="R144" i="85" s="1"/>
  <c r="R110" i="85"/>
  <c r="Q149" i="85"/>
  <c r="Q143" i="85"/>
  <c r="Q141" i="85" s="1"/>
  <c r="Q144" i="85" s="1"/>
  <c r="Q47" i="85"/>
  <c r="T96" i="85"/>
  <c r="R34" i="85"/>
  <c r="R44" i="85" s="1"/>
  <c r="O141" i="85"/>
  <c r="O144" i="85" s="1"/>
  <c r="C127" i="85"/>
  <c r="C146" i="85"/>
  <c r="C96" i="85"/>
  <c r="K15" i="85"/>
  <c r="H132" i="85"/>
  <c r="H109" i="85"/>
  <c r="U142" i="85"/>
  <c r="U110" i="85"/>
  <c r="U47" i="85"/>
  <c r="T149" i="85"/>
  <c r="T143" i="85"/>
  <c r="T34" i="85"/>
  <c r="T44" i="85" s="1"/>
  <c r="T47" i="85"/>
  <c r="J44" i="85"/>
  <c r="S110" i="85"/>
  <c r="L132" i="85"/>
  <c r="L137" i="85" s="1"/>
  <c r="L138" i="85" s="1"/>
  <c r="L109" i="85"/>
  <c r="W132" i="85"/>
  <c r="W109" i="85"/>
  <c r="Y149" i="85"/>
  <c r="Y143" i="85"/>
  <c r="Y47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Y34" i="85"/>
  <c r="Y44" i="85" s="1"/>
  <c r="S96" i="85"/>
  <c r="N143" i="85"/>
  <c r="N149" i="85"/>
  <c r="N47" i="85"/>
  <c r="N142" i="85"/>
  <c r="N110" i="85"/>
  <c r="V132" i="85"/>
  <c r="V109" i="85"/>
  <c r="M132" i="85"/>
  <c r="M137" i="85" s="1"/>
  <c r="M138" i="85" s="1"/>
  <c r="M109" i="85"/>
  <c r="G132" i="85"/>
  <c r="G137" i="85" s="1"/>
  <c r="G138" i="85" s="1"/>
  <c r="G109" i="85"/>
  <c r="Q34" i="85"/>
  <c r="Q44" i="85" s="1"/>
  <c r="F132" i="85"/>
  <c r="F137" i="85" s="1"/>
  <c r="F138" i="85" s="1"/>
  <c r="F109" i="85"/>
  <c r="V143" i="85"/>
  <c r="V141" i="85" s="1"/>
  <c r="V144" i="85" s="1"/>
  <c r="V149" i="85"/>
  <c r="V47" i="85"/>
  <c r="D132" i="85"/>
  <c r="D137" i="85" s="1"/>
  <c r="D138" i="85" s="1"/>
  <c r="D109" i="85"/>
  <c r="T142" i="85"/>
  <c r="T141" i="85" s="1"/>
  <c r="T144" i="85" s="1"/>
  <c r="T110" i="85"/>
  <c r="Q132" i="85"/>
  <c r="Q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C145" i="85" l="1"/>
  <c r="C150" i="85" s="1"/>
  <c r="C152" i="85" s="1"/>
  <c r="T132" i="85"/>
  <c r="T109" i="85"/>
  <c r="N132" i="85"/>
  <c r="N109" i="85"/>
  <c r="N141" i="85"/>
  <c r="N144" i="85" s="1"/>
  <c r="H137" i="85"/>
  <c r="H138" i="85" s="1"/>
  <c r="U132" i="85"/>
  <c r="U109" i="85"/>
  <c r="C49" i="85"/>
  <c r="C51" i="85"/>
  <c r="C134" i="85" s="1"/>
  <c r="C136" i="85" s="1"/>
  <c r="C137" i="85" s="1"/>
  <c r="C138" i="85" s="1"/>
  <c r="R132" i="85"/>
  <c r="R109" i="85"/>
  <c r="I132" i="85"/>
  <c r="I137" i="85" s="1"/>
  <c r="I138" i="85" s="1"/>
  <c r="I109" i="85"/>
  <c r="P132" i="85"/>
  <c r="P109" i="85"/>
  <c r="N51" i="85"/>
  <c r="N134" i="85" s="1"/>
  <c r="N136" i="85" s="1"/>
  <c r="S132" i="85"/>
  <c r="S109" i="85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Y49" i="85" l="1"/>
  <c r="Y51" i="85"/>
  <c r="Y134" i="85" s="1"/>
  <c r="X51" i="85" l="1"/>
  <c r="X134" i="85" s="1"/>
  <c r="X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T49" i="85" l="1"/>
  <c r="T51" i="85"/>
  <c r="T134" i="85" s="1"/>
  <c r="T136" i="85" s="1"/>
  <c r="T137" i="85" s="1"/>
  <c r="Q51" i="85"/>
  <c r="Q134" i="85" s="1"/>
  <c r="Q136" i="85" s="1"/>
  <c r="Q137" i="85" s="1"/>
  <c r="Q49" i="85"/>
  <c r="S49" i="85"/>
  <c r="S51" i="85"/>
  <c r="S134" i="85" s="1"/>
  <c r="S136" i="85" s="1"/>
  <c r="S137" i="85" s="1"/>
  <c r="M49" i="85"/>
  <c r="R51" i="85" l="1"/>
  <c r="R134" i="85" s="1"/>
  <c r="R136" i="85" s="1"/>
  <c r="R137" i="85" s="1"/>
  <c r="R49" i="85"/>
  <c r="AI5" i="76" l="1"/>
  <c r="AE5" i="76" l="1"/>
  <c r="Y133" i="85" l="1"/>
  <c r="Y114" i="85" l="1"/>
  <c r="Y112" i="85"/>
  <c r="Y117" i="85"/>
  <c r="Y116" i="85"/>
  <c r="Y115" i="85"/>
  <c r="Y118" i="85"/>
  <c r="Y111" i="85"/>
  <c r="Y93" i="85" l="1"/>
  <c r="Y96" i="85"/>
  <c r="Y12" i="85"/>
  <c r="Y135" i="85" s="1"/>
  <c r="Y136" i="85" s="1"/>
  <c r="Y142" i="85"/>
  <c r="Y141" i="85" s="1"/>
  <c r="Y144" i="85" s="1"/>
  <c r="Y110" i="85"/>
  <c r="Y146" i="85"/>
  <c r="Y109" i="85" l="1"/>
  <c r="Y132" i="85"/>
  <c r="Y137" i="85" s="1"/>
  <c r="X114" i="85" l="1"/>
  <c r="X117" i="85"/>
  <c r="X112" i="85"/>
  <c r="X116" i="85"/>
  <c r="X118" i="85"/>
  <c r="X115" i="85"/>
  <c r="X93" i="85"/>
  <c r="W133" i="85"/>
  <c r="X133" i="85"/>
  <c r="X111" i="85" l="1"/>
  <c r="X96" i="85"/>
  <c r="X110" i="85"/>
  <c r="X146" i="85"/>
  <c r="X142" i="85"/>
  <c r="X141" i="85" s="1"/>
  <c r="X144" i="85" s="1"/>
  <c r="X12" i="85" l="1"/>
  <c r="X135" i="85" s="1"/>
  <c r="X136" i="85" s="1"/>
  <c r="X109" i="85"/>
  <c r="X132" i="85"/>
  <c r="X137" i="85" l="1"/>
  <c r="V114" i="85"/>
  <c r="V118" i="85"/>
  <c r="U31" i="85"/>
  <c r="V116" i="85"/>
  <c r="V117" i="85"/>
  <c r="V115" i="85"/>
  <c r="V133" i="85"/>
  <c r="W31" i="85" l="1"/>
  <c r="U118" i="85"/>
  <c r="U34" i="85"/>
  <c r="U44" i="85" s="1"/>
  <c r="U149" i="85"/>
  <c r="U143" i="85"/>
  <c r="U141" i="85" s="1"/>
  <c r="U144" i="85" s="1"/>
  <c r="V146" i="85" l="1"/>
  <c r="W118" i="85"/>
  <c r="W34" i="85"/>
  <c r="W44" i="85" s="1"/>
  <c r="W143" i="85"/>
  <c r="W141" i="85" s="1"/>
  <c r="W144" i="85" s="1"/>
  <c r="W149" i="85"/>
  <c r="V51" i="85" l="1"/>
  <c r="V134" i="85" s="1"/>
  <c r="V136" i="85" s="1"/>
  <c r="V137" i="85" s="1"/>
  <c r="V49" i="85"/>
  <c r="U51" i="85"/>
  <c r="U134" i="85" s="1"/>
  <c r="U136" i="85" s="1"/>
  <c r="U137" i="85" s="1"/>
  <c r="U49" i="85"/>
  <c r="W51" i="85" l="1"/>
  <c r="W134" i="85" s="1"/>
  <c r="W136" i="85" s="1"/>
  <c r="W137" i="85" s="1"/>
  <c r="W49" i="85"/>
  <c r="U146" i="85"/>
  <c r="W146" i="85" l="1"/>
  <c r="N145" i="85" l="1"/>
  <c r="N150" i="85" s="1"/>
  <c r="I145" i="85"/>
  <c r="I150" i="85" s="1"/>
  <c r="T127" i="85" l="1"/>
  <c r="T138" i="85" s="1"/>
  <c r="Q127" i="85" l="1"/>
  <c r="Q138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S127" i="85" l="1"/>
  <c r="S138" i="85" s="1"/>
  <c r="R127" i="85" l="1"/>
  <c r="R138" i="85" s="1"/>
  <c r="S151" i="85" l="1"/>
  <c r="S129" i="85"/>
  <c r="S130" i="85" s="1"/>
  <c r="V151" i="85"/>
  <c r="H129" i="85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Q151" i="85"/>
  <c r="Q129" i="85"/>
  <c r="Q130" i="85" s="1"/>
  <c r="M152" i="85"/>
  <c r="M153" i="85"/>
  <c r="N151" i="85"/>
  <c r="N129" i="85"/>
  <c r="N130" i="85" s="1"/>
  <c r="I152" i="85"/>
  <c r="I153" i="85"/>
  <c r="L153" i="85"/>
  <c r="L152" i="85"/>
  <c r="J152" i="85"/>
  <c r="J153" i="85"/>
  <c r="R151" i="85"/>
  <c r="R129" i="85"/>
  <c r="R130" i="85" s="1"/>
  <c r="N152" i="85" l="1"/>
  <c r="N153" i="85"/>
  <c r="Y151" i="85" l="1"/>
  <c r="U145" i="85" l="1"/>
  <c r="U150" i="85" s="1"/>
  <c r="X151" i="85" l="1"/>
  <c r="X145" i="85" l="1"/>
  <c r="X150" i="85" s="1"/>
  <c r="X152" i="85" l="1"/>
  <c r="X153" i="85"/>
  <c r="S145" i="85" l="1"/>
  <c r="S150" i="85" s="1"/>
  <c r="O145" i="85" l="1"/>
  <c r="O150" i="85" s="1"/>
  <c r="P145" i="85"/>
  <c r="P150" i="85" s="1"/>
  <c r="S152" i="85"/>
  <c r="S153" i="85"/>
  <c r="R145" i="85"/>
  <c r="R150" i="85" s="1"/>
  <c r="Q145" i="85"/>
  <c r="Q150" i="85" s="1"/>
  <c r="R152" i="85" l="1"/>
  <c r="R153" i="85"/>
  <c r="P129" i="85"/>
  <c r="P130" i="85" s="1"/>
  <c r="P151" i="85"/>
  <c r="P152" i="85" s="1"/>
  <c r="Q152" i="85"/>
  <c r="Q153" i="85"/>
  <c r="O129" i="85"/>
  <c r="O130" i="85" s="1"/>
  <c r="O151" i="85"/>
  <c r="O152" i="85" s="1"/>
  <c r="O153" i="85" l="1"/>
  <c r="P153" i="85"/>
  <c r="X129" i="85" l="1"/>
  <c r="X130" i="85" s="1"/>
  <c r="X127" i="85"/>
  <c r="X138" i="85" s="1"/>
  <c r="Y145" i="85" l="1"/>
  <c r="Y150" i="85" s="1"/>
  <c r="Y152" i="85" l="1"/>
  <c r="Y153" i="85"/>
  <c r="Y129" i="85" l="1"/>
  <c r="Y130" i="85" s="1"/>
  <c r="Y127" i="85"/>
  <c r="Y138" i="85" s="1"/>
  <c r="V145" i="85" l="1"/>
  <c r="V150" i="85" s="1"/>
  <c r="V153" i="85" l="1"/>
  <c r="V152" i="85"/>
  <c r="T145" i="85" l="1"/>
  <c r="T150" i="85" s="1"/>
  <c r="T151" i="85" l="1"/>
  <c r="T129" i="85"/>
  <c r="T130" i="85" s="1"/>
  <c r="U151" i="85"/>
  <c r="U153" i="85" l="1"/>
  <c r="U152" i="85"/>
  <c r="W145" i="85"/>
  <c r="W150" i="85" s="1"/>
  <c r="W151" i="85"/>
  <c r="T152" i="85"/>
  <c r="T153" i="85"/>
  <c r="W153" i="85" l="1"/>
  <c r="W152" i="85"/>
  <c r="V127" i="85" l="1"/>
  <c r="V138" i="85" s="1"/>
  <c r="V129" i="85"/>
  <c r="V130" i="85" s="1"/>
  <c r="U127" i="85"/>
  <c r="U138" i="85" s="1"/>
  <c r="U129" i="85"/>
  <c r="U130" i="85" s="1"/>
  <c r="W129" i="85" l="1"/>
  <c r="W130" i="85" s="1"/>
  <c r="W127" i="85"/>
  <c r="W138" i="85" s="1"/>
</calcChain>
</file>

<file path=xl/sharedStrings.xml><?xml version="1.0" encoding="utf-8"?>
<sst xmlns="http://schemas.openxmlformats.org/spreadsheetml/2006/main" count="533" uniqueCount="368">
  <si>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</si>
  <si>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</si>
  <si>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</si>
  <si>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</si>
  <si>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</si>
  <si>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</si>
  <si>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</si>
  <si>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</si>
  <si>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</si>
  <si>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</si>
  <si>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</si>
  <si>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</si>
  <si>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</si>
  <si>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</si>
  <si>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</si>
  <si>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</si>
  <si>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</si>
  <si>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</si>
  <si>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</si>
  <si>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</si>
  <si>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</si>
  <si>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</si>
  <si>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</si>
  <si>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</si>
  <si>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</si>
  <si>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</si>
  <si>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</si>
  <si>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</si>
  <si>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</si>
  <si>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</si>
  <si>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</si>
  <si>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</si>
  <si>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</si>
  <si>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</si>
  <si>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</si>
  <si>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</si>
  <si>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</si>
  <si>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</si>
  <si>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</si>
  <si>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</si>
  <si>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</si>
  <si>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</si>
  <si>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</si>
  <si>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</si>
  <si>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</si>
  <si>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</si>
  <si>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</si>
  <si>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</si>
  <si>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</si>
  <si>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</si>
  <si>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</si>
  <si>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</si>
  <si>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</si>
  <si>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</si>
  <si>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</si>
  <si>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</si>
  <si>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</si>
  <si>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</si>
  <si>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</si>
  <si>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</si>
  <si>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</si>
  <si>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</si>
  <si>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</si>
  <si>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</si>
  <si>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</si>
  <si>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</si>
  <si>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</si>
  <si>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</si>
  <si>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</si>
  <si>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</si>
  <si>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</si>
  <si>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</si>
  <si>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</si>
  <si>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</si>
  <si>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</si>
  <si>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</si>
  <si>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</si>
  <si>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</si>
  <si>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</si>
  <si>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</si>
  <si>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</si>
  <si>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</si>
  <si>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</si>
  <si>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</si>
  <si>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</si>
  <si>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</si>
  <si>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</si>
  <si>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</si>
  <si>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</si>
  <si>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</si>
  <si>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</si>
  <si>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</si>
  <si>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</si>
  <si>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</si>
  <si>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</si>
  <si>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</si>
  <si>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</si>
  <si>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</si>
  <si>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</si>
  <si>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</si>
  <si>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</si>
  <si>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</si>
  <si>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</si>
  <si>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</si>
  <si>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</si>
  <si>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</si>
  <si>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</si>
  <si>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</si>
  <si>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</si>
  <si>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</si>
  <si>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</si>
  <si>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</si>
  <si>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</si>
  <si>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</si>
  <si>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</si>
  <si>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</si>
  <si>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</si>
  <si>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</si>
  <si>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</si>
  <si>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</si>
  <si>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</si>
  <si>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</si>
  <si>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</si>
  <si>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</si>
  <si>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</si>
  <si>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</si>
  <si>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</si>
  <si>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</si>
  <si>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</si>
  <si>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</si>
  <si>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</si>
  <si>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</si>
  <si>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</si>
  <si>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</si>
  <si>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</si>
  <si>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</si>
  <si>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</si>
  <si>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</si>
  <si>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</si>
  <si>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</si>
  <si>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</si>
  <si>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</si>
  <si>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</si>
  <si>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</si>
  <si>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</si>
  <si>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</si>
  <si>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</si>
  <si>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</si>
  <si>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</si>
  <si>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</si>
  <si>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</si>
  <si>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</si>
  <si>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</si>
  <si>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</si>
  <si>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</si>
  <si>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</si>
  <si>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</si>
  <si>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</si>
  <si>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</si>
  <si>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</si>
  <si>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</si>
  <si>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</si>
  <si>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</si>
  <si>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</si>
  <si>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</si>
  <si>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</si>
  <si>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</si>
  <si>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</si>
  <si>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</si>
  <si>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</si>
  <si>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</si>
  <si>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</si>
  <si>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</si>
  <si>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</si>
  <si>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</si>
  <si>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</si>
  <si>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</si>
  <si>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</si>
  <si>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</si>
  <si>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</si>
  <si>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</si>
  <si>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</si>
  <si>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</si>
  <si>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</si>
  <si>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</si>
  <si>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</si>
  <si>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</si>
  <si>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</si>
  <si>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</si>
  <si>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</si>
  <si>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</si>
  <si>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</si>
  <si>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</si>
  <si>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</si>
  <si>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</si>
  <si>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</si>
  <si>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</si>
  <si>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</si>
  <si>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</si>
  <si>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</si>
  <si>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</si>
  <si>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</si>
  <si>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</si>
  <si>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</si>
  <si>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</si>
  <si>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</si>
  <si>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</si>
  <si>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</si>
  <si>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</si>
  <si>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</si>
  <si>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</si>
  <si>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</si>
  <si>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</si>
  <si>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</si>
  <si>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</si>
  <si>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</si>
  <si>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</si>
  <si>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FY22</t>
  </si>
  <si>
    <t>4T22</t>
  </si>
  <si>
    <t>FY22
vs FY21</t>
  </si>
  <si>
    <t>12M22</t>
  </si>
  <si>
    <t>Instrumentos financeiros derivativos - curto prazo</t>
  </si>
  <si>
    <t>Instrumentos financeiros derivativos - longo prazo</t>
  </si>
  <si>
    <t>1T23</t>
  </si>
  <si>
    <t>A FS Indústria de Biocombustíveis Ltda. ("FS Ltda") e and FS I Indústria de Etanol S.A. 
(“FS S.A.”) (combinadas como ”Empresa”, ou “FS”) anunciam seus resultados consolidados</t>
  </si>
  <si>
    <t>1T23 LTM</t>
  </si>
  <si>
    <t>2T23</t>
  </si>
  <si>
    <t>6M23</t>
  </si>
  <si>
    <t>2T23 LTM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</si>
  <si>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</si>
  <si>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</si>
  <si>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</si>
  <si>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</si>
  <si>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</si>
  <si>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</si>
  <si>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</si>
  <si>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</si>
  <si>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</si>
  <si>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</si>
  <si>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</si>
  <si>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</si>
  <si>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</si>
  <si>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</si>
  <si>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</si>
  <si>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</si>
  <si>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</si>
  <si>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</si>
  <si>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</si>
  <si>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</si>
  <si>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</si>
  <si>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</si>
  <si>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</si>
  <si>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</si>
  <si>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</si>
  <si>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</si>
  <si>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</si>
  <si>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</si>
  <si>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3T23</t>
  </si>
  <si>
    <t>3T23 LTM</t>
  </si>
  <si>
    <t>9M23</t>
  </si>
  <si>
    <t>Investimento líquido do controlador</t>
  </si>
  <si>
    <t xml:space="preserve">Depreciação (f) </t>
  </si>
  <si>
    <t xml:space="preserve">Recebimentos pela alienação de ativo biológico e planta portadora </t>
  </si>
  <si>
    <t>4T23</t>
  </si>
  <si>
    <t>FY23</t>
  </si>
  <si>
    <t>FY23
vs FY22</t>
  </si>
  <si>
    <t>12M23</t>
  </si>
  <si>
    <t>Contas a receber com partes relacionadas</t>
  </si>
  <si>
    <t>Recebimentos pela alienação de ativos</t>
  </si>
  <si>
    <t>Variações em capital de giro</t>
  </si>
  <si>
    <t>1T24</t>
  </si>
  <si>
    <t>1T24 LTM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</si>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</sst>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5" fontId="12" fillId="0" borderId="0" xfId="2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0" fontId="6" fillId="0" borderId="2" xfId="1" applyNumberFormat="1" applyFont="1" applyFill="1" applyBorder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294048</xdr:colOff>
      <xdr:row>1</xdr:row>
      <xdr:rowOff>134042</xdr:rowOff>
    </xdr:from>
    <xdr:to>
      <xdr:col>13</xdr:col>
      <xdr:colOff>476928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390048" y="324542"/>
          <a:ext cx="2011680" cy="316229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297223</xdr:colOff>
      <xdr:row>3</xdr:row>
      <xdr:rowOff>160949</xdr:rowOff>
    </xdr:from>
    <xdr:to>
      <xdr:col>13</xdr:col>
      <xdr:colOff>480103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393223" y="732449"/>
          <a:ext cx="2011680" cy="3176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297223</xdr:colOff>
      <xdr:row>6</xdr:row>
      <xdr:rowOff>18168</xdr:rowOff>
    </xdr:from>
    <xdr:to>
      <xdr:col>13</xdr:col>
      <xdr:colOff>480103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393223" y="1161168"/>
          <a:ext cx="2011680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487431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400551" y="2410269"/>
          <a:ext cx="2011680" cy="3208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487431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400551" y="1969638"/>
          <a:ext cx="2011680" cy="3239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297223</xdr:colOff>
      <xdr:row>14</xdr:row>
      <xdr:rowOff>155166</xdr:rowOff>
    </xdr:from>
    <xdr:to>
      <xdr:col>13</xdr:col>
      <xdr:colOff>480103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393223" y="2822166"/>
          <a:ext cx="2011680" cy="3112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479127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392247" y="1561888"/>
          <a:ext cx="2011680" cy="3144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285749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16250" cy="2618643"/>
          <a:chOff x="3343969" y="325204"/>
          <a:chExt cx="3691945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03326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1T23: abril a junho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2T23: julho a setmbro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3T23: outubro a dezembro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4T23: janeiro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FY23: abril de 2022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1T24: abril de 2023 a junho de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1</xdr:col>
      <xdr:colOff>3629715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1</xdr:col>
      <xdr:colOff>3781896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A2" sqref="A2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U64"/>
  <sheetViews>
    <sheetView showGridLines="0" zoomScaleNormal="100" workbookViewId="0"/>
  </sheetViews>
  <sheetFormatPr defaultColWidth="9.140625" defaultRowHeight="14.25" customHeight="1" x14ac:dyDescent="0.2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21" width="10.5703125" style="2" customWidth="1"/>
    <col min="22" max="16384" width="9.140625" style="2"/>
  </cols>
  <sheetData>
    <row r="2" spans="2:21" ht="14.25" customHeight="1" x14ac:dyDescent="0.2">
      <c r="O2" s="99" t="s">
        <v>224</v>
      </c>
      <c r="P2" s="99"/>
      <c r="Q2" s="99"/>
      <c r="R2" s="99"/>
      <c r="S2" s="99"/>
      <c r="T2" s="99"/>
      <c r="U2" s="99"/>
    </row>
    <row r="3" spans="2:21" ht="14.25" customHeight="1" x14ac:dyDescent="0.2">
      <c r="O3" s="99"/>
      <c r="P3" s="99"/>
      <c r="Q3" s="99"/>
      <c r="R3" s="99"/>
      <c r="S3" s="99"/>
      <c r="T3" s="99"/>
      <c r="U3" s="99"/>
    </row>
    <row r="5" spans="2:21" s="11" customFormat="1" ht="14.25" customHeight="1" x14ac:dyDescent="0.2">
      <c r="B5" s="77" t="s">
        <v>21</v>
      </c>
      <c r="C5" s="98" t="s">
        <v>18</v>
      </c>
      <c r="D5" s="98" t="s">
        <v>14</v>
      </c>
      <c r="E5" s="98" t="s">
        <v>23</v>
      </c>
      <c r="F5" s="98" t="s">
        <v>24</v>
      </c>
      <c r="G5" s="98" t="s">
        <v>25</v>
      </c>
      <c r="H5" s="98" t="s">
        <v>12</v>
      </c>
      <c r="I5" s="98" t="s">
        <v>26</v>
      </c>
      <c r="J5" s="98" t="s">
        <v>27</v>
      </c>
      <c r="K5" s="98" t="s">
        <v>28</v>
      </c>
      <c r="L5" s="98" t="s">
        <v>13</v>
      </c>
      <c r="M5" s="98" t="s">
        <v>29</v>
      </c>
      <c r="N5" s="98" t="s">
        <v>194</v>
      </c>
      <c r="O5" s="98" t="s">
        <v>197</v>
      </c>
      <c r="P5" s="98" t="s">
        <v>217</v>
      </c>
      <c r="Q5" s="98" t="s">
        <v>223</v>
      </c>
      <c r="R5" s="98" t="s">
        <v>226</v>
      </c>
      <c r="S5" s="98" t="s">
        <v>257</v>
      </c>
      <c r="T5" s="98" t="s">
        <v>264</v>
      </c>
      <c r="U5" s="98" t="s">
        <v>270</v>
      </c>
    </row>
    <row r="6" spans="2:21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21" ht="14.25" customHeight="1" x14ac:dyDescent="0.2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  <c r="Q7" s="32">
        <v>2891822.1</v>
      </c>
      <c r="R7" s="32">
        <v>1589854</v>
      </c>
      <c r="S7" s="32">
        <v>844178</v>
      </c>
      <c r="T7" s="32">
        <v>1374855</v>
      </c>
      <c r="U7" s="32">
        <v>2159077</v>
      </c>
    </row>
    <row r="8" spans="2:21" ht="14.25" customHeight="1" x14ac:dyDescent="0.2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  <c r="Q8" s="32">
        <v>14880</v>
      </c>
      <c r="R8" s="32">
        <v>96958</v>
      </c>
      <c r="S8" s="32">
        <v>3115697</v>
      </c>
      <c r="T8" s="32">
        <v>3109084</v>
      </c>
      <c r="U8" s="32">
        <v>1652881</v>
      </c>
    </row>
    <row r="9" spans="2:21" ht="14.25" customHeight="1" x14ac:dyDescent="0.2">
      <c r="B9" s="6" t="s">
        <v>200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  <c r="Q9" s="32">
        <v>342392</v>
      </c>
      <c r="R9" s="32">
        <v>2051740</v>
      </c>
      <c r="S9" s="32">
        <v>2131340</v>
      </c>
      <c r="T9" s="32">
        <v>2256928</v>
      </c>
      <c r="U9" s="32">
        <v>2274857</v>
      </c>
    </row>
    <row r="10" spans="2:21" ht="14.25" customHeight="1" x14ac:dyDescent="0.2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  <c r="Q10" s="32">
        <v>271101</v>
      </c>
      <c r="R10" s="32">
        <v>310801</v>
      </c>
      <c r="S10" s="32">
        <v>491912</v>
      </c>
      <c r="T10" s="32">
        <v>271314</v>
      </c>
      <c r="U10" s="32">
        <v>50477</v>
      </c>
    </row>
    <row r="11" spans="2:21" ht="14.25" customHeight="1" x14ac:dyDescent="0.2">
      <c r="B11" s="6" t="s">
        <v>267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32">
        <v>166435</v>
      </c>
      <c r="U11" s="32">
        <v>25409</v>
      </c>
    </row>
    <row r="12" spans="2:21" ht="14.25" customHeight="1" x14ac:dyDescent="0.2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  <c r="Q12" s="32">
        <v>1486067</v>
      </c>
      <c r="R12" s="32">
        <v>2377212</v>
      </c>
      <c r="S12" s="32">
        <v>1921435</v>
      </c>
      <c r="T12" s="32">
        <v>1067026</v>
      </c>
      <c r="U12" s="32">
        <v>1505010</v>
      </c>
    </row>
    <row r="13" spans="2:21" ht="14.25" customHeight="1" x14ac:dyDescent="0.2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  <c r="Q13" s="32">
        <v>11334</v>
      </c>
      <c r="R13" s="32">
        <v>56811</v>
      </c>
      <c r="S13" s="32">
        <v>41529</v>
      </c>
      <c r="T13" s="32">
        <v>53143</v>
      </c>
      <c r="U13" s="32">
        <v>0</v>
      </c>
    </row>
    <row r="14" spans="2:21" ht="14.25" customHeight="1" x14ac:dyDescent="0.2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</row>
    <row r="15" spans="2:21" ht="14.25" customHeight="1" x14ac:dyDescent="0.2">
      <c r="B15" s="6" t="s">
        <v>201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  <c r="Q15" s="32">
        <v>165940.80489</v>
      </c>
      <c r="R15" s="32">
        <v>236883</v>
      </c>
      <c r="S15" s="32">
        <v>281818</v>
      </c>
      <c r="T15" s="32">
        <v>383452</v>
      </c>
      <c r="U15" s="32">
        <v>324036</v>
      </c>
    </row>
    <row r="16" spans="2:21" ht="14.25" customHeight="1" x14ac:dyDescent="0.2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  <c r="Q16" s="32">
        <v>51915</v>
      </c>
      <c r="R16" s="32">
        <v>53448</v>
      </c>
      <c r="S16" s="32">
        <v>49553</v>
      </c>
      <c r="T16" s="32">
        <v>40915</v>
      </c>
      <c r="U16" s="32">
        <v>66894</v>
      </c>
    </row>
    <row r="17" spans="2:21" ht="14.25" customHeight="1" x14ac:dyDescent="0.2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  <c r="Q17" s="32">
        <v>3760</v>
      </c>
      <c r="R17" s="32">
        <v>5621</v>
      </c>
      <c r="S17" s="32">
        <v>3060</v>
      </c>
      <c r="T17" s="32">
        <v>984</v>
      </c>
      <c r="U17" s="32">
        <v>617</v>
      </c>
    </row>
    <row r="18" spans="2:21" ht="14.25" customHeight="1" x14ac:dyDescent="0.2">
      <c r="B18" s="6" t="s">
        <v>221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  <c r="Q18" s="32">
        <v>92771</v>
      </c>
      <c r="R18" s="32">
        <v>35357</v>
      </c>
      <c r="S18" s="32">
        <v>11689</v>
      </c>
      <c r="T18" s="32">
        <v>40478</v>
      </c>
      <c r="U18" s="32">
        <v>117314</v>
      </c>
    </row>
    <row r="19" spans="2:21" ht="14.25" customHeight="1" x14ac:dyDescent="0.2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  <c r="Q19" s="32">
        <v>13412</v>
      </c>
      <c r="R19" s="32">
        <v>16702</v>
      </c>
      <c r="S19" s="32">
        <v>63085</v>
      </c>
      <c r="T19" s="32">
        <v>36466</v>
      </c>
      <c r="U19" s="32">
        <v>10794</v>
      </c>
    </row>
    <row r="20" spans="2:21" s="12" customFormat="1" ht="14.25" customHeight="1" x14ac:dyDescent="0.2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  <c r="O20" s="33">
        <v>2939621</v>
      </c>
      <c r="P20" s="33">
        <v>3675239</v>
      </c>
      <c r="Q20" s="33">
        <v>5345394.9048899999</v>
      </c>
      <c r="R20" s="33">
        <v>6831387</v>
      </c>
      <c r="S20" s="33">
        <v>8955296</v>
      </c>
      <c r="T20" s="33">
        <v>8801080</v>
      </c>
      <c r="U20" s="33">
        <v>8187366</v>
      </c>
    </row>
    <row r="21" spans="2:21" ht="14.25" customHeight="1" x14ac:dyDescent="0.2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  <c r="Q21" s="32">
        <v>3114900</v>
      </c>
      <c r="R21" s="32">
        <v>3212337</v>
      </c>
      <c r="S21" s="32">
        <v>0</v>
      </c>
      <c r="T21" s="32">
        <v>0</v>
      </c>
      <c r="U21" s="32">
        <v>0</v>
      </c>
    </row>
    <row r="22" spans="2:21" ht="14.25" customHeight="1" x14ac:dyDescent="0.2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</row>
    <row r="23" spans="2:21" ht="14.25" customHeight="1" x14ac:dyDescent="0.2">
      <c r="B23" s="6" t="s">
        <v>202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16227</v>
      </c>
      <c r="P23" s="6">
        <v>16547</v>
      </c>
      <c r="Q23" s="32">
        <v>17045</v>
      </c>
      <c r="R23" s="32">
        <v>16908</v>
      </c>
      <c r="S23" s="32">
        <v>42694</v>
      </c>
      <c r="T23" s="32">
        <v>39246</v>
      </c>
      <c r="U23" s="32">
        <v>35529</v>
      </c>
    </row>
    <row r="24" spans="2:21" ht="14.25" customHeight="1" x14ac:dyDescent="0.2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  <c r="O24" s="32">
        <v>27435</v>
      </c>
      <c r="P24" s="32">
        <v>55497</v>
      </c>
      <c r="Q24" s="32">
        <v>88618</v>
      </c>
      <c r="R24" s="32">
        <v>112114</v>
      </c>
      <c r="S24" s="32">
        <v>92866</v>
      </c>
      <c r="T24" s="32">
        <v>49603</v>
      </c>
      <c r="U24" s="32">
        <v>179932</v>
      </c>
    </row>
    <row r="25" spans="2:21" ht="14.25" customHeight="1" x14ac:dyDescent="0.2">
      <c r="B25" s="6" t="s">
        <v>203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186705</v>
      </c>
      <c r="P25" s="6">
        <v>129842</v>
      </c>
      <c r="Q25" s="32">
        <v>132915</v>
      </c>
      <c r="R25" s="32">
        <v>289949</v>
      </c>
      <c r="S25" s="32">
        <v>314852</v>
      </c>
      <c r="T25" s="32">
        <v>245805</v>
      </c>
      <c r="U25" s="32">
        <v>378074</v>
      </c>
    </row>
    <row r="26" spans="2:21" ht="14.25" customHeight="1" x14ac:dyDescent="0.2">
      <c r="B26" s="6" t="s">
        <v>222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2560</v>
      </c>
      <c r="Q26" s="32">
        <v>0</v>
      </c>
      <c r="R26" s="32">
        <v>16503</v>
      </c>
      <c r="S26" s="32">
        <v>16281</v>
      </c>
      <c r="T26" s="32">
        <v>0</v>
      </c>
      <c r="U26" s="32">
        <v>42197</v>
      </c>
    </row>
    <row r="27" spans="2:21" ht="14.1" customHeight="1" x14ac:dyDescent="0.2">
      <c r="B27" s="6" t="s">
        <v>204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  <c r="Q27" s="32">
        <v>282142</v>
      </c>
      <c r="R27" s="32">
        <v>296143</v>
      </c>
      <c r="S27" s="32">
        <v>290543</v>
      </c>
      <c r="T27" s="32">
        <v>288452</v>
      </c>
      <c r="U27" s="32">
        <v>277356</v>
      </c>
    </row>
    <row r="28" spans="2:21" ht="14.25" customHeight="1" x14ac:dyDescent="0.2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  <c r="Q28" s="32">
        <v>46543</v>
      </c>
      <c r="R28" s="32">
        <v>55561</v>
      </c>
      <c r="S28" s="32">
        <v>0</v>
      </c>
      <c r="T28" s="32">
        <v>0</v>
      </c>
      <c r="U28" s="32">
        <v>0</v>
      </c>
    </row>
    <row r="29" spans="2:21" ht="14.25" customHeight="1" x14ac:dyDescent="0.2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  <c r="Q29" s="32">
        <v>3854</v>
      </c>
      <c r="R29" s="32">
        <v>3964</v>
      </c>
      <c r="S29" s="32">
        <v>4108</v>
      </c>
      <c r="T29" s="32">
        <v>4177</v>
      </c>
      <c r="U29" s="32">
        <v>4817</v>
      </c>
    </row>
    <row r="30" spans="2:21" s="12" customFormat="1" ht="14.25" customHeight="1" x14ac:dyDescent="0.2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  <c r="O30" s="33">
        <v>3869209</v>
      </c>
      <c r="P30" s="33">
        <v>3319012</v>
      </c>
      <c r="Q30" s="33">
        <v>3686017</v>
      </c>
      <c r="R30" s="33">
        <v>4003479</v>
      </c>
      <c r="S30" s="33">
        <v>761344</v>
      </c>
      <c r="T30" s="33">
        <v>627283</v>
      </c>
      <c r="U30" s="33">
        <v>917905</v>
      </c>
    </row>
    <row r="31" spans="2:21" ht="14.25" customHeight="1" x14ac:dyDescent="0.2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</row>
    <row r="32" spans="2:21" ht="14.25" customHeight="1" x14ac:dyDescent="0.2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  <c r="Q32" s="32">
        <v>3711837.4800399998</v>
      </c>
      <c r="R32" s="32">
        <v>4147584</v>
      </c>
      <c r="S32" s="32">
        <v>4521472</v>
      </c>
      <c r="T32" s="32">
        <v>4994520</v>
      </c>
      <c r="U32" s="32">
        <v>5335943</v>
      </c>
    </row>
    <row r="33" spans="2:21" ht="14.25" customHeight="1" x14ac:dyDescent="0.2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  <c r="Q33" s="32">
        <v>16191</v>
      </c>
      <c r="R33" s="32">
        <v>16985</v>
      </c>
      <c r="S33" s="32">
        <v>17887</v>
      </c>
      <c r="T33" s="32">
        <v>19752</v>
      </c>
      <c r="U33" s="32">
        <v>19973</v>
      </c>
    </row>
    <row r="34" spans="2:21" s="12" customFormat="1" ht="14.25" customHeight="1" thickBot="1" x14ac:dyDescent="0.3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  <c r="O34" s="33">
        <v>7041675</v>
      </c>
      <c r="P34" s="33">
        <v>6663545</v>
      </c>
      <c r="Q34" s="33">
        <v>7414045.4800399998</v>
      </c>
      <c r="R34" s="33">
        <v>8168048</v>
      </c>
      <c r="S34" s="33">
        <v>5300703</v>
      </c>
      <c r="T34" s="33">
        <v>5641555</v>
      </c>
      <c r="U34" s="33">
        <v>6273821</v>
      </c>
    </row>
    <row r="35" spans="2:21" ht="14.25" customHeight="1" thickBot="1" x14ac:dyDescent="0.25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  <c r="O35" s="31">
        <v>9981296</v>
      </c>
      <c r="P35" s="31">
        <v>10338784</v>
      </c>
      <c r="Q35" s="31">
        <v>12759440.38493</v>
      </c>
      <c r="R35" s="31">
        <v>14999435</v>
      </c>
      <c r="S35" s="31">
        <v>14255999</v>
      </c>
      <c r="T35" s="31">
        <v>14442635</v>
      </c>
      <c r="U35" s="31">
        <v>14461187</v>
      </c>
    </row>
    <row r="36" spans="2:21" x14ac:dyDescent="0.2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  <c r="Q36" s="32"/>
      <c r="R36" s="32"/>
      <c r="S36" s="32"/>
      <c r="T36" s="32"/>
      <c r="U36" s="32"/>
    </row>
    <row r="37" spans="2:21" ht="14.25" customHeight="1" x14ac:dyDescent="0.2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  <c r="Q37" s="32">
        <v>1898422</v>
      </c>
      <c r="R37" s="32">
        <v>2276455</v>
      </c>
      <c r="S37" s="32">
        <v>1906245</v>
      </c>
      <c r="T37" s="32">
        <v>1198945</v>
      </c>
      <c r="U37" s="32">
        <v>2192510</v>
      </c>
    </row>
    <row r="38" spans="2:21" ht="14.25" customHeight="1" x14ac:dyDescent="0.2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  <c r="Q38" s="32">
        <v>640538</v>
      </c>
      <c r="R38" s="32">
        <v>1264321</v>
      </c>
      <c r="S38" s="32">
        <v>3906946</v>
      </c>
      <c r="T38" s="32">
        <v>4271074</v>
      </c>
      <c r="U38" s="32">
        <v>2978091</v>
      </c>
    </row>
    <row r="39" spans="2:21" ht="14.25" customHeight="1" x14ac:dyDescent="0.2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  <c r="Q39" s="32">
        <v>27946</v>
      </c>
      <c r="R39" s="32">
        <v>61711</v>
      </c>
      <c r="S39" s="32">
        <v>41289</v>
      </c>
      <c r="T39" s="32">
        <v>40308</v>
      </c>
      <c r="U39" s="32">
        <v>42325</v>
      </c>
    </row>
    <row r="40" spans="2:21" ht="14.25" customHeight="1" x14ac:dyDescent="0.2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  <c r="Q40" s="32">
        <v>15324</v>
      </c>
      <c r="R40" s="32">
        <v>16910</v>
      </c>
      <c r="S40" s="32">
        <v>14839</v>
      </c>
      <c r="T40" s="32">
        <v>26965</v>
      </c>
      <c r="U40" s="32">
        <v>34671</v>
      </c>
    </row>
    <row r="41" spans="2:21" ht="14.25" customHeight="1" x14ac:dyDescent="0.2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  <c r="Q41" s="32">
        <v>85256</v>
      </c>
      <c r="R41" s="32">
        <v>91582</v>
      </c>
      <c r="S41" s="32">
        <v>6902</v>
      </c>
      <c r="T41" s="32">
        <v>59816</v>
      </c>
      <c r="U41" s="32">
        <v>0</v>
      </c>
    </row>
    <row r="42" spans="2:21" ht="14.25" customHeight="1" x14ac:dyDescent="0.2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  <c r="Q42" s="32">
        <v>23058</v>
      </c>
      <c r="R42" s="32">
        <v>13607</v>
      </c>
      <c r="S42" s="32">
        <v>15387</v>
      </c>
      <c r="T42" s="32">
        <v>14964</v>
      </c>
      <c r="U42" s="32">
        <v>25564</v>
      </c>
    </row>
    <row r="43" spans="2:21" ht="14.25" customHeight="1" x14ac:dyDescent="0.2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  <c r="Q43" s="32">
        <v>38332</v>
      </c>
      <c r="R43" s="32">
        <v>41856</v>
      </c>
      <c r="S43" s="32">
        <v>53954</v>
      </c>
      <c r="T43" s="32">
        <v>67041</v>
      </c>
      <c r="U43" s="32">
        <v>58327</v>
      </c>
    </row>
    <row r="44" spans="2:21" ht="14.25" customHeight="1" x14ac:dyDescent="0.2">
      <c r="B44" s="6" t="s">
        <v>205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</row>
    <row r="45" spans="2:21" ht="14.25" customHeight="1" x14ac:dyDescent="0.2">
      <c r="B45" s="6" t="s">
        <v>221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  <c r="Q45" s="32">
        <v>465443</v>
      </c>
      <c r="R45" s="32">
        <v>431717</v>
      </c>
      <c r="S45" s="32">
        <v>343126</v>
      </c>
      <c r="T45" s="32">
        <v>407908</v>
      </c>
      <c r="U45" s="32">
        <v>371066</v>
      </c>
    </row>
    <row r="46" spans="2:21" s="12" customFormat="1" ht="14.25" customHeight="1" x14ac:dyDescent="0.2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  <c r="O46" s="33">
        <v>2013899</v>
      </c>
      <c r="P46" s="33">
        <v>2127335</v>
      </c>
      <c r="Q46" s="33">
        <v>3194319</v>
      </c>
      <c r="R46" s="33">
        <v>4198159</v>
      </c>
      <c r="S46" s="33">
        <v>6288688</v>
      </c>
      <c r="T46" s="33">
        <v>6087021</v>
      </c>
      <c r="U46" s="33">
        <v>5702554</v>
      </c>
    </row>
    <row r="47" spans="2:21" ht="14.25" customHeight="1" x14ac:dyDescent="0.2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  <c r="Q47" s="32">
        <v>20059</v>
      </c>
      <c r="R47" s="32">
        <v>43835</v>
      </c>
      <c r="S47" s="32">
        <v>44677</v>
      </c>
      <c r="T47" s="32">
        <v>18795</v>
      </c>
      <c r="U47" s="32">
        <v>17342</v>
      </c>
    </row>
    <row r="48" spans="2:21" ht="14.25" customHeight="1" x14ac:dyDescent="0.2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  <c r="Q48" s="32">
        <v>9035038</v>
      </c>
      <c r="R48" s="32">
        <v>10318718</v>
      </c>
      <c r="S48" s="32">
        <v>7293466</v>
      </c>
      <c r="T48" s="32">
        <v>7351156</v>
      </c>
      <c r="U48" s="32">
        <v>8178610</v>
      </c>
    </row>
    <row r="49" spans="2:21" ht="14.25" customHeight="1" x14ac:dyDescent="0.2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  <c r="Q49" s="32">
        <v>110940</v>
      </c>
      <c r="R49" s="32">
        <v>60961</v>
      </c>
      <c r="S49" s="32">
        <v>49710</v>
      </c>
      <c r="T49" s="32">
        <v>189462</v>
      </c>
      <c r="U49" s="32">
        <v>301873</v>
      </c>
    </row>
    <row r="50" spans="2:21" ht="14.25" customHeight="1" x14ac:dyDescent="0.2">
      <c r="B50" s="6" t="s">
        <v>222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  <c r="Q50" s="32">
        <v>77299</v>
      </c>
      <c r="R50" s="32">
        <v>76048</v>
      </c>
      <c r="S50" s="32">
        <v>1360</v>
      </c>
      <c r="T50" s="32">
        <v>0</v>
      </c>
      <c r="U50" s="32">
        <v>0</v>
      </c>
    </row>
    <row r="51" spans="2:21" ht="14.25" customHeight="1" x14ac:dyDescent="0.2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</row>
    <row r="52" spans="2:21" ht="14.25" customHeight="1" x14ac:dyDescent="0.2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  <c r="Q52" s="32">
        <v>7950.3368335999257</v>
      </c>
      <c r="R52" s="32">
        <v>11603</v>
      </c>
      <c r="S52" s="32">
        <v>70919</v>
      </c>
      <c r="T52" s="32">
        <v>59445</v>
      </c>
      <c r="U52" s="32">
        <v>63903</v>
      </c>
    </row>
    <row r="53" spans="2:21" ht="14.25" customHeight="1" x14ac:dyDescent="0.2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  <c r="Q53" s="32">
        <v>0</v>
      </c>
      <c r="R53" s="32">
        <v>0</v>
      </c>
      <c r="S53" s="32">
        <v>0</v>
      </c>
      <c r="T53" s="32">
        <v>0</v>
      </c>
      <c r="U53" s="32">
        <v>398</v>
      </c>
    </row>
    <row r="54" spans="2:21" s="12" customFormat="1" ht="14.25" customHeight="1" x14ac:dyDescent="0.2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  <c r="O54" s="33">
        <v>7549914</v>
      </c>
      <c r="P54" s="33">
        <v>7663601</v>
      </c>
      <c r="Q54" s="33">
        <v>9251286.3368336</v>
      </c>
      <c r="R54" s="33">
        <v>10511165</v>
      </c>
      <c r="S54" s="33">
        <v>7460132</v>
      </c>
      <c r="T54" s="33">
        <v>7618858</v>
      </c>
      <c r="U54" s="33">
        <v>8562126</v>
      </c>
    </row>
    <row r="55" spans="2:21" ht="14.25" customHeight="1" x14ac:dyDescent="0.2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  <c r="Q55" s="32">
        <v>87806</v>
      </c>
      <c r="R55" s="32">
        <v>0</v>
      </c>
      <c r="S55" s="32">
        <v>0</v>
      </c>
      <c r="T55" s="32">
        <v>0</v>
      </c>
      <c r="U55" s="32">
        <v>0</v>
      </c>
    </row>
    <row r="56" spans="2:21" ht="14.25" customHeight="1" x14ac:dyDescent="0.2">
      <c r="B56" s="70" t="s">
        <v>260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32">
        <v>0</v>
      </c>
      <c r="R56" s="32">
        <v>290110.99999999988</v>
      </c>
      <c r="S56" s="32">
        <v>507179</v>
      </c>
      <c r="T56" s="32">
        <v>736756</v>
      </c>
      <c r="U56" s="32">
        <v>196507</v>
      </c>
    </row>
    <row r="57" spans="2:21" ht="14.25" customHeight="1" x14ac:dyDescent="0.2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</row>
    <row r="58" spans="2:21" ht="14.25" customHeight="1" x14ac:dyDescent="0.2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  <c r="Q58" s="32">
        <v>313558.66628999996</v>
      </c>
      <c r="R58" s="32">
        <v>0</v>
      </c>
      <c r="S58" s="32">
        <v>0</v>
      </c>
      <c r="T58" s="32">
        <v>0</v>
      </c>
      <c r="U58" s="32">
        <v>0</v>
      </c>
    </row>
    <row r="59" spans="2:21" ht="14.25" customHeight="1" x14ac:dyDescent="0.2">
      <c r="B59" s="6" t="s">
        <v>206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  <c r="Q59" s="32">
        <v>66399.536206399905</v>
      </c>
      <c r="R59" s="32">
        <v>0</v>
      </c>
      <c r="S59" s="32">
        <v>0</v>
      </c>
      <c r="T59" s="32">
        <v>0</v>
      </c>
      <c r="U59" s="32">
        <v>0</v>
      </c>
    </row>
    <row r="60" spans="2:21" ht="14.25" customHeight="1" x14ac:dyDescent="0.2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</row>
    <row r="61" spans="2:21" ht="14.25" customHeight="1" x14ac:dyDescent="0.2">
      <c r="B61" s="6" t="s">
        <v>207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  <c r="Q61" s="32">
        <v>-153930</v>
      </c>
      <c r="R61" s="32">
        <v>0</v>
      </c>
      <c r="S61" s="32">
        <v>0</v>
      </c>
      <c r="T61" s="32">
        <v>0</v>
      </c>
      <c r="U61" s="32">
        <v>0</v>
      </c>
    </row>
    <row r="62" spans="2:21" s="12" customFormat="1" ht="14.25" customHeight="1" thickBot="1" x14ac:dyDescent="0.3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  <c r="O62" s="33">
        <v>417483</v>
      </c>
      <c r="P62" s="33">
        <v>547847.99999999988</v>
      </c>
      <c r="Q62" s="33">
        <v>313834.20249639987</v>
      </c>
      <c r="R62" s="33">
        <v>290110.99999999988</v>
      </c>
      <c r="S62" s="33">
        <v>507179</v>
      </c>
      <c r="T62" s="33">
        <v>736756</v>
      </c>
      <c r="U62" s="33">
        <v>196507</v>
      </c>
    </row>
    <row r="63" spans="2:21" ht="14.25" customHeight="1" thickBot="1" x14ac:dyDescent="0.25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  <c r="O63" s="31">
        <v>9981296</v>
      </c>
      <c r="P63" s="31">
        <v>10338784</v>
      </c>
      <c r="Q63" s="31">
        <v>12759439.53933</v>
      </c>
      <c r="R63" s="31">
        <v>14999435</v>
      </c>
      <c r="S63" s="31">
        <v>14255999</v>
      </c>
      <c r="T63" s="31">
        <v>14442635</v>
      </c>
      <c r="U63" s="31">
        <v>14461187</v>
      </c>
    </row>
    <row r="64" spans="2:21" ht="14.25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  <c r="Q64" s="32"/>
    </row>
  </sheetData>
  <mergeCells count="20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2:U3"/>
    <mergeCell ref="O5:O6"/>
    <mergeCell ref="S5:S6"/>
    <mergeCell ref="T5:T6"/>
    <mergeCell ref="U5:U6"/>
    <mergeCell ref="M5:M6"/>
    <mergeCell ref="N5:N6"/>
    <mergeCell ref="P5:P6"/>
    <mergeCell ref="Q5:Q6"/>
    <mergeCell ref="R5:R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Y36"/>
  <sheetViews>
    <sheetView showGridLines="0" topLeftCell="C1" zoomScaleNormal="100" zoomScaleSheetLayoutView="90" workbookViewId="0"/>
  </sheetViews>
  <sheetFormatPr defaultColWidth="9.140625" defaultRowHeight="14.25" x14ac:dyDescent="0.2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25" width="10.5703125" style="2" customWidth="1"/>
    <col min="26" max="28" width="10.7109375" style="2" customWidth="1"/>
    <col min="29" max="16384" width="9.140625" style="2"/>
  </cols>
  <sheetData>
    <row r="1" spans="2:25" ht="14.25" customHeight="1" x14ac:dyDescent="0.2">
      <c r="B1" s="24"/>
    </row>
    <row r="2" spans="2:25" ht="14.25" customHeight="1" x14ac:dyDescent="0.2">
      <c r="S2" s="99" t="s">
        <v>224</v>
      </c>
      <c r="T2" s="99"/>
      <c r="U2" s="99"/>
      <c r="V2" s="99"/>
      <c r="W2" s="99"/>
      <c r="X2" s="99"/>
      <c r="Y2" s="99"/>
    </row>
    <row r="3" spans="2:25" ht="14.25" customHeight="1" x14ac:dyDescent="0.2">
      <c r="L3" s="61"/>
      <c r="S3" s="99"/>
      <c r="T3" s="99"/>
      <c r="U3" s="99"/>
      <c r="V3" s="99"/>
      <c r="W3" s="99"/>
      <c r="X3" s="99"/>
      <c r="Y3" s="99"/>
    </row>
    <row r="4" spans="2:25" ht="14.25" customHeight="1" x14ac:dyDescent="0.2"/>
    <row r="5" spans="2:25" s="3" customFormat="1" ht="14.25" customHeight="1" x14ac:dyDescent="0.2">
      <c r="B5" s="77" t="s">
        <v>65</v>
      </c>
      <c r="C5" s="98" t="s">
        <v>18</v>
      </c>
      <c r="D5" s="98" t="s">
        <v>14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  <c r="W5" s="98" t="s">
        <v>263</v>
      </c>
      <c r="X5" s="98" t="s">
        <v>264</v>
      </c>
      <c r="Y5" s="98" t="s">
        <v>270</v>
      </c>
    </row>
    <row r="6" spans="2:25" s="3" customFormat="1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2:25" s="12" customFormat="1" ht="14.25" customHeight="1" x14ac:dyDescent="0.2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  <c r="T7" s="33">
        <v>1886597</v>
      </c>
      <c r="U7" s="33">
        <v>1906739.8466399997</v>
      </c>
      <c r="V7" s="33">
        <v>1891164.9869900001</v>
      </c>
      <c r="W7" s="33">
        <v>1866004.35088</v>
      </c>
      <c r="X7" s="33">
        <v>7550506.1845100001</v>
      </c>
      <c r="Y7" s="33">
        <v>1821550</v>
      </c>
    </row>
    <row r="8" spans="2:25" ht="14.25" customHeight="1" x14ac:dyDescent="0.2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  <c r="T8" s="32">
        <v>-1084075</v>
      </c>
      <c r="U8" s="32">
        <v>-1235533</v>
      </c>
      <c r="V8" s="32">
        <v>-1320835</v>
      </c>
      <c r="W8" s="32">
        <v>-1381053</v>
      </c>
      <c r="X8" s="32">
        <v>-5021496</v>
      </c>
      <c r="Y8" s="32">
        <v>-1253625</v>
      </c>
    </row>
    <row r="9" spans="2:25" s="12" customFormat="1" ht="14.25" customHeight="1" x14ac:dyDescent="0.2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  <c r="Q9" s="16">
        <v>956727</v>
      </c>
      <c r="R9" s="16">
        <v>743448</v>
      </c>
      <c r="S9" s="16">
        <v>3022462</v>
      </c>
      <c r="T9" s="16">
        <v>802522</v>
      </c>
      <c r="U9" s="16">
        <v>671206.84663999965</v>
      </c>
      <c r="V9" s="16">
        <v>570329.98699000012</v>
      </c>
      <c r="W9" s="16">
        <v>484951.35088000004</v>
      </c>
      <c r="X9" s="16">
        <v>2529010.1845100001</v>
      </c>
      <c r="Y9" s="16">
        <v>567925</v>
      </c>
    </row>
    <row r="10" spans="2:25" ht="14.25" customHeight="1" x14ac:dyDescent="0.2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  <c r="T10" s="19">
        <v>0.42538072518932235</v>
      </c>
      <c r="U10" s="19">
        <v>0.35201805208129489</v>
      </c>
      <c r="V10" s="19">
        <v>0.30157600786473099</v>
      </c>
      <c r="W10" s="19">
        <v>0.25988757778153032</v>
      </c>
      <c r="X10" s="19">
        <v>0.33494578015157583</v>
      </c>
      <c r="Y10" s="19">
        <v>0.31178117537262223</v>
      </c>
    </row>
    <row r="11" spans="2:25" ht="14.25" customHeight="1" x14ac:dyDescent="0.2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  <c r="T11" s="32">
        <v>-171059</v>
      </c>
      <c r="U11" s="32">
        <v>-212383</v>
      </c>
      <c r="V11" s="32">
        <v>-211151</v>
      </c>
      <c r="W11" s="32">
        <v>-200168</v>
      </c>
      <c r="X11" s="32">
        <v>-794761</v>
      </c>
      <c r="Y11" s="32">
        <v>-220455</v>
      </c>
    </row>
    <row r="12" spans="2:25" ht="14.25" customHeight="1" x14ac:dyDescent="0.2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  <c r="T12" s="32">
        <v>-31400</v>
      </c>
      <c r="U12" s="32">
        <v>-36490</v>
      </c>
      <c r="V12" s="32">
        <v>-48475</v>
      </c>
      <c r="W12" s="32">
        <v>-47851</v>
      </c>
      <c r="X12" s="32">
        <v>-164216</v>
      </c>
      <c r="Y12" s="32">
        <v>-41757</v>
      </c>
    </row>
    <row r="13" spans="2:25" ht="14.25" customHeight="1" x14ac:dyDescent="0.2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  <c r="T13" s="32">
        <v>43070</v>
      </c>
      <c r="U13" s="32">
        <v>250973</v>
      </c>
      <c r="V13" s="32">
        <v>171167</v>
      </c>
      <c r="W13" s="32">
        <v>208953</v>
      </c>
      <c r="X13" s="32">
        <v>674163</v>
      </c>
      <c r="Y13" s="32">
        <v>23483</v>
      </c>
    </row>
    <row r="14" spans="2:25" ht="14.25" customHeight="1" x14ac:dyDescent="0.2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  <c r="Q14" s="49">
        <v>-139322</v>
      </c>
      <c r="R14" s="49">
        <v>-151466</v>
      </c>
      <c r="S14" s="49">
        <v>-530530</v>
      </c>
      <c r="T14" s="49">
        <v>-159389</v>
      </c>
      <c r="U14" s="49">
        <v>2100</v>
      </c>
      <c r="V14" s="49">
        <v>-88459</v>
      </c>
      <c r="W14" s="49">
        <v>-39066</v>
      </c>
      <c r="X14" s="49">
        <v>-284814</v>
      </c>
      <c r="Y14" s="49">
        <v>-238729</v>
      </c>
    </row>
    <row r="15" spans="2:25" s="12" customFormat="1" ht="14.25" customHeight="1" x14ac:dyDescent="0.2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  <c r="Q15" s="4">
        <v>817405</v>
      </c>
      <c r="R15" s="4">
        <v>591982</v>
      </c>
      <c r="S15" s="4">
        <v>2491932</v>
      </c>
      <c r="T15" s="4">
        <v>643133</v>
      </c>
      <c r="U15" s="4">
        <v>673306.84663999965</v>
      </c>
      <c r="V15" s="4">
        <v>481870.98699000012</v>
      </c>
      <c r="W15" s="4">
        <v>445885.35088000004</v>
      </c>
      <c r="X15" s="4">
        <v>2244196.1845100001</v>
      </c>
      <c r="Y15" s="4">
        <v>329196</v>
      </c>
    </row>
    <row r="16" spans="2:25" ht="14.25" customHeight="1" x14ac:dyDescent="0.2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  <c r="T16" s="32">
        <v>611170</v>
      </c>
      <c r="U16" s="32">
        <v>259988</v>
      </c>
      <c r="V16" s="32">
        <v>252520</v>
      </c>
      <c r="W16" s="32">
        <v>-45342</v>
      </c>
      <c r="X16" s="32">
        <v>1078336</v>
      </c>
      <c r="Y16" s="32">
        <v>212783</v>
      </c>
    </row>
    <row r="17" spans="2:25" ht="14.25" customHeight="1" x14ac:dyDescent="0.2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  <c r="T17" s="32">
        <v>-593360</v>
      </c>
      <c r="U17" s="32">
        <v>-456451</v>
      </c>
      <c r="V17" s="32">
        <v>-659150</v>
      </c>
      <c r="W17" s="32">
        <v>-314751</v>
      </c>
      <c r="X17" s="32">
        <v>-2023712</v>
      </c>
      <c r="Y17" s="32">
        <v>-703117</v>
      </c>
    </row>
    <row r="18" spans="2:25" ht="14.25" customHeight="1" x14ac:dyDescent="0.2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  <c r="T18" s="32">
        <v>-298325</v>
      </c>
      <c r="U18" s="32">
        <v>-115413</v>
      </c>
      <c r="V18" s="32">
        <v>119747</v>
      </c>
      <c r="W18" s="32">
        <v>87285</v>
      </c>
      <c r="X18" s="32">
        <v>-206706</v>
      </c>
      <c r="Y18" s="32">
        <v>160205</v>
      </c>
    </row>
    <row r="19" spans="2:25" ht="14.25" customHeight="1" x14ac:dyDescent="0.2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  <c r="Q19" s="49">
        <v>-193657</v>
      </c>
      <c r="R19" s="49">
        <v>-216693</v>
      </c>
      <c r="S19" s="49">
        <v>-765270</v>
      </c>
      <c r="T19" s="49">
        <v>-280515</v>
      </c>
      <c r="U19" s="49">
        <v>-311876</v>
      </c>
      <c r="V19" s="49">
        <v>-286883</v>
      </c>
      <c r="W19" s="49">
        <v>-272808</v>
      </c>
      <c r="X19" s="49">
        <v>-1152082</v>
      </c>
      <c r="Y19" s="49">
        <v>-330129</v>
      </c>
    </row>
    <row r="20" spans="2:25" s="12" customFormat="1" ht="14.25" customHeight="1" x14ac:dyDescent="0.2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  <c r="Q20" s="4">
        <v>623748</v>
      </c>
      <c r="R20" s="4">
        <v>375289</v>
      </c>
      <c r="S20" s="4">
        <v>1726662</v>
      </c>
      <c r="T20" s="4">
        <v>362618</v>
      </c>
      <c r="U20" s="4">
        <v>361430.84663999965</v>
      </c>
      <c r="V20" s="4">
        <v>194987.98699000012</v>
      </c>
      <c r="W20" s="4">
        <v>173077.35088000004</v>
      </c>
      <c r="X20" s="4">
        <v>1092114.1845100001</v>
      </c>
      <c r="Y20" s="4">
        <v>-933</v>
      </c>
    </row>
    <row r="21" spans="2:25" ht="14.25" customHeight="1" x14ac:dyDescent="0.2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  <c r="T21" s="32">
        <v>-85256</v>
      </c>
      <c r="U21" s="32">
        <v>-114677</v>
      </c>
      <c r="V21" s="32">
        <v>-6833</v>
      </c>
      <c r="W21" s="32">
        <v>-78791</v>
      </c>
      <c r="X21" s="32">
        <v>-285557</v>
      </c>
      <c r="Y21" s="32">
        <v>0</v>
      </c>
    </row>
    <row r="22" spans="2:25" ht="14.25" customHeight="1" x14ac:dyDescent="0.2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  <c r="T22" s="32">
        <v>-10113.336833599926</v>
      </c>
      <c r="U22" s="32">
        <v>4694</v>
      </c>
      <c r="V22" s="32">
        <v>-28061</v>
      </c>
      <c r="W22" s="32">
        <v>45652.336833599926</v>
      </c>
      <c r="X22" s="32">
        <v>12172</v>
      </c>
      <c r="Y22" s="32">
        <v>34937</v>
      </c>
    </row>
    <row r="23" spans="2:25" ht="14.25" customHeight="1" x14ac:dyDescent="0.2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  <c r="T23" s="32">
        <v>0</v>
      </c>
      <c r="U23" s="32">
        <v>23064</v>
      </c>
      <c r="V23" s="32">
        <v>8229</v>
      </c>
      <c r="W23" s="32">
        <v>27389</v>
      </c>
      <c r="X23" s="32">
        <v>58682</v>
      </c>
      <c r="Y23" s="32">
        <v>0</v>
      </c>
    </row>
    <row r="24" spans="2:25" s="12" customFormat="1" ht="14.25" customHeight="1" x14ac:dyDescent="0.2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  <c r="Q24" s="4">
        <v>469782</v>
      </c>
      <c r="R24" s="4">
        <v>383749</v>
      </c>
      <c r="S24" s="4">
        <v>1485073</v>
      </c>
      <c r="T24" s="4">
        <v>267248.66316640005</v>
      </c>
      <c r="U24" s="4">
        <v>274511.84663999965</v>
      </c>
      <c r="V24" s="4">
        <v>168323</v>
      </c>
      <c r="W24" s="4">
        <v>167327.4901936003</v>
      </c>
      <c r="X24" s="4">
        <v>877411</v>
      </c>
      <c r="Y24" s="4">
        <v>34004</v>
      </c>
    </row>
    <row r="25" spans="2:25" ht="14.25" customHeight="1" x14ac:dyDescent="0.2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  <c r="Q25" s="50">
        <v>0.23307326163252792</v>
      </c>
      <c r="R25" s="50">
        <v>0.21262888668610022</v>
      </c>
      <c r="S25" s="50">
        <v>0.22381392738416428</v>
      </c>
      <c r="T25" s="50">
        <v>0.14165646567147094</v>
      </c>
      <c r="U25" s="50">
        <v>0.1439692190435608</v>
      </c>
      <c r="V25" s="50">
        <v>8.9004926147614877E-2</v>
      </c>
      <c r="W25" s="50">
        <v>8.9671543431658854E-2</v>
      </c>
      <c r="X25" s="50">
        <v>0.11620558656054406</v>
      </c>
      <c r="Y25" s="50">
        <v>1.8667618237215557E-2</v>
      </c>
    </row>
    <row r="26" spans="2:25" ht="14.25" customHeight="1" x14ac:dyDescent="0.2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2:25" s="12" customFormat="1" ht="15" customHeight="1" x14ac:dyDescent="0.2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  <c r="Q27" s="4">
        <v>817405</v>
      </c>
      <c r="R27" s="4">
        <v>591982</v>
      </c>
      <c r="S27" s="4">
        <v>2491932</v>
      </c>
      <c r="T27" s="4">
        <v>643133</v>
      </c>
      <c r="U27" s="4">
        <v>673306.84663999965</v>
      </c>
      <c r="V27" s="4">
        <v>481870.98699000012</v>
      </c>
      <c r="W27" s="4">
        <v>445885.35088000004</v>
      </c>
      <c r="X27" s="4">
        <v>2244196.1845100001</v>
      </c>
      <c r="Y27" s="4">
        <v>329196</v>
      </c>
    </row>
    <row r="28" spans="2:25" ht="14.25" customHeight="1" x14ac:dyDescent="0.2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  <c r="Q28" s="50">
        <v>0.40553969591158556</v>
      </c>
      <c r="R28" s="50">
        <v>0.32800730060068162</v>
      </c>
      <c r="S28" s="50">
        <v>0.37555668151954502</v>
      </c>
      <c r="T28" s="50">
        <v>0.34089580339627384</v>
      </c>
      <c r="U28" s="50">
        <v>0.35311940841142064</v>
      </c>
      <c r="V28" s="50">
        <v>0.25480113596907877</v>
      </c>
      <c r="W28" s="50">
        <v>0.23895193527802994</v>
      </c>
      <c r="X28" s="50">
        <v>0.29722460053261185</v>
      </c>
      <c r="Y28" s="50">
        <v>0.18072301062282123</v>
      </c>
    </row>
    <row r="29" spans="2:25" s="12" customFormat="1" ht="15" customHeight="1" x14ac:dyDescent="0.2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  <c r="T29" s="33">
        <v>675996.87303999986</v>
      </c>
      <c r="U29" s="33">
        <v>707433.84663999965</v>
      </c>
      <c r="V29" s="33">
        <v>519503.09030712384</v>
      </c>
      <c r="W29" s="33">
        <v>489163.37452287646</v>
      </c>
      <c r="X29" s="33">
        <v>2392097.1845100001</v>
      </c>
      <c r="Y29" s="33">
        <v>377102</v>
      </c>
    </row>
    <row r="30" spans="2:25" ht="14.25" customHeight="1" x14ac:dyDescent="0.2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  <c r="Q30" s="50">
        <v>0.42303276744668333</v>
      </c>
      <c r="R30" s="50">
        <v>0.34681343962127303</v>
      </c>
      <c r="S30" s="50">
        <v>0.3951239898349766</v>
      </c>
      <c r="T30" s="50">
        <v>0.35831546060976449</v>
      </c>
      <c r="U30" s="50">
        <v>0.37101749768675502</v>
      </c>
      <c r="V30" s="50">
        <v>0.27470003615812016</v>
      </c>
      <c r="W30" s="50">
        <v>0.26214481991544608</v>
      </c>
      <c r="X30" s="50">
        <v>0.31681282367762714</v>
      </c>
      <c r="Y30" s="50">
        <v>0.20702259065081935</v>
      </c>
    </row>
    <row r="31" spans="2:25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25" ht="14.25" customHeight="1" x14ac:dyDescent="0.2">
      <c r="B32" s="17"/>
      <c r="C32" s="74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</row>
    <row r="33" spans="2:14" ht="14.25" customHeight="1" x14ac:dyDescent="0.2">
      <c r="B33" s="21"/>
      <c r="C33" s="74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2">
      <c r="C34" s="74"/>
    </row>
    <row r="35" spans="2:14" x14ac:dyDescent="0.2">
      <c r="C35" s="74"/>
    </row>
    <row r="36" spans="2:14" x14ac:dyDescent="0.2">
      <c r="C36" s="74"/>
    </row>
  </sheetData>
  <mergeCells count="24">
    <mergeCell ref="Y5:Y6"/>
    <mergeCell ref="W5:W6"/>
    <mergeCell ref="X5:X6"/>
    <mergeCell ref="S2:Y3"/>
    <mergeCell ref="P5:P6"/>
    <mergeCell ref="R5:R6"/>
    <mergeCell ref="Q5:Q6"/>
    <mergeCell ref="V5:V6"/>
    <mergeCell ref="S5:S6"/>
    <mergeCell ref="U5:U6"/>
    <mergeCell ref="O5:O6"/>
    <mergeCell ref="T5:T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R68"/>
  <sheetViews>
    <sheetView showGridLines="0" topLeftCell="A46" zoomScaleNormal="100" workbookViewId="0"/>
  </sheetViews>
  <sheetFormatPr defaultColWidth="9.140625" defaultRowHeight="14.25" customHeight="1" x14ac:dyDescent="0.2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17" width="10.5703125" customWidth="1"/>
    <col min="18" max="18" width="11.28515625" customWidth="1"/>
    <col min="19" max="44" width="10.5703125" customWidth="1"/>
    <col min="45" max="16384" width="9.140625" style="2"/>
  </cols>
  <sheetData>
    <row r="2" spans="2:44" ht="14.25" customHeight="1" x14ac:dyDescent="0.25">
      <c r="O2" s="99" t="s">
        <v>224</v>
      </c>
      <c r="P2" s="99"/>
      <c r="Q2" s="99"/>
      <c r="R2" s="99"/>
      <c r="S2" s="99"/>
      <c r="T2" s="99"/>
      <c r="U2" s="99"/>
    </row>
    <row r="3" spans="2:44" ht="14.25" customHeight="1" x14ac:dyDescent="0.25">
      <c r="O3" s="99"/>
      <c r="P3" s="99"/>
      <c r="Q3" s="99"/>
      <c r="R3" s="99"/>
      <c r="S3" s="99"/>
      <c r="T3" s="99"/>
      <c r="U3" s="99"/>
    </row>
    <row r="5" spans="2:44" s="3" customFormat="1" ht="14.25" customHeight="1" x14ac:dyDescent="0.25">
      <c r="B5" s="77" t="s">
        <v>89</v>
      </c>
      <c r="C5" s="98" t="s">
        <v>18</v>
      </c>
      <c r="D5" s="98" t="s">
        <v>14</v>
      </c>
      <c r="E5" s="98" t="s">
        <v>23</v>
      </c>
      <c r="F5" s="98" t="s">
        <v>0</v>
      </c>
      <c r="G5" s="98" t="s">
        <v>5</v>
      </c>
      <c r="H5" s="98" t="s">
        <v>12</v>
      </c>
      <c r="I5" s="98" t="s">
        <v>26</v>
      </c>
      <c r="J5" s="98" t="s">
        <v>1</v>
      </c>
      <c r="K5" s="98" t="s">
        <v>10</v>
      </c>
      <c r="L5" s="98" t="s">
        <v>13</v>
      </c>
      <c r="M5" s="98" t="s">
        <v>29</v>
      </c>
      <c r="N5" s="98" t="s">
        <v>195</v>
      </c>
      <c r="O5" s="98" t="s">
        <v>198</v>
      </c>
      <c r="P5" s="98" t="s">
        <v>217</v>
      </c>
      <c r="Q5" s="98" t="s">
        <v>223</v>
      </c>
      <c r="R5" s="98" t="s">
        <v>227</v>
      </c>
      <c r="S5" s="98" t="s">
        <v>259</v>
      </c>
      <c r="T5" s="98" t="s">
        <v>264</v>
      </c>
      <c r="U5" s="98" t="s">
        <v>270</v>
      </c>
      <c r="V5"/>
      <c r="W5" s="98" t="s">
        <v>23</v>
      </c>
      <c r="X5" s="98" t="s">
        <v>24</v>
      </c>
      <c r="Y5" s="98" t="s">
        <v>25</v>
      </c>
      <c r="Z5" s="98" t="s">
        <v>87</v>
      </c>
      <c r="AA5" s="98" t="s">
        <v>26</v>
      </c>
      <c r="AB5" s="98" t="s">
        <v>27</v>
      </c>
      <c r="AC5" s="98" t="s">
        <v>28</v>
      </c>
      <c r="AD5" s="98" t="s">
        <v>88</v>
      </c>
      <c r="AE5" s="98" t="str">
        <f>M5</f>
        <v>1T22</v>
      </c>
      <c r="AF5" s="98" t="s">
        <v>194</v>
      </c>
      <c r="AG5" s="98" t="s">
        <v>197</v>
      </c>
      <c r="AH5" s="98" t="s">
        <v>218</v>
      </c>
      <c r="AI5" s="98" t="str">
        <f>Q5</f>
        <v>1T23</v>
      </c>
      <c r="AJ5" s="98" t="s">
        <v>226</v>
      </c>
      <c r="AK5" s="98" t="s">
        <v>257</v>
      </c>
      <c r="AL5" s="98" t="s">
        <v>263</v>
      </c>
      <c r="AM5" s="98" t="s">
        <v>270</v>
      </c>
      <c r="AN5"/>
      <c r="AO5" s="98" t="s">
        <v>17</v>
      </c>
      <c r="AP5" s="98" t="s">
        <v>16</v>
      </c>
      <c r="AQ5" s="98" t="s">
        <v>219</v>
      </c>
      <c r="AR5" s="98" t="s">
        <v>265</v>
      </c>
    </row>
    <row r="6" spans="2:44" s="3" customFormat="1" ht="14.25" customHeight="1" x14ac:dyDescent="0.25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/>
      <c r="AO6" s="98"/>
      <c r="AP6" s="98"/>
      <c r="AQ6" s="98"/>
      <c r="AR6" s="98"/>
    </row>
    <row r="7" spans="2:44" ht="14.25" customHeight="1" x14ac:dyDescent="0.2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Q7" s="4">
        <v>267248.53620639991</v>
      </c>
      <c r="R7" s="4">
        <v>541565.84663999965</v>
      </c>
      <c r="S7" s="4">
        <v>709880.83363000024</v>
      </c>
      <c r="T7" s="4">
        <v>877411.18451000005</v>
      </c>
      <c r="U7" s="4">
        <v>34004</v>
      </c>
      <c r="W7" s="4">
        <v>50735.654999999977</v>
      </c>
      <c r="X7" s="4">
        <v>-65193.680999999975</v>
      </c>
      <c r="Y7" s="4">
        <v>95850.025999999998</v>
      </c>
      <c r="Z7" s="4">
        <v>-290036</v>
      </c>
      <c r="AA7" s="4">
        <v>-53434</v>
      </c>
      <c r="AB7" s="4">
        <v>118718</v>
      </c>
      <c r="AC7" s="4">
        <v>250627</v>
      </c>
      <c r="AD7" s="4">
        <v>5215</v>
      </c>
      <c r="AE7" s="4">
        <v>506589</v>
      </c>
      <c r="AF7" s="4">
        <v>124953</v>
      </c>
      <c r="AG7" s="4">
        <v>469782</v>
      </c>
      <c r="AH7" s="4">
        <v>383749</v>
      </c>
      <c r="AI7" s="4">
        <v>267248.53620639991</v>
      </c>
      <c r="AJ7" s="4">
        <v>274317.31043359975</v>
      </c>
      <c r="AK7" s="4">
        <v>168314.98699000059</v>
      </c>
      <c r="AL7" s="4">
        <v>167530.35087999981</v>
      </c>
      <c r="AM7" s="4">
        <v>34004</v>
      </c>
      <c r="AO7" s="4">
        <v>-269750</v>
      </c>
      <c r="AP7" s="4">
        <v>529770</v>
      </c>
      <c r="AQ7" s="4">
        <v>1163947</v>
      </c>
      <c r="AR7" s="4">
        <v>-607661.81548999995</v>
      </c>
    </row>
    <row r="8" spans="2:44" ht="14.25" customHeight="1" x14ac:dyDescent="0.2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2"/>
      <c r="AK8" s="32"/>
      <c r="AL8" s="32"/>
      <c r="AM8" s="32"/>
      <c r="AO8" s="36"/>
      <c r="AP8" s="36"/>
      <c r="AQ8" s="36"/>
      <c r="AR8" s="36"/>
    </row>
    <row r="9" spans="2:44" ht="14.25" customHeight="1" x14ac:dyDescent="0.25">
      <c r="B9" s="7" t="s">
        <v>272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49">
        <v>32864</v>
      </c>
      <c r="R9" s="49">
        <v>66991</v>
      </c>
      <c r="S9" s="49">
        <v>104623.10331712374</v>
      </c>
      <c r="T9" s="49">
        <v>147901</v>
      </c>
      <c r="U9" s="49">
        <v>47906</v>
      </c>
      <c r="V9" s="58"/>
      <c r="W9" s="49">
        <v>8770.1217482514403</v>
      </c>
      <c r="X9" s="49">
        <v>9166.8782517485597</v>
      </c>
      <c r="Y9" s="49">
        <v>11839.566945462251</v>
      </c>
      <c r="Z9" s="49">
        <v>11919.985127511787</v>
      </c>
      <c r="AA9" s="49">
        <v>24938.840049232793</v>
      </c>
      <c r="AB9" s="49">
        <v>17531.226075740975</v>
      </c>
      <c r="AC9" s="49">
        <v>17607.933875026232</v>
      </c>
      <c r="AD9" s="49">
        <v>19325</v>
      </c>
      <c r="AE9" s="49">
        <v>31341</v>
      </c>
      <c r="AF9" s="49">
        <v>29294</v>
      </c>
      <c r="AG9" s="49">
        <v>35259</v>
      </c>
      <c r="AH9" s="49">
        <v>33941</v>
      </c>
      <c r="AI9" s="49">
        <v>32864</v>
      </c>
      <c r="AJ9" s="49">
        <v>34127</v>
      </c>
      <c r="AK9" s="49">
        <v>37632.103317123736</v>
      </c>
      <c r="AL9" s="49">
        <v>43277.896682876264</v>
      </c>
      <c r="AM9" s="49">
        <v>47906</v>
      </c>
      <c r="AO9" s="49">
        <v>24683.552072974038</v>
      </c>
      <c r="AP9" s="49">
        <v>37706.447927025962</v>
      </c>
      <c r="AQ9" s="49">
        <v>50432</v>
      </c>
      <c r="AR9" s="49">
        <v>18066</v>
      </c>
    </row>
    <row r="10" spans="2:44" ht="14.25" customHeight="1" x14ac:dyDescent="0.25">
      <c r="B10" s="7" t="s">
        <v>273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Q10" s="32">
        <v>-82450</v>
      </c>
      <c r="R10" s="75">
        <v>-212915</v>
      </c>
      <c r="S10" s="32">
        <v>-477128</v>
      </c>
      <c r="T10" s="32">
        <v>-776539</v>
      </c>
      <c r="U10" s="32">
        <v>27347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-98939</v>
      </c>
      <c r="AE10" s="49">
        <v>-97862</v>
      </c>
      <c r="AF10" s="49">
        <v>-92726</v>
      </c>
      <c r="AG10" s="49">
        <v>-113179</v>
      </c>
      <c r="AH10" s="49">
        <v>-96580</v>
      </c>
      <c r="AI10" s="49">
        <v>-82450</v>
      </c>
      <c r="AJ10" s="49">
        <v>-130465</v>
      </c>
      <c r="AK10" s="49">
        <v>-264213</v>
      </c>
      <c r="AL10" s="49">
        <v>-299411</v>
      </c>
      <c r="AM10" s="49">
        <v>27347</v>
      </c>
      <c r="AN10" s="58"/>
      <c r="AO10" s="49">
        <v>0</v>
      </c>
      <c r="AP10" s="49">
        <v>-98939</v>
      </c>
      <c r="AQ10" s="49">
        <v>-301408</v>
      </c>
      <c r="AR10" s="49">
        <v>-376192</v>
      </c>
    </row>
    <row r="11" spans="2:44" ht="14.25" customHeight="1" x14ac:dyDescent="0.25">
      <c r="B11" s="7" t="s">
        <v>274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O11" s="32">
        <v>592297</v>
      </c>
      <c r="P11" s="32">
        <v>826580</v>
      </c>
      <c r="Q11" s="32">
        <v>264333</v>
      </c>
      <c r="R11" s="75">
        <v>513271</v>
      </c>
      <c r="S11" s="32">
        <v>782581</v>
      </c>
      <c r="T11" s="32">
        <v>1073677</v>
      </c>
      <c r="U11" s="32">
        <v>309947</v>
      </c>
      <c r="W11" s="49">
        <v>15875.356539999999</v>
      </c>
      <c r="X11" s="49">
        <v>20141.643459999999</v>
      </c>
      <c r="Y11" s="49">
        <v>18847.468903560635</v>
      </c>
      <c r="Z11" s="49">
        <v>50812.440204999955</v>
      </c>
      <c r="AA11" s="49">
        <v>67693</v>
      </c>
      <c r="AB11" s="49">
        <v>76280.478819999989</v>
      </c>
      <c r="AC11" s="49">
        <v>71876.681080000009</v>
      </c>
      <c r="AD11" s="49">
        <v>168559.8401</v>
      </c>
      <c r="AE11" s="49">
        <v>178380</v>
      </c>
      <c r="AF11" s="49">
        <v>183666</v>
      </c>
      <c r="AG11" s="49">
        <v>230251</v>
      </c>
      <c r="AH11" s="49">
        <v>234283</v>
      </c>
      <c r="AI11" s="49">
        <v>264333</v>
      </c>
      <c r="AJ11" s="49">
        <v>248938</v>
      </c>
      <c r="AK11" s="49">
        <v>269310</v>
      </c>
      <c r="AL11" s="49">
        <v>291096</v>
      </c>
      <c r="AM11" s="49">
        <v>309947</v>
      </c>
      <c r="AN11" s="58"/>
      <c r="AO11" s="49">
        <v>76343.909108560591</v>
      </c>
      <c r="AP11" s="49">
        <v>278733.09089143941</v>
      </c>
      <c r="AQ11" s="49">
        <v>442170</v>
      </c>
      <c r="AR11" s="49">
        <v>247097</v>
      </c>
    </row>
    <row r="12" spans="2:44" ht="14.25" customHeight="1" x14ac:dyDescent="0.25">
      <c r="B12" s="7" t="s">
        <v>275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O12" s="49">
        <v>250049</v>
      </c>
      <c r="P12" s="49">
        <v>241589</v>
      </c>
      <c r="Q12" s="49">
        <v>95369</v>
      </c>
      <c r="R12" s="49">
        <v>182289</v>
      </c>
      <c r="S12" s="49">
        <v>208952.69542</v>
      </c>
      <c r="T12" s="49">
        <v>214772</v>
      </c>
      <c r="U12" s="49">
        <v>-34937</v>
      </c>
      <c r="W12" s="49">
        <v>19757.597000000002</v>
      </c>
      <c r="X12" s="49">
        <v>-28770.597000000002</v>
      </c>
      <c r="Y12" s="49">
        <v>44386</v>
      </c>
      <c r="Z12" s="49">
        <v>-154611</v>
      </c>
      <c r="AA12" s="49">
        <v>-22889</v>
      </c>
      <c r="AB12" s="49">
        <v>51727</v>
      </c>
      <c r="AC12" s="49">
        <v>119761.75224999999</v>
      </c>
      <c r="AD12" s="49">
        <v>-23622.75224999999</v>
      </c>
      <c r="AE12" s="49">
        <v>76425</v>
      </c>
      <c r="AF12" s="49">
        <v>19658</v>
      </c>
      <c r="AG12" s="49">
        <v>153966</v>
      </c>
      <c r="AH12" s="49">
        <v>-8460</v>
      </c>
      <c r="AI12" s="49">
        <v>95369</v>
      </c>
      <c r="AJ12" s="49">
        <v>86920</v>
      </c>
      <c r="AK12" s="49">
        <v>26663.695420000004</v>
      </c>
      <c r="AL12" s="49">
        <v>5819.3045799999963</v>
      </c>
      <c r="AM12" s="49">
        <v>-34937</v>
      </c>
      <c r="AN12" s="58"/>
      <c r="AO12" s="49">
        <v>-112823</v>
      </c>
      <c r="AP12" s="49">
        <v>244215</v>
      </c>
      <c r="AQ12" s="49">
        <v>116612</v>
      </c>
      <c r="AR12" s="49">
        <v>-26817</v>
      </c>
    </row>
    <row r="13" spans="2:44" ht="14.25" customHeight="1" x14ac:dyDescent="0.25">
      <c r="B13" s="7" t="s">
        <v>276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O13" s="32">
        <v>-73431</v>
      </c>
      <c r="P13" s="32">
        <v>-613429</v>
      </c>
      <c r="Q13" s="32">
        <v>297681</v>
      </c>
      <c r="R13" s="75">
        <v>413179</v>
      </c>
      <c r="S13" s="32">
        <v>293092.08750000002</v>
      </c>
      <c r="T13" s="32">
        <v>203105</v>
      </c>
      <c r="U13" s="32">
        <v>-163119</v>
      </c>
      <c r="W13" s="49">
        <v>-17924.419000000002</v>
      </c>
      <c r="X13" s="49">
        <v>93177.456999999995</v>
      </c>
      <c r="Y13" s="49">
        <v>-51179.038</v>
      </c>
      <c r="Z13" s="49">
        <v>546764</v>
      </c>
      <c r="AA13" s="49">
        <v>131767.93151999998</v>
      </c>
      <c r="AB13" s="49">
        <v>81845.068480000016</v>
      </c>
      <c r="AC13" s="49">
        <v>-797729.40226</v>
      </c>
      <c r="AD13" s="49">
        <v>290060.40226</v>
      </c>
      <c r="AE13" s="49">
        <v>-436922</v>
      </c>
      <c r="AF13" s="49">
        <v>266181.99694999994</v>
      </c>
      <c r="AG13" s="49">
        <v>97309.003050000028</v>
      </c>
      <c r="AH13" s="49">
        <v>-539998</v>
      </c>
      <c r="AI13" s="49">
        <v>297681</v>
      </c>
      <c r="AJ13" s="49">
        <v>115498</v>
      </c>
      <c r="AK13" s="49">
        <v>-120086.91249999998</v>
      </c>
      <c r="AL13" s="49">
        <v>-89987.087500000023</v>
      </c>
      <c r="AM13" s="49">
        <v>-163119</v>
      </c>
      <c r="AN13" s="58"/>
      <c r="AO13" s="49">
        <v>491009</v>
      </c>
      <c r="AP13" s="49">
        <v>-864894</v>
      </c>
      <c r="AQ13" s="49">
        <v>-319373</v>
      </c>
      <c r="AR13" s="49">
        <v>816534</v>
      </c>
    </row>
    <row r="14" spans="2:44" ht="14.25" customHeight="1" x14ac:dyDescent="0.25">
      <c r="B14" s="7" t="s">
        <v>277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O14" s="32">
        <v>221469</v>
      </c>
      <c r="P14" s="32">
        <v>706071</v>
      </c>
      <c r="Q14" s="32">
        <v>-166491</v>
      </c>
      <c r="R14" s="75">
        <v>-117117</v>
      </c>
      <c r="S14" s="32">
        <v>71282</v>
      </c>
      <c r="T14" s="32">
        <v>230284</v>
      </c>
      <c r="U14" s="32">
        <v>229379</v>
      </c>
      <c r="W14" s="49">
        <v>-15847.243</v>
      </c>
      <c r="X14" s="49">
        <v>23613.243000000002</v>
      </c>
      <c r="Y14" s="49">
        <v>-42744</v>
      </c>
      <c r="Z14" s="49">
        <v>22960</v>
      </c>
      <c r="AA14" s="49">
        <v>-19224</v>
      </c>
      <c r="AB14" s="49">
        <v>-13540</v>
      </c>
      <c r="AC14" s="49">
        <v>27639.503250000002</v>
      </c>
      <c r="AD14" s="49">
        <v>41217.496749999998</v>
      </c>
      <c r="AE14" s="49">
        <v>270796</v>
      </c>
      <c r="AF14" s="49">
        <v>-38216</v>
      </c>
      <c r="AG14" s="49">
        <v>-11111</v>
      </c>
      <c r="AH14" s="49">
        <v>484602</v>
      </c>
      <c r="AI14" s="49">
        <v>-166491</v>
      </c>
      <c r="AJ14" s="49">
        <v>49374</v>
      </c>
      <c r="AK14" s="49">
        <v>188399</v>
      </c>
      <c r="AL14" s="49">
        <v>159002</v>
      </c>
      <c r="AM14" s="49">
        <v>229379</v>
      </c>
      <c r="AN14" s="58"/>
      <c r="AO14" s="49">
        <v>-35461</v>
      </c>
      <c r="AP14" s="49">
        <v>48111</v>
      </c>
      <c r="AQ14" s="49">
        <v>669978</v>
      </c>
      <c r="AR14" s="49">
        <v>-475787</v>
      </c>
    </row>
    <row r="15" spans="2:44" ht="14.25" customHeight="1" x14ac:dyDescent="0.25">
      <c r="B15" s="7" t="s">
        <v>278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O15" s="32">
        <v>-18940</v>
      </c>
      <c r="P15" s="32">
        <v>-28681</v>
      </c>
      <c r="Q15" s="32">
        <v>-12543</v>
      </c>
      <c r="R15" s="32">
        <v>-26297</v>
      </c>
      <c r="S15" s="32">
        <v>-64188.980839999997</v>
      </c>
      <c r="T15" s="32">
        <v>-83899</v>
      </c>
      <c r="U15" s="32">
        <v>-13424</v>
      </c>
      <c r="W15" s="49">
        <v>-19.834000000000287</v>
      </c>
      <c r="X15" s="49">
        <v>-1470.1659999999997</v>
      </c>
      <c r="Y15" s="49">
        <v>-2930</v>
      </c>
      <c r="Z15" s="32">
        <v>-5477</v>
      </c>
      <c r="AA15" s="32">
        <v>-3199</v>
      </c>
      <c r="AB15" s="32">
        <v>-3689</v>
      </c>
      <c r="AC15" s="32">
        <v>-4554.9949405716852</v>
      </c>
      <c r="AD15" s="32">
        <v>-3291.0050594283148</v>
      </c>
      <c r="AE15" s="32">
        <v>-2738</v>
      </c>
      <c r="AF15" s="32">
        <v>-7000</v>
      </c>
      <c r="AG15" s="32">
        <v>-9202</v>
      </c>
      <c r="AH15" s="32">
        <v>-9741</v>
      </c>
      <c r="AI15" s="32">
        <v>-12543</v>
      </c>
      <c r="AJ15" s="49">
        <v>-13754</v>
      </c>
      <c r="AK15" s="32">
        <v>-37891.980839999997</v>
      </c>
      <c r="AL15" s="32">
        <v>-19710.019160000003</v>
      </c>
      <c r="AM15" s="32">
        <v>-13424</v>
      </c>
      <c r="AN15" s="58"/>
      <c r="AO15" s="32">
        <v>-12322</v>
      </c>
      <c r="AP15" s="32">
        <v>-4837</v>
      </c>
      <c r="AQ15" s="32">
        <v>-13947</v>
      </c>
      <c r="AR15" s="32">
        <v>-55218</v>
      </c>
    </row>
    <row r="16" spans="2:44" ht="14.25" customHeight="1" x14ac:dyDescent="0.2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Q16" s="32">
        <v>0</v>
      </c>
      <c r="R16" s="75">
        <v>0</v>
      </c>
      <c r="S16" s="32">
        <v>0</v>
      </c>
      <c r="T16" s="32">
        <v>0</v>
      </c>
      <c r="U16" s="32">
        <v>0</v>
      </c>
      <c r="W16" s="49">
        <v>1292.57818046323</v>
      </c>
      <c r="X16" s="49">
        <v>1338.8259900000046</v>
      </c>
      <c r="Y16" s="49">
        <v>1371.8362100000008</v>
      </c>
      <c r="Z16" s="49">
        <v>1390.1966500000012</v>
      </c>
      <c r="AA16" s="49">
        <v>1425</v>
      </c>
      <c r="AB16" s="49">
        <v>1474</v>
      </c>
      <c r="AC16" s="49">
        <v>2260</v>
      </c>
      <c r="AD16" s="49">
        <v>-5159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58"/>
      <c r="AO16" s="49">
        <v>510.43703046323662</v>
      </c>
      <c r="AP16" s="49">
        <v>-5393.4370304632366</v>
      </c>
      <c r="AQ16" s="49">
        <v>0</v>
      </c>
      <c r="AR16" s="49">
        <v>0</v>
      </c>
    </row>
    <row r="17" spans="2:44" ht="14.25" customHeight="1" x14ac:dyDescent="0.25">
      <c r="B17" s="7" t="s">
        <v>279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Q17" s="32">
        <v>0</v>
      </c>
      <c r="R17" s="75">
        <v>-4419</v>
      </c>
      <c r="S17" s="32">
        <v>-4419</v>
      </c>
      <c r="T17" s="32">
        <v>4420</v>
      </c>
      <c r="U17" s="32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-12827</v>
      </c>
      <c r="AC17" s="49">
        <v>-720.24073000000135</v>
      </c>
      <c r="AD17" s="49">
        <v>-3771.7592699999987</v>
      </c>
      <c r="AE17" s="49">
        <v>4929</v>
      </c>
      <c r="AF17" s="49">
        <v>-1085</v>
      </c>
      <c r="AG17" s="49">
        <v>-2185</v>
      </c>
      <c r="AH17" s="49">
        <v>-16849</v>
      </c>
      <c r="AI17" s="49">
        <v>0</v>
      </c>
      <c r="AJ17" s="49">
        <v>-4419</v>
      </c>
      <c r="AK17" s="49">
        <v>0</v>
      </c>
      <c r="AL17" s="49">
        <v>8839</v>
      </c>
      <c r="AM17" s="49">
        <v>0</v>
      </c>
      <c r="AN17" s="58"/>
      <c r="AO17" s="49">
        <v>0</v>
      </c>
      <c r="AP17" s="49">
        <v>-17319</v>
      </c>
      <c r="AQ17" s="49">
        <v>2129</v>
      </c>
      <c r="AR17" s="49">
        <v>19610</v>
      </c>
    </row>
    <row r="18" spans="2:44" ht="14.25" customHeight="1" x14ac:dyDescent="0.2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75">
        <v>0</v>
      </c>
      <c r="S18" s="49">
        <v>0</v>
      </c>
      <c r="T18" s="49">
        <v>0</v>
      </c>
      <c r="U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-520</v>
      </c>
      <c r="AC18" s="49">
        <v>-12945</v>
      </c>
      <c r="AD18" s="49">
        <v>13465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58"/>
      <c r="AO18" s="49">
        <v>0</v>
      </c>
      <c r="AP18" s="49">
        <v>0</v>
      </c>
      <c r="AQ18" s="49">
        <v>0</v>
      </c>
      <c r="AR18" s="49">
        <v>0</v>
      </c>
    </row>
    <row r="19" spans="2:44" ht="14.25" customHeight="1" x14ac:dyDescent="0.25">
      <c r="B19" s="7" t="s">
        <v>280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Q19" s="32">
        <v>0</v>
      </c>
      <c r="R19" s="75">
        <v>-2</v>
      </c>
      <c r="S19" s="32">
        <v>8.2380800000000001</v>
      </c>
      <c r="T19" s="32">
        <v>-110</v>
      </c>
      <c r="U19" s="32">
        <v>0</v>
      </c>
      <c r="W19" s="49">
        <v>276.55099999999999</v>
      </c>
      <c r="X19" s="49">
        <v>-273.51099999999997</v>
      </c>
      <c r="Y19" s="49">
        <v>26.96</v>
      </c>
      <c r="Z19" s="49">
        <v>-25</v>
      </c>
      <c r="AA19" s="49">
        <v>-110</v>
      </c>
      <c r="AB19" s="49">
        <v>-99</v>
      </c>
      <c r="AC19" s="49">
        <v>-237.54512</v>
      </c>
      <c r="AD19" s="49">
        <v>9.5451199999999972</v>
      </c>
      <c r="AE19" s="49">
        <v>3</v>
      </c>
      <c r="AF19" s="49">
        <v>-13</v>
      </c>
      <c r="AG19" s="49">
        <v>-20</v>
      </c>
      <c r="AH19" s="49">
        <v>1</v>
      </c>
      <c r="AI19" s="49">
        <v>0</v>
      </c>
      <c r="AJ19" s="49">
        <v>-2</v>
      </c>
      <c r="AK19" s="49">
        <v>10.23808</v>
      </c>
      <c r="AL19" s="49">
        <v>-118.23808</v>
      </c>
      <c r="AM19" s="49">
        <v>0</v>
      </c>
      <c r="AN19" s="58"/>
      <c r="AO19" s="49">
        <v>-571</v>
      </c>
      <c r="AP19" s="49">
        <v>-442</v>
      </c>
      <c r="AQ19" s="49">
        <v>408</v>
      </c>
      <c r="AR19" s="49">
        <v>-81</v>
      </c>
    </row>
    <row r="20" spans="2:44" ht="14.25" customHeight="1" x14ac:dyDescent="0.2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Q20" s="32">
        <v>0</v>
      </c>
      <c r="R20" s="75">
        <v>0</v>
      </c>
      <c r="S20" s="32">
        <v>0</v>
      </c>
      <c r="T20" s="32">
        <v>0</v>
      </c>
      <c r="U20" s="32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58"/>
      <c r="AO20" s="49">
        <v>-1841</v>
      </c>
      <c r="AP20" s="49">
        <v>0</v>
      </c>
      <c r="AQ20" s="49">
        <v>0</v>
      </c>
      <c r="AR20" s="49">
        <v>0</v>
      </c>
    </row>
    <row r="21" spans="2:44" ht="14.25" customHeight="1" x14ac:dyDescent="0.25">
      <c r="B21" s="7" t="s">
        <v>230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5">
        <v>-171302</v>
      </c>
      <c r="S21" s="7">
        <v>-251037.27144000004</v>
      </c>
      <c r="T21" s="7">
        <v>-407379</v>
      </c>
      <c r="U21" s="7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-171302</v>
      </c>
      <c r="AK21" s="49">
        <v>-79735.27144000004</v>
      </c>
      <c r="AL21" s="49">
        <v>-156341.72855999996</v>
      </c>
      <c r="AM21" s="49">
        <v>0</v>
      </c>
      <c r="AN21" s="58"/>
      <c r="AO21" s="49">
        <v>0</v>
      </c>
      <c r="AP21" s="49">
        <v>0</v>
      </c>
      <c r="AQ21" s="49">
        <v>0</v>
      </c>
      <c r="AR21" s="49">
        <v>-407379</v>
      </c>
    </row>
    <row r="22" spans="2:44" ht="14.25" customHeight="1" x14ac:dyDescent="0.2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76">
        <v>0</v>
      </c>
      <c r="S22" s="32">
        <v>0</v>
      </c>
      <c r="T22" s="32">
        <v>0</v>
      </c>
      <c r="U22" s="32">
        <v>0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58"/>
      <c r="AO22" s="32"/>
      <c r="AP22" s="32"/>
      <c r="AQ22" s="32"/>
      <c r="AR22" s="32"/>
    </row>
    <row r="23" spans="2:44" ht="14.25" customHeight="1" x14ac:dyDescent="0.25">
      <c r="B23" s="7" t="s">
        <v>281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Q23" s="49">
        <v>9476</v>
      </c>
      <c r="R23" s="49">
        <v>-34980</v>
      </c>
      <c r="S23" s="49">
        <v>-65121.777869999998</v>
      </c>
      <c r="T23" s="49">
        <v>-18548</v>
      </c>
      <c r="U23" s="49">
        <v>242559</v>
      </c>
      <c r="W23" s="49">
        <v>-10876.288</v>
      </c>
      <c r="X23" s="49">
        <v>8927.3360000000011</v>
      </c>
      <c r="Y23" s="49">
        <v>-36030.697</v>
      </c>
      <c r="Z23" s="49">
        <v>-30797.000000000007</v>
      </c>
      <c r="AA23" s="49">
        <v>-23494</v>
      </c>
      <c r="AB23" s="49">
        <v>79044</v>
      </c>
      <c r="AC23" s="49">
        <v>-76833.358489999999</v>
      </c>
      <c r="AD23" s="49">
        <v>6387.3584900000023</v>
      </c>
      <c r="AE23" s="49">
        <v>-46618</v>
      </c>
      <c r="AF23" s="49">
        <v>-14909</v>
      </c>
      <c r="AG23" s="49">
        <v>-15720</v>
      </c>
      <c r="AH23" s="49">
        <v>-105883</v>
      </c>
      <c r="AI23" s="49">
        <v>9476</v>
      </c>
      <c r="AJ23" s="49">
        <v>-44456</v>
      </c>
      <c r="AK23" s="49">
        <v>-30141.777869999998</v>
      </c>
      <c r="AL23" s="49">
        <v>46573.777869999998</v>
      </c>
      <c r="AM23" s="49">
        <v>242559</v>
      </c>
      <c r="AN23" s="58"/>
      <c r="AO23" s="49">
        <v>-52182.649000000005</v>
      </c>
      <c r="AP23" s="49">
        <v>53880.649000000005</v>
      </c>
      <c r="AQ23" s="49">
        <v>-168234</v>
      </c>
      <c r="AR23" s="49">
        <v>164582</v>
      </c>
    </row>
    <row r="24" spans="2:44" ht="14.25" customHeight="1" x14ac:dyDescent="0.25">
      <c r="B24" s="7" t="s">
        <v>291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O24" s="49">
        <v>-935630</v>
      </c>
      <c r="P24" s="49">
        <v>-316844</v>
      </c>
      <c r="Q24" s="49">
        <v>-699340</v>
      </c>
      <c r="R24" s="49">
        <v>-1590485</v>
      </c>
      <c r="S24" s="49">
        <v>-1134373</v>
      </c>
      <c r="T24" s="49">
        <v>-272820</v>
      </c>
      <c r="U24" s="49">
        <v>-429421</v>
      </c>
      <c r="W24" s="49">
        <v>-59543.341999999997</v>
      </c>
      <c r="X24" s="49">
        <v>-258296.69400000002</v>
      </c>
      <c r="Y24" s="49">
        <v>12132.13400000002</v>
      </c>
      <c r="Z24" s="49">
        <v>129462.00034702595</v>
      </c>
      <c r="AA24" s="49">
        <v>-39001</v>
      </c>
      <c r="AB24" s="49">
        <v>-457961</v>
      </c>
      <c r="AC24" s="49">
        <v>20222</v>
      </c>
      <c r="AD24" s="49">
        <v>312033</v>
      </c>
      <c r="AE24" s="49">
        <v>-236955</v>
      </c>
      <c r="AF24" s="49">
        <v>-1270286</v>
      </c>
      <c r="AG24" s="49">
        <v>571611</v>
      </c>
      <c r="AH24" s="49">
        <v>618786</v>
      </c>
      <c r="AI24" s="49">
        <v>-699340</v>
      </c>
      <c r="AJ24" s="49">
        <v>-891145</v>
      </c>
      <c r="AK24" s="49">
        <v>456112</v>
      </c>
      <c r="AL24" s="49">
        <v>861553</v>
      </c>
      <c r="AM24" s="49">
        <v>-429421</v>
      </c>
      <c r="AN24" s="58"/>
      <c r="AO24" s="49">
        <v>-90392.901652974047</v>
      </c>
      <c r="AP24" s="49">
        <v>11538.901652974047</v>
      </c>
      <c r="AQ24" s="49">
        <v>-152137</v>
      </c>
      <c r="AR24" s="49">
        <v>44024</v>
      </c>
    </row>
    <row r="25" spans="2:44" ht="14.25" customHeight="1" x14ac:dyDescent="0.25">
      <c r="B25" s="7" t="s">
        <v>282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O25" s="49">
        <v>-143094</v>
      </c>
      <c r="P25" s="49">
        <v>-53664</v>
      </c>
      <c r="Q25" s="49">
        <v>-45835</v>
      </c>
      <c r="R25" s="49">
        <v>-274473</v>
      </c>
      <c r="S25" s="49">
        <v>-335573</v>
      </c>
      <c r="T25" s="49">
        <v>-368305</v>
      </c>
      <c r="U25" s="49">
        <v>-72853</v>
      </c>
      <c r="W25" s="49">
        <v>-13883.027</v>
      </c>
      <c r="X25" s="49">
        <v>-10989.999000000002</v>
      </c>
      <c r="Y25" s="49">
        <v>-6965.4249999999993</v>
      </c>
      <c r="Z25" s="49">
        <v>-13133</v>
      </c>
      <c r="AA25" s="49">
        <v>15553</v>
      </c>
      <c r="AB25" s="49">
        <v>-55702</v>
      </c>
      <c r="AC25" s="49">
        <v>-10301.895280000019</v>
      </c>
      <c r="AD25" s="49">
        <v>8229.8952800000188</v>
      </c>
      <c r="AE25" s="49">
        <v>-35114</v>
      </c>
      <c r="AF25" s="49">
        <v>-136339</v>
      </c>
      <c r="AG25" s="49">
        <v>28359</v>
      </c>
      <c r="AH25" s="49">
        <v>89430</v>
      </c>
      <c r="AI25" s="49">
        <v>-45835</v>
      </c>
      <c r="AJ25" s="49">
        <v>-228638</v>
      </c>
      <c r="AK25" s="49">
        <v>-61100</v>
      </c>
      <c r="AL25" s="49">
        <v>-32732</v>
      </c>
      <c r="AM25" s="49">
        <v>-72853</v>
      </c>
      <c r="AN25" s="58"/>
      <c r="AO25" s="49">
        <v>-22318.451000000001</v>
      </c>
      <c r="AP25" s="49">
        <v>2750.4510000000009</v>
      </c>
      <c r="AQ25" s="49">
        <v>-11443</v>
      </c>
      <c r="AR25" s="49">
        <v>-314641</v>
      </c>
    </row>
    <row r="26" spans="2:44" ht="14.25" customHeight="1" x14ac:dyDescent="0.25">
      <c r="B26" s="7" t="s">
        <v>267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-16075</v>
      </c>
      <c r="U26" s="49">
        <v>86996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-16075</v>
      </c>
      <c r="AM26" s="49">
        <v>86996</v>
      </c>
      <c r="AN26" s="58"/>
      <c r="AO26" s="49">
        <v>0</v>
      </c>
      <c r="AP26" s="49">
        <v>0</v>
      </c>
      <c r="AQ26" s="49">
        <v>0</v>
      </c>
      <c r="AR26" s="49">
        <v>0</v>
      </c>
    </row>
    <row r="27" spans="2:44" ht="14.25" customHeight="1" x14ac:dyDescent="0.2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-27257</v>
      </c>
      <c r="R27" s="49">
        <v>-28963</v>
      </c>
      <c r="S27" s="49">
        <v>-24903</v>
      </c>
      <c r="T27" s="49">
        <v>0</v>
      </c>
      <c r="U27" s="49">
        <v>-25979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-27257</v>
      </c>
      <c r="AJ27" s="49">
        <v>-1706</v>
      </c>
      <c r="AK27" s="49">
        <v>4060</v>
      </c>
      <c r="AL27" s="49">
        <v>24903</v>
      </c>
      <c r="AM27" s="49">
        <v>-25979</v>
      </c>
      <c r="AN27" s="58"/>
      <c r="AO27" s="49">
        <v>0</v>
      </c>
      <c r="AP27" s="49">
        <v>0</v>
      </c>
      <c r="AQ27" s="49">
        <v>0</v>
      </c>
      <c r="AR27" s="49">
        <v>0</v>
      </c>
    </row>
    <row r="28" spans="2:44" ht="14.25" customHeight="1" x14ac:dyDescent="0.25">
      <c r="B28" s="7" t="s">
        <v>290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58"/>
      <c r="AO28" s="49">
        <v>0</v>
      </c>
      <c r="AP28" s="49">
        <v>0</v>
      </c>
      <c r="AQ28" s="49">
        <v>0</v>
      </c>
      <c r="AR28" s="49">
        <v>0</v>
      </c>
    </row>
    <row r="29" spans="2:44" ht="14.25" customHeight="1" x14ac:dyDescent="0.2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Q29" s="32">
        <v>-79</v>
      </c>
      <c r="R29" s="32">
        <v>-189</v>
      </c>
      <c r="S29" s="49">
        <v>-333</v>
      </c>
      <c r="T29" s="49">
        <v>-405</v>
      </c>
      <c r="U29" s="49">
        <v>-640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-79</v>
      </c>
      <c r="AJ29" s="49">
        <v>-110</v>
      </c>
      <c r="AK29" s="49">
        <v>-144</v>
      </c>
      <c r="AL29" s="49">
        <v>-72</v>
      </c>
      <c r="AM29" s="49">
        <v>-640</v>
      </c>
      <c r="AN29" s="58"/>
      <c r="AO29" s="49">
        <v>0</v>
      </c>
      <c r="AP29" s="49">
        <v>0</v>
      </c>
      <c r="AQ29" s="49">
        <v>0</v>
      </c>
      <c r="AR29" s="49">
        <v>-405</v>
      </c>
    </row>
    <row r="30" spans="2:44" ht="14.25" customHeight="1" x14ac:dyDescent="0.2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-4391</v>
      </c>
      <c r="R30" s="32">
        <v>-7684</v>
      </c>
      <c r="S30" s="49">
        <v>-54067</v>
      </c>
      <c r="T30" s="49">
        <v>-28032</v>
      </c>
      <c r="U30" s="49">
        <v>25115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-4391</v>
      </c>
      <c r="AJ30" s="49">
        <v>-3293</v>
      </c>
      <c r="AK30" s="49">
        <v>-46383</v>
      </c>
      <c r="AL30" s="49">
        <v>26035</v>
      </c>
      <c r="AM30" s="49">
        <v>25115</v>
      </c>
      <c r="AN30" s="58"/>
      <c r="AO30" s="49">
        <v>0</v>
      </c>
      <c r="AP30" s="49">
        <v>0</v>
      </c>
      <c r="AQ30" s="49">
        <v>0</v>
      </c>
      <c r="AR30" s="49">
        <v>0</v>
      </c>
    </row>
    <row r="31" spans="2:44" ht="14.1" customHeight="1" x14ac:dyDescent="0.2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Q31" s="49">
        <v>4542</v>
      </c>
      <c r="R31" s="49">
        <v>-64298</v>
      </c>
      <c r="S31" s="49">
        <v>-30547</v>
      </c>
      <c r="T31" s="49">
        <v>2172</v>
      </c>
      <c r="U31" s="49">
        <v>-77186</v>
      </c>
      <c r="W31" s="49">
        <v>-9360.0949999999993</v>
      </c>
      <c r="X31" s="49">
        <v>4870.8069999999998</v>
      </c>
      <c r="Y31" s="49">
        <v>-49381.353000000003</v>
      </c>
      <c r="Z31" s="49">
        <v>-2188</v>
      </c>
      <c r="AA31" s="49">
        <v>44998</v>
      </c>
      <c r="AB31" s="49">
        <v>1331</v>
      </c>
      <c r="AC31" s="49">
        <v>-15424</v>
      </c>
      <c r="AD31" s="49">
        <v>-1082</v>
      </c>
      <c r="AE31" s="49">
        <v>8089</v>
      </c>
      <c r="AF31" s="49">
        <v>-15072</v>
      </c>
      <c r="AG31" s="49">
        <v>-36033</v>
      </c>
      <c r="AH31" s="49">
        <v>-21543</v>
      </c>
      <c r="AI31" s="49">
        <v>4542</v>
      </c>
      <c r="AJ31" s="49">
        <v>-68840</v>
      </c>
      <c r="AK31" s="49">
        <v>33751</v>
      </c>
      <c r="AL31" s="49">
        <v>32719</v>
      </c>
      <c r="AM31" s="49">
        <v>-77186</v>
      </c>
      <c r="AN31" s="58"/>
      <c r="AO31" s="49">
        <v>-48068.641000000003</v>
      </c>
      <c r="AP31" s="49">
        <v>85881.641000000003</v>
      </c>
      <c r="AQ31" s="49">
        <v>-94382</v>
      </c>
      <c r="AR31" s="49">
        <v>66731</v>
      </c>
    </row>
    <row r="32" spans="2:44" ht="14.25" customHeight="1" x14ac:dyDescent="0.2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Q32" s="49">
        <v>1405903</v>
      </c>
      <c r="R32" s="49">
        <v>1707957</v>
      </c>
      <c r="S32" s="49">
        <v>1096208</v>
      </c>
      <c r="T32" s="49">
        <v>443496</v>
      </c>
      <c r="U32" s="49">
        <v>1425046</v>
      </c>
      <c r="W32" s="49">
        <v>126662.47413</v>
      </c>
      <c r="X32" s="49">
        <v>84040.525869999998</v>
      </c>
      <c r="Y32" s="49">
        <v>-133814.20904999998</v>
      </c>
      <c r="Z32" s="49">
        <v>-18195.48265000002</v>
      </c>
      <c r="AA32" s="49">
        <v>306161.13901000004</v>
      </c>
      <c r="AB32" s="49">
        <v>221702.23993000004</v>
      </c>
      <c r="AC32" s="49">
        <v>-324598.3788500001</v>
      </c>
      <c r="AD32" s="49">
        <v>-152129.00009000002</v>
      </c>
      <c r="AE32" s="49">
        <v>570237</v>
      </c>
      <c r="AF32" s="49">
        <v>416886</v>
      </c>
      <c r="AG32" s="49">
        <v>-497964</v>
      </c>
      <c r="AH32" s="49">
        <v>-65771</v>
      </c>
      <c r="AI32" s="49">
        <v>1405903</v>
      </c>
      <c r="AJ32" s="49">
        <v>302054</v>
      </c>
      <c r="AK32" s="49">
        <v>-611749</v>
      </c>
      <c r="AL32" s="49">
        <v>-652712</v>
      </c>
      <c r="AM32" s="49">
        <v>1425046</v>
      </c>
      <c r="AN32" s="58"/>
      <c r="AO32" s="49">
        <v>43694.308300000004</v>
      </c>
      <c r="AP32" s="49">
        <v>-7557.3083000000042</v>
      </c>
      <c r="AQ32" s="49">
        <v>372252</v>
      </c>
      <c r="AR32" s="49">
        <v>20108</v>
      </c>
    </row>
    <row r="33" spans="2:44" ht="14.25" customHeight="1" x14ac:dyDescent="0.25">
      <c r="B33" s="7" t="s">
        <v>283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Q33" s="49">
        <v>979</v>
      </c>
      <c r="R33" s="49">
        <v>34744</v>
      </c>
      <c r="S33" s="49">
        <v>14322</v>
      </c>
      <c r="T33" s="49">
        <v>13341</v>
      </c>
      <c r="U33" s="49">
        <v>2017</v>
      </c>
      <c r="W33" s="49">
        <v>7293.61</v>
      </c>
      <c r="X33" s="49">
        <v>-945.60999999999967</v>
      </c>
      <c r="Y33" s="49">
        <v>29323.816999999995</v>
      </c>
      <c r="Z33" s="49">
        <v>-17132.999999999996</v>
      </c>
      <c r="AA33" s="49">
        <v>-14191</v>
      </c>
      <c r="AB33" s="49">
        <v>1261</v>
      </c>
      <c r="AC33" s="49">
        <v>11735</v>
      </c>
      <c r="AD33" s="49">
        <v>-7244</v>
      </c>
      <c r="AE33" s="49">
        <v>125</v>
      </c>
      <c r="AF33" s="49">
        <v>4386</v>
      </c>
      <c r="AG33" s="49">
        <v>50705</v>
      </c>
      <c r="AH33" s="49">
        <v>-49136</v>
      </c>
      <c r="AI33" s="49">
        <v>979</v>
      </c>
      <c r="AJ33" s="49">
        <v>33765</v>
      </c>
      <c r="AK33" s="49">
        <v>-20422</v>
      </c>
      <c r="AL33" s="49">
        <v>-981</v>
      </c>
      <c r="AM33" s="49">
        <v>2017</v>
      </c>
      <c r="AN33" s="58"/>
      <c r="AO33" s="49">
        <v>16604.816999999999</v>
      </c>
      <c r="AP33" s="49">
        <v>-26977.816999999999</v>
      </c>
      <c r="AQ33" s="49">
        <v>14519</v>
      </c>
      <c r="AR33" s="49">
        <v>7261</v>
      </c>
    </row>
    <row r="34" spans="2:44" ht="14.25" customHeight="1" x14ac:dyDescent="0.25">
      <c r="B34" s="7" t="s">
        <v>284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Q34" s="32">
        <v>-9335</v>
      </c>
      <c r="R34" s="32">
        <v>-5803</v>
      </c>
      <c r="S34" s="32">
        <v>6287</v>
      </c>
      <c r="T34" s="32">
        <v>19371</v>
      </c>
      <c r="U34" s="32">
        <v>-8714</v>
      </c>
      <c r="W34" s="49">
        <v>2710.5010000000002</v>
      </c>
      <c r="X34" s="49">
        <v>4812.9299999999994</v>
      </c>
      <c r="Y34" s="49">
        <v>1170.6460000000015</v>
      </c>
      <c r="Z34" s="49">
        <v>9451</v>
      </c>
      <c r="AA34" s="49">
        <v>5510</v>
      </c>
      <c r="AB34" s="49">
        <v>7689</v>
      </c>
      <c r="AC34" s="49">
        <v>-14647</v>
      </c>
      <c r="AD34" s="49">
        <v>6090</v>
      </c>
      <c r="AE34" s="49">
        <v>-2695</v>
      </c>
      <c r="AF34" s="49">
        <v>4287</v>
      </c>
      <c r="AG34" s="49">
        <v>7095</v>
      </c>
      <c r="AH34" s="49">
        <v>10456</v>
      </c>
      <c r="AI34" s="49">
        <v>-9335</v>
      </c>
      <c r="AJ34" s="49">
        <v>3532</v>
      </c>
      <c r="AK34" s="49">
        <v>12090</v>
      </c>
      <c r="AL34" s="49">
        <v>13084</v>
      </c>
      <c r="AM34" s="49">
        <v>-8714</v>
      </c>
      <c r="AN34" s="58"/>
      <c r="AO34" s="49">
        <v>15067.077000000001</v>
      </c>
      <c r="AP34" s="49">
        <v>-13503.077000000001</v>
      </c>
      <c r="AQ34" s="49">
        <v>14501</v>
      </c>
      <c r="AR34" s="49">
        <v>228</v>
      </c>
    </row>
    <row r="35" spans="2:44" ht="14.25" customHeight="1" x14ac:dyDescent="0.25">
      <c r="B35" s="7" t="s">
        <v>285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Q35" s="32">
        <v>-65462</v>
      </c>
      <c r="R35" s="32">
        <v>-160179</v>
      </c>
      <c r="S35" s="49">
        <v>-250193.69542</v>
      </c>
      <c r="T35" s="49">
        <v>-241521</v>
      </c>
      <c r="U35" s="49">
        <v>-49216</v>
      </c>
      <c r="W35" s="49">
        <v>6735.2418099999995</v>
      </c>
      <c r="X35" s="49">
        <v>-338.24180999999953</v>
      </c>
      <c r="Y35" s="49">
        <v>12720.004540000002</v>
      </c>
      <c r="Z35" s="49">
        <v>-6739.778290000002</v>
      </c>
      <c r="AA35" s="49">
        <v>7424</v>
      </c>
      <c r="AB35" s="49">
        <v>8178</v>
      </c>
      <c r="AC35" s="49">
        <v>-37795.651070000007</v>
      </c>
      <c r="AD35" s="49">
        <v>26219.651070000004</v>
      </c>
      <c r="AE35" s="49">
        <v>-7751</v>
      </c>
      <c r="AF35" s="49">
        <v>8054</v>
      </c>
      <c r="AG35" s="49">
        <v>-31009</v>
      </c>
      <c r="AH35" s="49">
        <v>-67658</v>
      </c>
      <c r="AI35" s="49">
        <v>-65462</v>
      </c>
      <c r="AJ35" s="49">
        <v>-94717</v>
      </c>
      <c r="AK35" s="49">
        <v>-90014.695420000004</v>
      </c>
      <c r="AL35" s="49">
        <v>8672.6954200000037</v>
      </c>
      <c r="AM35" s="49">
        <v>-49216</v>
      </c>
      <c r="AN35" s="58"/>
      <c r="AO35" s="49">
        <v>-5005.1737500000017</v>
      </c>
      <c r="AP35" s="49">
        <v>-8351.2262499999997</v>
      </c>
      <c r="AQ35" s="49">
        <v>-102390</v>
      </c>
      <c r="AR35" s="49">
        <v>-143157</v>
      </c>
    </row>
    <row r="36" spans="2:44" ht="14.25" customHeight="1" x14ac:dyDescent="0.25">
      <c r="B36" s="7" t="s">
        <v>286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Q36" s="32">
        <v>-16667</v>
      </c>
      <c r="R36" s="32">
        <v>-66423</v>
      </c>
      <c r="S36" s="49">
        <v>40296.52554000001</v>
      </c>
      <c r="T36" s="49">
        <v>-14604</v>
      </c>
      <c r="U36" s="49">
        <v>0</v>
      </c>
      <c r="W36" s="49">
        <v>340.10523999999896</v>
      </c>
      <c r="X36" s="49">
        <v>-4853.6282399999991</v>
      </c>
      <c r="Y36" s="49">
        <v>-11838.922999999999</v>
      </c>
      <c r="Z36" s="49">
        <v>-224.96820999999545</v>
      </c>
      <c r="AA36" s="49">
        <v>-4175</v>
      </c>
      <c r="AB36" s="49">
        <v>-2913.4474899999968</v>
      </c>
      <c r="AC36" s="49">
        <v>5738.4474899999968</v>
      </c>
      <c r="AD36" s="49">
        <v>-21751</v>
      </c>
      <c r="AE36" s="49">
        <v>-11326</v>
      </c>
      <c r="AF36" s="49">
        <v>-34319.685774689322</v>
      </c>
      <c r="AG36" s="49">
        <v>11265.685774689322</v>
      </c>
      <c r="AH36" s="49">
        <v>13890.25868000001</v>
      </c>
      <c r="AI36" s="49">
        <v>-16667</v>
      </c>
      <c r="AJ36" s="49">
        <v>-49756</v>
      </c>
      <c r="AK36" s="49">
        <v>106719.52554</v>
      </c>
      <c r="AL36" s="49">
        <v>-54900.52554000001</v>
      </c>
      <c r="AM36" s="49">
        <v>0</v>
      </c>
      <c r="AN36" s="58"/>
      <c r="AO36" s="49">
        <v>-14029.814209999995</v>
      </c>
      <c r="AP36" s="49">
        <v>-6523.5857900000046</v>
      </c>
      <c r="AQ36" s="49">
        <v>2611.2586800000099</v>
      </c>
      <c r="AR36" s="49">
        <v>5885.7413199999901</v>
      </c>
    </row>
    <row r="37" spans="2:44" ht="14.25" customHeight="1" x14ac:dyDescent="0.25">
      <c r="B37" s="6" t="s">
        <v>287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Q37" s="32">
        <v>-214319</v>
      </c>
      <c r="R37" s="32">
        <v>-349212</v>
      </c>
      <c r="S37" s="49">
        <v>-643421.44357</v>
      </c>
      <c r="T37" s="49">
        <v>-827791</v>
      </c>
      <c r="U37" s="49">
        <v>-214151</v>
      </c>
      <c r="W37" s="49">
        <v>-12931.99907</v>
      </c>
      <c r="X37" s="49">
        <v>-44716.483897850063</v>
      </c>
      <c r="Y37" s="49">
        <v>-1031.9307799999951</v>
      </c>
      <c r="Z37" s="49">
        <v>-88099.802364999923</v>
      </c>
      <c r="AA37" s="49">
        <v>-77469</v>
      </c>
      <c r="AB37" s="49">
        <v>-66818.846980000031</v>
      </c>
      <c r="AC37" s="49">
        <v>-98800.165449999971</v>
      </c>
      <c r="AD37" s="49">
        <v>-46448.987569999998</v>
      </c>
      <c r="AE37" s="49">
        <v>-340001.08909090911</v>
      </c>
      <c r="AF37" s="49">
        <v>-23842.98907999997</v>
      </c>
      <c r="AG37" s="49">
        <v>-427189.84508666652</v>
      </c>
      <c r="AH37" s="49">
        <v>-54496.076742424397</v>
      </c>
      <c r="AI37" s="49">
        <v>-214319</v>
      </c>
      <c r="AJ37" s="49">
        <v>-134893</v>
      </c>
      <c r="AK37" s="49">
        <v>-294209.44357</v>
      </c>
      <c r="AL37" s="49">
        <v>-184369.55643</v>
      </c>
      <c r="AM37" s="49">
        <v>-214151</v>
      </c>
      <c r="AN37" s="58"/>
      <c r="AO37" s="49">
        <v>-119625.21611284997</v>
      </c>
      <c r="AP37" s="49">
        <v>-142756.78388715003</v>
      </c>
      <c r="AQ37" s="49">
        <v>-555993</v>
      </c>
      <c r="AR37" s="49">
        <v>17739</v>
      </c>
    </row>
    <row r="38" spans="2:44" ht="14.25" customHeight="1" x14ac:dyDescent="0.25">
      <c r="B38" s="6" t="s">
        <v>288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Q38" s="49">
        <v>151040</v>
      </c>
      <c r="R38" s="49">
        <v>151040</v>
      </c>
      <c r="S38" s="49">
        <v>308379.84782608703</v>
      </c>
      <c r="T38" s="49">
        <v>146855</v>
      </c>
      <c r="U38" s="49">
        <v>197531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160304.08909090911</v>
      </c>
      <c r="AF38" s="49">
        <v>0</v>
      </c>
      <c r="AG38" s="49">
        <v>179672.51749999996</v>
      </c>
      <c r="AH38" s="49">
        <v>0.39340909098973498</v>
      </c>
      <c r="AI38" s="49">
        <v>151040</v>
      </c>
      <c r="AJ38" s="49">
        <v>0</v>
      </c>
      <c r="AK38" s="49">
        <v>157339.84782608703</v>
      </c>
      <c r="AL38" s="49">
        <v>-161524.84782608703</v>
      </c>
      <c r="AM38" s="49">
        <v>197531</v>
      </c>
      <c r="AN38" s="58"/>
      <c r="AO38" s="49">
        <v>0</v>
      </c>
      <c r="AP38" s="49">
        <v>0</v>
      </c>
      <c r="AQ38" s="49">
        <v>339977</v>
      </c>
      <c r="AR38" s="49">
        <v>-193122</v>
      </c>
    </row>
    <row r="39" spans="2:44" ht="14.25" customHeight="1" x14ac:dyDescent="0.25">
      <c r="B39" s="6" t="s">
        <v>289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W39" s="49">
        <v>-7672.8398099999995</v>
      </c>
      <c r="X39" s="49">
        <v>0.83980999999948835</v>
      </c>
      <c r="Y39" s="49">
        <v>-769.58754000000044</v>
      </c>
      <c r="Z39" s="49">
        <v>-4.2217099999998027</v>
      </c>
      <c r="AA39" s="49">
        <v>0</v>
      </c>
      <c r="AB39" s="49">
        <v>0</v>
      </c>
      <c r="AC39" s="49">
        <v>0</v>
      </c>
      <c r="AD39" s="49">
        <v>0</v>
      </c>
      <c r="AE39" s="49">
        <v>-25867</v>
      </c>
      <c r="AF39" s="49">
        <v>-23175</v>
      </c>
      <c r="AG39" s="49">
        <v>-14853</v>
      </c>
      <c r="AH39" s="49">
        <v>-23965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58"/>
      <c r="AO39" s="49">
        <v>8000.1907499999998</v>
      </c>
      <c r="AP39" s="49">
        <v>8445.8092500000002</v>
      </c>
      <c r="AQ39" s="49">
        <v>-87860</v>
      </c>
      <c r="AR39" s="49">
        <v>87860</v>
      </c>
    </row>
    <row r="40" spans="2:44" ht="14.25" customHeight="1" x14ac:dyDescent="0.2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O40" s="33">
        <v>640560.68333333335</v>
      </c>
      <c r="P40" s="33">
        <v>1449619.25868</v>
      </c>
      <c r="Q40" s="33">
        <v>1185266.5362064</v>
      </c>
      <c r="R40" s="33">
        <v>496295.84663999965</v>
      </c>
      <c r="S40" s="33">
        <v>300607.16217321099</v>
      </c>
      <c r="T40" s="33">
        <v>320777.18451000005</v>
      </c>
      <c r="U40" s="33">
        <v>1538207</v>
      </c>
      <c r="W40" s="33">
        <v>92390.704768714626</v>
      </c>
      <c r="X40" s="33">
        <v>-165758.12556610152</v>
      </c>
      <c r="Y40" s="33">
        <v>-109016.70377097702</v>
      </c>
      <c r="Z40" s="33">
        <v>146095.36910453771</v>
      </c>
      <c r="AA40" s="33">
        <v>348284.91057923285</v>
      </c>
      <c r="AB40" s="33">
        <v>52710.71883574099</v>
      </c>
      <c r="AC40" s="33">
        <v>-867119.31424554554</v>
      </c>
      <c r="AD40" s="33">
        <v>533373.68483057176</v>
      </c>
      <c r="AE40" s="33">
        <v>563369</v>
      </c>
      <c r="AF40" s="33">
        <v>-599617.67790468934</v>
      </c>
      <c r="AG40" s="33">
        <v>676809.3612380228</v>
      </c>
      <c r="AH40" s="33">
        <v>809058.57534666662</v>
      </c>
      <c r="AI40" s="33">
        <v>1185266.5362064</v>
      </c>
      <c r="AJ40" s="33">
        <v>-688970.68956640025</v>
      </c>
      <c r="AK40" s="33">
        <v>-195688.6844667886</v>
      </c>
      <c r="AL40" s="33">
        <v>20170.022336788999</v>
      </c>
      <c r="AM40" s="33">
        <v>1538207</v>
      </c>
      <c r="AN40" s="58"/>
      <c r="AO40" s="33">
        <v>-108477.55546382614</v>
      </c>
      <c r="AP40" s="33">
        <v>103538.75546382612</v>
      </c>
      <c r="AQ40" s="33">
        <v>1382369.25868</v>
      </c>
      <c r="AR40" s="33">
        <v>-1084735.0741699999</v>
      </c>
    </row>
    <row r="41" spans="2:44" ht="14.25" customHeight="1" x14ac:dyDescent="0.2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J41" s="33"/>
      <c r="AK41" s="33"/>
      <c r="AL41" s="33"/>
      <c r="AM41" s="33"/>
      <c r="AN41" s="58"/>
      <c r="AO41" s="33"/>
      <c r="AP41" s="33"/>
      <c r="AQ41" s="33"/>
      <c r="AR41" s="33"/>
    </row>
    <row r="42" spans="2:44" ht="14.25" customHeight="1" x14ac:dyDescent="0.25">
      <c r="B42" s="7" t="s">
        <v>292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Q42" s="49">
        <v>-282108</v>
      </c>
      <c r="R42" s="75">
        <v>-758154</v>
      </c>
      <c r="S42" s="7">
        <v>-880613.47928712377</v>
      </c>
      <c r="T42" s="49">
        <v>-1243126</v>
      </c>
      <c r="U42" s="49">
        <v>-716737</v>
      </c>
      <c r="W42" s="49">
        <v>-278594.58790825098</v>
      </c>
      <c r="X42" s="49">
        <v>-330992.64179770905</v>
      </c>
      <c r="Y42" s="49">
        <v>-262776.77029403998</v>
      </c>
      <c r="Z42" s="49">
        <v>-263983.22409285</v>
      </c>
      <c r="AA42" s="49">
        <v>-280286.13901000004</v>
      </c>
      <c r="AB42" s="49">
        <v>-146428.76180497376</v>
      </c>
      <c r="AC42" s="49">
        <v>-80975.280132943706</v>
      </c>
      <c r="AD42" s="49">
        <v>-107420.81905208249</v>
      </c>
      <c r="AE42" s="49">
        <v>-143572</v>
      </c>
      <c r="AF42" s="49">
        <v>-129722</v>
      </c>
      <c r="AG42" s="49">
        <v>-123021</v>
      </c>
      <c r="AH42" s="49">
        <v>-213020</v>
      </c>
      <c r="AI42" s="49">
        <v>-282108</v>
      </c>
      <c r="AJ42" s="49">
        <v>-476046</v>
      </c>
      <c r="AK42" s="49">
        <v>-122459.47928712377</v>
      </c>
      <c r="AL42" s="49">
        <v>-362512.52071287623</v>
      </c>
      <c r="AM42" s="49">
        <v>-716737</v>
      </c>
      <c r="AN42" s="58"/>
      <c r="AO42" s="49">
        <v>-753031.22409285</v>
      </c>
      <c r="AP42" s="49">
        <v>521236.22409285</v>
      </c>
      <c r="AQ42" s="49">
        <v>5776</v>
      </c>
      <c r="AR42" s="49">
        <v>-633791</v>
      </c>
    </row>
    <row r="43" spans="2:44" ht="14.25" customHeight="1" x14ac:dyDescent="0.25">
      <c r="B43" s="7" t="s">
        <v>268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75">
        <v>0</v>
      </c>
      <c r="S43" s="7">
        <v>0</v>
      </c>
      <c r="T43" s="49">
        <v>2797.3728000000119</v>
      </c>
      <c r="U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2797.3728000000119</v>
      </c>
      <c r="AM43" s="49">
        <v>0</v>
      </c>
      <c r="AN43" s="58"/>
      <c r="AO43" s="49">
        <v>0</v>
      </c>
      <c r="AP43" s="49">
        <v>0</v>
      </c>
      <c r="AQ43" s="49">
        <v>0</v>
      </c>
      <c r="AR43" s="49">
        <v>0</v>
      </c>
    </row>
    <row r="44" spans="2:44" ht="14.25" customHeight="1" x14ac:dyDescent="0.25">
      <c r="B44" s="7" t="s">
        <v>262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75">
        <v>295185</v>
      </c>
      <c r="S44" s="7">
        <v>305177.42397</v>
      </c>
      <c r="T44" s="49">
        <v>574575.22147999995</v>
      </c>
      <c r="U44" s="49">
        <v>54030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295185</v>
      </c>
      <c r="AK44" s="49">
        <v>9992.4239700000035</v>
      </c>
      <c r="AL44" s="49">
        <v>269397.79750999995</v>
      </c>
      <c r="AM44" s="49">
        <v>54030</v>
      </c>
      <c r="AN44" s="58"/>
      <c r="AO44" s="49">
        <v>0</v>
      </c>
      <c r="AP44" s="49">
        <v>0</v>
      </c>
      <c r="AQ44" s="49">
        <v>0</v>
      </c>
      <c r="AR44" s="49">
        <v>2797.3728000000119</v>
      </c>
    </row>
    <row r="45" spans="2:44" ht="14.25" customHeight="1" x14ac:dyDescent="0.25">
      <c r="B45" s="7" t="s">
        <v>293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P45" s="49">
        <v>-2724</v>
      </c>
      <c r="Q45" s="49">
        <v>213</v>
      </c>
      <c r="R45" s="75">
        <v>-10666</v>
      </c>
      <c r="S45" s="7">
        <v>0</v>
      </c>
      <c r="T45" s="49">
        <v>0</v>
      </c>
      <c r="U45" s="49">
        <v>367</v>
      </c>
      <c r="W45" s="49">
        <v>0</v>
      </c>
      <c r="X45" s="49">
        <v>0</v>
      </c>
      <c r="Y45" s="49">
        <v>0</v>
      </c>
      <c r="Z45" s="49">
        <v>-9918</v>
      </c>
      <c r="AA45" s="49">
        <v>0</v>
      </c>
      <c r="AB45" s="49">
        <v>3659</v>
      </c>
      <c r="AC45" s="49">
        <v>1506.8732199999986</v>
      </c>
      <c r="AD45" s="49">
        <v>-423.87321999999858</v>
      </c>
      <c r="AE45" s="49">
        <v>-848</v>
      </c>
      <c r="AF45" s="49">
        <v>-390</v>
      </c>
      <c r="AG45" s="49">
        <v>-1063</v>
      </c>
      <c r="AH45" s="49">
        <v>-423</v>
      </c>
      <c r="AI45" s="49">
        <v>213</v>
      </c>
      <c r="AJ45" s="49">
        <v>-10879</v>
      </c>
      <c r="AK45" s="49">
        <v>10666</v>
      </c>
      <c r="AL45" s="49">
        <v>0</v>
      </c>
      <c r="AM45" s="49">
        <v>367</v>
      </c>
      <c r="AN45" s="58"/>
      <c r="AO45" s="49">
        <v>-9918</v>
      </c>
      <c r="AP45" s="49">
        <v>14660</v>
      </c>
      <c r="AQ45" s="49">
        <v>-7466</v>
      </c>
      <c r="AR45" s="49">
        <v>2724</v>
      </c>
    </row>
    <row r="46" spans="2:44" ht="14.25" customHeight="1" x14ac:dyDescent="0.2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O46" s="49">
        <v>-918</v>
      </c>
      <c r="P46" s="49">
        <v>-1499</v>
      </c>
      <c r="Q46" s="49">
        <v>-58</v>
      </c>
      <c r="R46" s="75">
        <v>29030</v>
      </c>
      <c r="S46" s="7">
        <v>95926</v>
      </c>
      <c r="T46" s="49">
        <v>21621</v>
      </c>
      <c r="U46" s="49">
        <v>-15995</v>
      </c>
      <c r="W46" s="49">
        <v>-9984.7356400000008</v>
      </c>
      <c r="X46" s="49">
        <v>-16485.876612149936</v>
      </c>
      <c r="Y46" s="49">
        <v>-3804.6510000000053</v>
      </c>
      <c r="Z46" s="49">
        <v>-35133.170825000074</v>
      </c>
      <c r="AA46" s="49">
        <v>-17131</v>
      </c>
      <c r="AB46" s="49">
        <v>-19840</v>
      </c>
      <c r="AC46" s="49">
        <v>-18089</v>
      </c>
      <c r="AD46" s="49">
        <v>-17199</v>
      </c>
      <c r="AE46" s="49">
        <v>-751</v>
      </c>
      <c r="AF46" s="49">
        <v>-123</v>
      </c>
      <c r="AG46" s="49">
        <v>-44</v>
      </c>
      <c r="AH46" s="49">
        <v>-581</v>
      </c>
      <c r="AI46" s="49">
        <v>-58</v>
      </c>
      <c r="AJ46" s="49">
        <v>29088</v>
      </c>
      <c r="AK46" s="49">
        <v>66896</v>
      </c>
      <c r="AL46" s="49">
        <v>-74305</v>
      </c>
      <c r="AM46" s="49">
        <v>-15995</v>
      </c>
      <c r="AN46" s="58"/>
      <c r="AO46" s="49">
        <v>-22546.434077150014</v>
      </c>
      <c r="AP46" s="49">
        <v>-6850.5659228499862</v>
      </c>
      <c r="AQ46" s="49">
        <v>70760</v>
      </c>
      <c r="AR46" s="49">
        <v>23120</v>
      </c>
    </row>
    <row r="47" spans="2:44" ht="14.25" customHeight="1" x14ac:dyDescent="0.25">
      <c r="B47" s="7" t="s">
        <v>294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O47" s="49">
        <v>-5164</v>
      </c>
      <c r="P47" s="49">
        <v>-7433</v>
      </c>
      <c r="Q47" s="49">
        <v>0</v>
      </c>
      <c r="R47" s="75">
        <v>-6010</v>
      </c>
      <c r="S47" s="7">
        <v>-10195.63515</v>
      </c>
      <c r="T47" s="49">
        <v>-14811</v>
      </c>
      <c r="U47" s="49">
        <v>0</v>
      </c>
      <c r="W47" s="49">
        <v>-2226.9593300000001</v>
      </c>
      <c r="X47" s="49">
        <v>-652.69662999999991</v>
      </c>
      <c r="Y47" s="49">
        <v>-1190.3191299999999</v>
      </c>
      <c r="Z47" s="49">
        <v>-3191.8321599999999</v>
      </c>
      <c r="AA47" s="49">
        <v>-1114</v>
      </c>
      <c r="AB47" s="49">
        <v>93.45575000000008</v>
      </c>
      <c r="AC47" s="49">
        <v>-5170.2395700000006</v>
      </c>
      <c r="AD47" s="49">
        <v>1640.7838200000006</v>
      </c>
      <c r="AE47" s="49">
        <v>-1143</v>
      </c>
      <c r="AF47" s="49">
        <v>-2663</v>
      </c>
      <c r="AG47" s="49">
        <v>-1358</v>
      </c>
      <c r="AH47" s="49">
        <v>-2269</v>
      </c>
      <c r="AI47" s="49">
        <v>0</v>
      </c>
      <c r="AJ47" s="49">
        <v>-6010</v>
      </c>
      <c r="AK47" s="49">
        <v>-4185.6351500000001</v>
      </c>
      <c r="AL47" s="49">
        <v>-4615.3648499999999</v>
      </c>
      <c r="AM47" s="49">
        <v>0</v>
      </c>
      <c r="AN47" s="58"/>
      <c r="AO47" s="49">
        <v>-3725.8072499999998</v>
      </c>
      <c r="AP47" s="49">
        <v>2711.8072499999998</v>
      </c>
      <c r="AQ47" s="49">
        <v>-2883</v>
      </c>
      <c r="AR47" s="49">
        <v>-7378</v>
      </c>
    </row>
    <row r="48" spans="2:44" ht="14.25" customHeight="1" x14ac:dyDescent="0.25">
      <c r="B48" s="7" t="s">
        <v>290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-276759.52380952385</v>
      </c>
      <c r="P48" s="49">
        <v>-276760</v>
      </c>
      <c r="Q48" s="49">
        <v>0</v>
      </c>
      <c r="R48" s="75">
        <v>0</v>
      </c>
      <c r="S48" s="7">
        <v>0</v>
      </c>
      <c r="T48" s="49">
        <v>0</v>
      </c>
      <c r="U48" s="49">
        <v>11096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-276759.52380952385</v>
      </c>
      <c r="AH48" s="49">
        <v>-0.47619047615444288</v>
      </c>
      <c r="AI48" s="49">
        <v>0</v>
      </c>
      <c r="AJ48" s="49">
        <v>0</v>
      </c>
      <c r="AK48" s="49">
        <v>0</v>
      </c>
      <c r="AL48" s="49">
        <v>0</v>
      </c>
      <c r="AM48" s="49">
        <v>11096</v>
      </c>
      <c r="AN48" s="58"/>
      <c r="AO48" s="49">
        <v>0</v>
      </c>
      <c r="AP48" s="49">
        <v>0</v>
      </c>
      <c r="AQ48" s="49">
        <v>-276760</v>
      </c>
      <c r="AR48" s="49">
        <v>276760</v>
      </c>
    </row>
    <row r="49" spans="2:44" ht="14.25" customHeight="1" x14ac:dyDescent="0.25">
      <c r="B49" s="7" t="s">
        <v>295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75">
        <v>0</v>
      </c>
      <c r="S49" s="7">
        <v>0</v>
      </c>
      <c r="T49" s="49">
        <v>0</v>
      </c>
      <c r="U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-77</v>
      </c>
      <c r="AC49" s="49">
        <v>-2</v>
      </c>
      <c r="AD49" s="49">
        <v>79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58"/>
      <c r="AO49" s="49">
        <v>0</v>
      </c>
      <c r="AP49" s="49">
        <v>0</v>
      </c>
      <c r="AQ49" s="49">
        <v>0</v>
      </c>
      <c r="AR49" s="49">
        <v>0</v>
      </c>
    </row>
    <row r="50" spans="2:44" ht="14.25" customHeight="1" x14ac:dyDescent="0.25">
      <c r="B50" s="7" t="s">
        <v>296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P50" s="49">
        <v>-96476</v>
      </c>
      <c r="Q50" s="49">
        <v>138371</v>
      </c>
      <c r="R50" s="75">
        <v>138371</v>
      </c>
      <c r="S50" s="7">
        <v>313729</v>
      </c>
      <c r="T50" s="49">
        <v>522081</v>
      </c>
      <c r="U50" s="49">
        <v>1236775</v>
      </c>
      <c r="W50" s="49">
        <v>-10603.062</v>
      </c>
      <c r="X50" s="49">
        <v>-21888.938000000002</v>
      </c>
      <c r="Y50" s="49">
        <v>-79915.778000000006</v>
      </c>
      <c r="Z50" s="49">
        <v>49635.743000000002</v>
      </c>
      <c r="AA50" s="49">
        <v>79545</v>
      </c>
      <c r="AB50" s="49">
        <v>-40</v>
      </c>
      <c r="AC50" s="49">
        <v>-2777277</v>
      </c>
      <c r="AD50" s="49">
        <v>-313470</v>
      </c>
      <c r="AE50" s="49">
        <v>8630</v>
      </c>
      <c r="AF50" s="49">
        <v>10138</v>
      </c>
      <c r="AG50" s="49">
        <v>11551</v>
      </c>
      <c r="AH50" s="49">
        <v>-126795</v>
      </c>
      <c r="AI50" s="49">
        <v>138371</v>
      </c>
      <c r="AJ50" s="49">
        <v>0</v>
      </c>
      <c r="AK50" s="49">
        <v>175358</v>
      </c>
      <c r="AL50" s="49">
        <v>714694</v>
      </c>
      <c r="AM50" s="49">
        <v>1236775</v>
      </c>
      <c r="AN50" s="58"/>
      <c r="AO50" s="49">
        <v>-255389.035</v>
      </c>
      <c r="AP50" s="49">
        <v>-2948469.9649999999</v>
      </c>
      <c r="AQ50" s="49">
        <v>2914766</v>
      </c>
      <c r="AR50" s="49">
        <v>618557</v>
      </c>
    </row>
    <row r="51" spans="2:44" ht="14.25" customHeight="1" x14ac:dyDescent="0.25">
      <c r="B51" s="7" t="s">
        <v>297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P51" s="49">
        <v>-371647</v>
      </c>
      <c r="Q51" s="49">
        <v>41086</v>
      </c>
      <c r="R51" s="75">
        <v>-1668125</v>
      </c>
      <c r="S51" s="7">
        <v>-1773511</v>
      </c>
      <c r="T51" s="49">
        <v>-1895651</v>
      </c>
      <c r="U51" s="49">
        <v>-19662</v>
      </c>
      <c r="W51" s="49">
        <v>-4701.0050000000001</v>
      </c>
      <c r="X51" s="49">
        <v>-15690.107</v>
      </c>
      <c r="Y51" s="49">
        <v>-17810.462999999996</v>
      </c>
      <c r="Z51" s="49">
        <v>-15154</v>
      </c>
      <c r="AA51" s="49">
        <v>-589716</v>
      </c>
      <c r="AB51" s="49">
        <v>414490</v>
      </c>
      <c r="AC51" s="49">
        <v>147159.96547999998</v>
      </c>
      <c r="AD51" s="49">
        <v>75008.034520000001</v>
      </c>
      <c r="AE51" s="49">
        <v>-142229</v>
      </c>
      <c r="AF51" s="49">
        <v>55488</v>
      </c>
      <c r="AG51" s="49">
        <v>22965</v>
      </c>
      <c r="AH51" s="49">
        <v>-307871</v>
      </c>
      <c r="AI51" s="49">
        <v>41086</v>
      </c>
      <c r="AJ51" s="49">
        <v>-1709211</v>
      </c>
      <c r="AK51" s="49">
        <v>-105386</v>
      </c>
      <c r="AL51" s="49">
        <v>2295592</v>
      </c>
      <c r="AM51" s="49">
        <v>-19662</v>
      </c>
      <c r="AN51" s="58"/>
      <c r="AO51" s="49">
        <v>-46407.574999999997</v>
      </c>
      <c r="AP51" s="49">
        <v>100297.575</v>
      </c>
      <c r="AQ51" s="49">
        <v>-418589</v>
      </c>
      <c r="AR51" s="49">
        <v>893728</v>
      </c>
    </row>
    <row r="52" spans="2:44" ht="14.25" customHeight="1" x14ac:dyDescent="0.2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O52" s="33">
        <v>-714914.52380952379</v>
      </c>
      <c r="P52" s="33">
        <v>-1365874</v>
      </c>
      <c r="Q52" s="33">
        <v>-102496</v>
      </c>
      <c r="R52" s="71">
        <v>-1980369</v>
      </c>
      <c r="S52" s="71">
        <v>-1949487.6904671239</v>
      </c>
      <c r="T52" s="71">
        <v>-2032513.4057200002</v>
      </c>
      <c r="U52" s="71">
        <v>549874</v>
      </c>
      <c r="W52" s="71">
        <v>-306110.34987825097</v>
      </c>
      <c r="X52" s="71">
        <v>-385710.26003985904</v>
      </c>
      <c r="Y52" s="71">
        <v>-365497.98142403999</v>
      </c>
      <c r="Z52" s="71">
        <v>-277744.48407785007</v>
      </c>
      <c r="AA52" s="71">
        <v>-808702.13901000004</v>
      </c>
      <c r="AB52" s="71">
        <v>251856.69394502623</v>
      </c>
      <c r="AC52" s="71">
        <v>-2732846.6810029438</v>
      </c>
      <c r="AD52" s="71">
        <v>-361785.8739320825</v>
      </c>
      <c r="AE52" s="71">
        <v>-279913</v>
      </c>
      <c r="AF52" s="71">
        <v>-67272</v>
      </c>
      <c r="AG52" s="71">
        <v>-367729.52380952385</v>
      </c>
      <c r="AH52" s="71">
        <v>-650959.47619047621</v>
      </c>
      <c r="AI52" s="71">
        <v>-102496</v>
      </c>
      <c r="AJ52" s="71">
        <v>-1877873</v>
      </c>
      <c r="AK52" s="71">
        <v>30881.309532876243</v>
      </c>
      <c r="AL52" s="71">
        <v>2841048.2847471237</v>
      </c>
      <c r="AM52" s="71">
        <v>549874</v>
      </c>
      <c r="AN52" s="58"/>
      <c r="AO52" s="71">
        <v>-1091018.0754199999</v>
      </c>
      <c r="AP52" s="71">
        <v>-2316414.9245799999</v>
      </c>
      <c r="AQ52" s="71">
        <v>2285604</v>
      </c>
      <c r="AR52" s="71">
        <v>1176517.3728</v>
      </c>
    </row>
    <row r="53" spans="2:44" ht="14.25" customHeight="1" x14ac:dyDescent="0.2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J53" s="33"/>
      <c r="AK53" s="33"/>
      <c r="AL53" s="33"/>
      <c r="AM53" s="33"/>
      <c r="AN53" s="58"/>
      <c r="AO53" s="33"/>
      <c r="AP53" s="33"/>
      <c r="AQ53" s="33"/>
      <c r="AR53" s="33"/>
    </row>
    <row r="54" spans="2:44" ht="14.25" customHeight="1" x14ac:dyDescent="0.25">
      <c r="B54" s="7" t="s">
        <v>298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Q54" s="49">
        <v>1294711</v>
      </c>
      <c r="R54" s="75">
        <v>3184638</v>
      </c>
      <c r="S54" s="7">
        <v>3311586.5722583593</v>
      </c>
      <c r="T54" s="49">
        <v>4199271</v>
      </c>
      <c r="U54" s="49">
        <v>2378671</v>
      </c>
      <c r="W54" s="49">
        <v>296603.58</v>
      </c>
      <c r="X54" s="49">
        <v>547668.5</v>
      </c>
      <c r="Y54" s="49">
        <v>497614.40600000008</v>
      </c>
      <c r="Z54" s="49">
        <v>491395.51399999997</v>
      </c>
      <c r="AA54" s="49">
        <v>575453</v>
      </c>
      <c r="AB54" s="49">
        <v>95732.771999999997</v>
      </c>
      <c r="AC54" s="49">
        <v>5696873.5580500001</v>
      </c>
      <c r="AD54" s="49">
        <v>595739.66995000001</v>
      </c>
      <c r="AE54" s="49">
        <v>80000</v>
      </c>
      <c r="AF54" s="49">
        <v>740848</v>
      </c>
      <c r="AG54" s="49">
        <v>498592</v>
      </c>
      <c r="AH54" s="49">
        <v>1307892</v>
      </c>
      <c r="AI54" s="49">
        <v>1294711</v>
      </c>
      <c r="AJ54" s="49">
        <v>1889927</v>
      </c>
      <c r="AK54" s="49">
        <v>126948.57225835929</v>
      </c>
      <c r="AL54" s="49">
        <v>887684.42774164071</v>
      </c>
      <c r="AM54" s="49">
        <v>2378671</v>
      </c>
      <c r="AN54" s="58"/>
      <c r="AO54" s="49">
        <v>1575461</v>
      </c>
      <c r="AP54" s="49">
        <v>5130517</v>
      </c>
      <c r="AQ54" s="49">
        <v>-4336467</v>
      </c>
      <c r="AR54" s="49">
        <v>1571939</v>
      </c>
    </row>
    <row r="55" spans="2:44" ht="14.25" customHeight="1" x14ac:dyDescent="0.25">
      <c r="B55" s="7" t="s">
        <v>299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P55" s="49">
        <v>0</v>
      </c>
      <c r="Q55" s="49">
        <v>-27127</v>
      </c>
      <c r="R55" s="75">
        <v>0</v>
      </c>
      <c r="S55" s="7">
        <v>0</v>
      </c>
      <c r="T55" s="49">
        <v>0</v>
      </c>
      <c r="U55" s="49">
        <v>-47819</v>
      </c>
      <c r="W55" s="49">
        <v>-4505.8090000000002</v>
      </c>
      <c r="X55" s="49">
        <v>-14542.190999999999</v>
      </c>
      <c r="Y55" s="49">
        <v>-29085.309999999998</v>
      </c>
      <c r="Z55" s="49">
        <v>-15469.37197</v>
      </c>
      <c r="AA55" s="49">
        <v>0</v>
      </c>
      <c r="AB55" s="49">
        <v>0</v>
      </c>
      <c r="AC55" s="49">
        <v>-47586</v>
      </c>
      <c r="AD55" s="49">
        <v>-974</v>
      </c>
      <c r="AE55" s="49">
        <v>0</v>
      </c>
      <c r="AF55" s="49">
        <v>0</v>
      </c>
      <c r="AG55" s="49">
        <v>0</v>
      </c>
      <c r="AH55" s="49">
        <v>0</v>
      </c>
      <c r="AI55" s="49">
        <v>-27127</v>
      </c>
      <c r="AJ55" s="49">
        <v>27127</v>
      </c>
      <c r="AK55" s="49">
        <v>0</v>
      </c>
      <c r="AL55" s="49">
        <v>0</v>
      </c>
      <c r="AM55" s="49">
        <v>-47819</v>
      </c>
      <c r="AN55" s="58"/>
      <c r="AO55" s="49">
        <v>-24011.681969999998</v>
      </c>
      <c r="AP55" s="49">
        <v>15042.681969999998</v>
      </c>
      <c r="AQ55" s="49">
        <v>48560</v>
      </c>
      <c r="AR55" s="49">
        <v>0</v>
      </c>
    </row>
    <row r="56" spans="2:44" ht="14.25" customHeight="1" x14ac:dyDescent="0.25">
      <c r="B56" s="7" t="s">
        <v>300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P56" s="49">
        <v>-657047</v>
      </c>
      <c r="Q56" s="49">
        <v>-520174</v>
      </c>
      <c r="R56" s="75">
        <v>-842938.508161376</v>
      </c>
      <c r="S56" s="7">
        <v>-1300740</v>
      </c>
      <c r="T56" s="49">
        <v>-1589516</v>
      </c>
      <c r="U56" s="49">
        <v>-2191672</v>
      </c>
      <c r="W56" s="49">
        <v>-36624.249000000003</v>
      </c>
      <c r="X56" s="49">
        <v>-3000</v>
      </c>
      <c r="Y56" s="49">
        <v>-6766.3059999999969</v>
      </c>
      <c r="Z56" s="49">
        <v>-21900.445</v>
      </c>
      <c r="AA56" s="49">
        <v>-194624</v>
      </c>
      <c r="AB56" s="49">
        <v>-131076.30429</v>
      </c>
      <c r="AC56" s="49">
        <v>-1954122.6957100001</v>
      </c>
      <c r="AD56" s="49">
        <v>-411017</v>
      </c>
      <c r="AE56" s="49">
        <v>-159130</v>
      </c>
      <c r="AF56" s="49">
        <v>-21210</v>
      </c>
      <c r="AG56" s="49">
        <v>-14290</v>
      </c>
      <c r="AH56" s="49">
        <v>-462417</v>
      </c>
      <c r="AI56" s="49">
        <v>-520174</v>
      </c>
      <c r="AJ56" s="49">
        <v>-322764.508161376</v>
      </c>
      <c r="AK56" s="49">
        <v>-457801.491838624</v>
      </c>
      <c r="AL56" s="49">
        <v>-288776</v>
      </c>
      <c r="AM56" s="49">
        <v>-2191672</v>
      </c>
      <c r="AN56" s="58"/>
      <c r="AO56" s="49">
        <v>-39710</v>
      </c>
      <c r="AP56" s="49">
        <v>-2622549</v>
      </c>
      <c r="AQ56" s="49">
        <v>2033793</v>
      </c>
      <c r="AR56" s="49">
        <v>-932469</v>
      </c>
    </row>
    <row r="57" spans="2:44" ht="14.25" customHeight="1" x14ac:dyDescent="0.25">
      <c r="B57" s="7" t="s">
        <v>301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75">
        <v>0</v>
      </c>
      <c r="S57" s="7">
        <v>0</v>
      </c>
      <c r="T57" s="49">
        <v>0</v>
      </c>
      <c r="U57" s="49">
        <v>-521391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-521391</v>
      </c>
      <c r="AN57" s="58"/>
      <c r="AO57" s="49">
        <v>0</v>
      </c>
      <c r="AP57" s="49">
        <v>0</v>
      </c>
      <c r="AQ57" s="49">
        <v>0</v>
      </c>
      <c r="AR57" s="49">
        <v>0</v>
      </c>
    </row>
    <row r="58" spans="2:44" ht="14.25" customHeight="1" x14ac:dyDescent="0.25">
      <c r="B58" s="7" t="s">
        <v>302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P58" s="49">
        <v>-1143720</v>
      </c>
      <c r="Q58" s="49">
        <v>-377500</v>
      </c>
      <c r="R58" s="75">
        <v>-702500</v>
      </c>
      <c r="S58" s="7">
        <v>-712900</v>
      </c>
      <c r="T58" s="49">
        <v>-712900</v>
      </c>
      <c r="U58" s="49">
        <v>-645384</v>
      </c>
      <c r="W58" s="49">
        <v>0</v>
      </c>
      <c r="X58" s="49">
        <v>0</v>
      </c>
      <c r="Y58" s="49">
        <v>0</v>
      </c>
      <c r="Z58" s="49">
        <v>-31318</v>
      </c>
      <c r="AA58" s="49">
        <v>0</v>
      </c>
      <c r="AB58" s="49">
        <v>0</v>
      </c>
      <c r="AC58" s="49">
        <v>0</v>
      </c>
      <c r="AD58" s="49">
        <v>0</v>
      </c>
      <c r="AE58" s="49">
        <v>-254275</v>
      </c>
      <c r="AF58" s="49">
        <v>-259445</v>
      </c>
      <c r="AG58" s="49">
        <v>-342303</v>
      </c>
      <c r="AH58" s="49">
        <v>-287697</v>
      </c>
      <c r="AI58" s="49">
        <v>-377500</v>
      </c>
      <c r="AJ58" s="49">
        <v>-325000</v>
      </c>
      <c r="AK58" s="49">
        <v>-10400</v>
      </c>
      <c r="AL58" s="49">
        <v>0</v>
      </c>
      <c r="AM58" s="49">
        <v>-645384</v>
      </c>
      <c r="AN58" s="58"/>
      <c r="AO58" s="49">
        <v>-15287</v>
      </c>
      <c r="AP58" s="49">
        <v>31318</v>
      </c>
      <c r="AQ58" s="49">
        <v>-1143720</v>
      </c>
      <c r="AR58" s="49">
        <v>430820</v>
      </c>
    </row>
    <row r="59" spans="2:44" ht="14.1" customHeight="1" x14ac:dyDescent="0.25">
      <c r="B59" s="7" t="s">
        <v>303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P59" s="49">
        <v>-14729</v>
      </c>
      <c r="Q59" s="49">
        <v>-11519</v>
      </c>
      <c r="R59" s="75">
        <v>-12389</v>
      </c>
      <c r="S59" s="7">
        <v>-16836</v>
      </c>
      <c r="T59" s="49">
        <v>-22418</v>
      </c>
      <c r="U59" s="49">
        <v>-19262</v>
      </c>
      <c r="W59" s="49">
        <v>0</v>
      </c>
      <c r="X59" s="49">
        <v>0</v>
      </c>
      <c r="Y59" s="49">
        <v>0</v>
      </c>
      <c r="Z59" s="49">
        <v>0</v>
      </c>
      <c r="AA59" s="49">
        <v>-693</v>
      </c>
      <c r="AB59" s="49">
        <v>0</v>
      </c>
      <c r="AC59" s="49">
        <v>-3500</v>
      </c>
      <c r="AD59" s="49">
        <v>-532</v>
      </c>
      <c r="AE59" s="49">
        <v>-893</v>
      </c>
      <c r="AF59" s="49">
        <v>-1645</v>
      </c>
      <c r="AG59" s="49">
        <v>-2523</v>
      </c>
      <c r="AH59" s="49">
        <v>-9668</v>
      </c>
      <c r="AI59" s="49">
        <v>-11519</v>
      </c>
      <c r="AJ59" s="49">
        <v>-870</v>
      </c>
      <c r="AK59" s="49">
        <v>-4447</v>
      </c>
      <c r="AL59" s="49">
        <v>-5582</v>
      </c>
      <c r="AM59" s="49">
        <v>-19262</v>
      </c>
      <c r="AN59" s="58"/>
      <c r="AO59" s="49">
        <v>0</v>
      </c>
      <c r="AP59" s="49">
        <v>-4725</v>
      </c>
      <c r="AQ59" s="49">
        <v>-10004</v>
      </c>
      <c r="AR59" s="49">
        <v>-7689</v>
      </c>
    </row>
    <row r="60" spans="2:44" ht="14.25" customHeight="1" x14ac:dyDescent="0.25">
      <c r="B60" s="7" t="s">
        <v>304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P60" s="49">
        <v>0</v>
      </c>
      <c r="Q60" s="49">
        <v>37</v>
      </c>
      <c r="R60" s="75">
        <v>194.93987730238587</v>
      </c>
      <c r="S60" s="7">
        <v>4731</v>
      </c>
      <c r="T60" s="49">
        <v>4731</v>
      </c>
      <c r="U60" s="49">
        <v>47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4504</v>
      </c>
      <c r="AD60" s="49">
        <v>-79</v>
      </c>
      <c r="AE60" s="49">
        <v>0</v>
      </c>
      <c r="AF60" s="49">
        <v>0</v>
      </c>
      <c r="AG60" s="49">
        <v>0</v>
      </c>
      <c r="AH60" s="49">
        <v>0</v>
      </c>
      <c r="AI60" s="49">
        <v>37</v>
      </c>
      <c r="AJ60" s="49">
        <v>157.93987730238587</v>
      </c>
      <c r="AK60" s="49">
        <v>4536.0601226976141</v>
      </c>
      <c r="AL60" s="49">
        <v>0</v>
      </c>
      <c r="AM60" s="49">
        <v>47</v>
      </c>
      <c r="AN60" s="58"/>
      <c r="AO60" s="49">
        <v>0</v>
      </c>
      <c r="AP60" s="49">
        <v>4425</v>
      </c>
      <c r="AQ60" s="49">
        <v>-4425</v>
      </c>
      <c r="AR60" s="49">
        <v>4731</v>
      </c>
    </row>
    <row r="61" spans="2:44" ht="14.25" customHeight="1" x14ac:dyDescent="0.25">
      <c r="B61" s="7" t="s">
        <v>305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P61" s="49">
        <v>-103236</v>
      </c>
      <c r="Q61" s="49">
        <v>-272182</v>
      </c>
      <c r="R61" s="75">
        <v>-286488</v>
      </c>
      <c r="S61" s="7">
        <v>-521961.49325</v>
      </c>
      <c r="T61" s="49">
        <v>-529481</v>
      </c>
      <c r="U61" s="49">
        <v>-251659</v>
      </c>
      <c r="W61" s="49">
        <v>-11744.802</v>
      </c>
      <c r="X61" s="49">
        <v>11744.802</v>
      </c>
      <c r="Y61" s="49">
        <v>-170.41500000000087</v>
      </c>
      <c r="Z61" s="49">
        <v>170.41500000000087</v>
      </c>
      <c r="AA61" s="49">
        <v>1273</v>
      </c>
      <c r="AB61" s="49">
        <v>-1273</v>
      </c>
      <c r="AC61" s="49">
        <v>-1314.5032500000016</v>
      </c>
      <c r="AD61" s="49">
        <v>-95.496749999998428</v>
      </c>
      <c r="AE61" s="49">
        <v>-37758</v>
      </c>
      <c r="AF61" s="49">
        <v>37856</v>
      </c>
      <c r="AG61" s="49">
        <v>-82559</v>
      </c>
      <c r="AH61" s="49">
        <v>-20775</v>
      </c>
      <c r="AI61" s="49">
        <v>-272182</v>
      </c>
      <c r="AJ61" s="49">
        <v>-14306</v>
      </c>
      <c r="AK61" s="49">
        <v>-235473.49325</v>
      </c>
      <c r="AL61" s="49">
        <v>-7519.5067500000005</v>
      </c>
      <c r="AM61" s="49">
        <v>-251659</v>
      </c>
      <c r="AN61" s="58"/>
      <c r="AO61" s="49">
        <v>0</v>
      </c>
      <c r="AP61" s="49">
        <v>0</v>
      </c>
      <c r="AQ61" s="49">
        <v>0</v>
      </c>
      <c r="AR61" s="49">
        <v>0</v>
      </c>
    </row>
    <row r="62" spans="2:44" ht="14.25" customHeight="1" x14ac:dyDescent="0.25">
      <c r="B62" s="5" t="s">
        <v>306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O62" s="33">
        <v>181265</v>
      </c>
      <c r="P62" s="33">
        <v>708600</v>
      </c>
      <c r="Q62" s="33">
        <v>86246</v>
      </c>
      <c r="R62" s="33">
        <v>1340517.4317159262</v>
      </c>
      <c r="S62" s="33">
        <v>763880.07900835923</v>
      </c>
      <c r="T62" s="33">
        <v>1349687</v>
      </c>
      <c r="U62" s="33">
        <v>-1298469</v>
      </c>
      <c r="W62" s="33">
        <v>243728.72</v>
      </c>
      <c r="X62" s="33">
        <v>541871.11100000003</v>
      </c>
      <c r="Y62" s="33">
        <v>461592.37500000012</v>
      </c>
      <c r="Z62" s="33">
        <v>422878.11202999996</v>
      </c>
      <c r="AA62" s="33">
        <v>381409</v>
      </c>
      <c r="AB62" s="33">
        <v>-36616.532290000003</v>
      </c>
      <c r="AC62" s="33">
        <v>3694854.3590899999</v>
      </c>
      <c r="AD62" s="33">
        <v>183042.17320000002</v>
      </c>
      <c r="AE62" s="33">
        <v>-372056</v>
      </c>
      <c r="AF62" s="33">
        <v>496404</v>
      </c>
      <c r="AG62" s="33">
        <v>56917</v>
      </c>
      <c r="AH62" s="33">
        <v>527335</v>
      </c>
      <c r="AI62" s="33">
        <v>86246</v>
      </c>
      <c r="AJ62" s="33">
        <v>1254271.4317159264</v>
      </c>
      <c r="AK62" s="33">
        <v>-576637.35270756716</v>
      </c>
      <c r="AL62" s="33">
        <v>585806.92099164077</v>
      </c>
      <c r="AM62" s="33">
        <v>-1298469</v>
      </c>
      <c r="AN62" s="58"/>
      <c r="AO62" s="33">
        <v>1496452.31803</v>
      </c>
      <c r="AP62" s="33">
        <v>2554028.6819700003</v>
      </c>
      <c r="AQ62" s="33">
        <v>-3412263</v>
      </c>
      <c r="AR62" s="33">
        <v>1067332</v>
      </c>
    </row>
    <row r="63" spans="2:44" ht="14.25" customHeight="1" thickBot="1" x14ac:dyDescent="0.3">
      <c r="B63" s="5" t="s">
        <v>307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Q63" s="49">
        <v>3611</v>
      </c>
      <c r="R63" s="75">
        <v>14215.941747429433</v>
      </c>
      <c r="S63" s="7">
        <v>9985</v>
      </c>
      <c r="T63" s="49">
        <v>17710</v>
      </c>
      <c r="U63" s="49">
        <v>-5390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151</v>
      </c>
      <c r="AE63" s="33">
        <v>-195</v>
      </c>
      <c r="AF63" s="33">
        <v>106</v>
      </c>
      <c r="AG63" s="33">
        <v>1887</v>
      </c>
      <c r="AH63" s="33">
        <v>-23562</v>
      </c>
      <c r="AI63" s="33">
        <v>3611</v>
      </c>
      <c r="AJ63" s="33">
        <v>10604.941747429433</v>
      </c>
      <c r="AK63" s="33">
        <v>-4230.9417474294332</v>
      </c>
      <c r="AL63" s="33">
        <v>7725</v>
      </c>
      <c r="AM63" s="33">
        <v>-5390</v>
      </c>
      <c r="AO63" s="33">
        <v>0</v>
      </c>
      <c r="AP63" s="33">
        <v>151</v>
      </c>
      <c r="AQ63" s="33">
        <v>-21915</v>
      </c>
      <c r="AR63" s="33">
        <v>39474</v>
      </c>
    </row>
    <row r="64" spans="2:44" ht="14.25" customHeight="1" thickBot="1" x14ac:dyDescent="0.3">
      <c r="B64" s="9" t="s">
        <v>308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O64" s="31">
        <v>108709.15952380956</v>
      </c>
      <c r="P64" s="31">
        <v>770581.25867999997</v>
      </c>
      <c r="Q64" s="31">
        <v>1172627.5362064</v>
      </c>
      <c r="R64" s="31">
        <v>-129339.77989664476</v>
      </c>
      <c r="S64" s="31">
        <v>-875015.44928555354</v>
      </c>
      <c r="T64" s="31">
        <v>-344339.22121000011</v>
      </c>
      <c r="U64" s="31">
        <v>784222</v>
      </c>
      <c r="W64" s="31">
        <v>30009.074890463642</v>
      </c>
      <c r="X64" s="31">
        <v>-9597.2746059605852</v>
      </c>
      <c r="Y64" s="31">
        <v>-12922.310195016908</v>
      </c>
      <c r="Z64" s="31">
        <v>291228.9970566876</v>
      </c>
      <c r="AA64" s="31">
        <v>-79008.228430767194</v>
      </c>
      <c r="AB64" s="31">
        <v>267950.88049076719</v>
      </c>
      <c r="AC64" s="31">
        <v>94888.363841510843</v>
      </c>
      <c r="AD64" s="31">
        <v>354780.98409848928</v>
      </c>
      <c r="AE64" s="31">
        <v>-88795</v>
      </c>
      <c r="AF64" s="31">
        <v>-170379.67790468934</v>
      </c>
      <c r="AG64" s="31">
        <v>367883.83742849895</v>
      </c>
      <c r="AH64" s="31">
        <v>661872.09915619041</v>
      </c>
      <c r="AI64" s="31">
        <v>1172627.5362064</v>
      </c>
      <c r="AJ64" s="31">
        <v>-1301967.3161030444</v>
      </c>
      <c r="AK64" s="31">
        <v>-745675.66938890901</v>
      </c>
      <c r="AL64" s="31">
        <v>3454750.2280755537</v>
      </c>
      <c r="AM64" s="31">
        <v>784222</v>
      </c>
      <c r="AO64" s="31">
        <v>296956.68714617402</v>
      </c>
      <c r="AP64" s="31">
        <v>341303.5128538264</v>
      </c>
      <c r="AQ64" s="31">
        <v>233795.25867999997</v>
      </c>
      <c r="AR64" s="31">
        <v>1198588.2986300001</v>
      </c>
    </row>
    <row r="65" spans="2:44" ht="14.25" customHeight="1" x14ac:dyDescent="0.25">
      <c r="B65" s="6" t="s">
        <v>309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  <c r="Q65" s="32">
        <v>1719194.25868</v>
      </c>
      <c r="R65" s="75">
        <v>1719194.4510499861</v>
      </c>
      <c r="S65" s="32">
        <v>1719194</v>
      </c>
      <c r="T65" s="32">
        <v>1719194.25868</v>
      </c>
      <c r="U65" s="32">
        <v>1374855.0374699999</v>
      </c>
      <c r="AM65" s="58"/>
    </row>
    <row r="66" spans="2:44" ht="14.25" customHeight="1" thickBot="1" x14ac:dyDescent="0.3">
      <c r="B66" s="8" t="s">
        <v>310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  <c r="O66" s="37">
        <v>1057321.8244486866</v>
      </c>
      <c r="P66" s="37">
        <v>1719194.25868</v>
      </c>
      <c r="Q66" s="37">
        <v>2891821.7948864</v>
      </c>
      <c r="R66" s="37">
        <v>1589854.6711533414</v>
      </c>
      <c r="S66" s="37">
        <v>844178.55071444646</v>
      </c>
      <c r="T66" s="37">
        <v>1374855.0374699999</v>
      </c>
      <c r="U66" s="37">
        <v>2159077.0374699999</v>
      </c>
      <c r="AM66" s="58"/>
    </row>
    <row r="67" spans="2:44" ht="14.2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AM67" s="58"/>
    </row>
    <row r="68" spans="2:44" ht="14.25" customHeight="1" thickBot="1" x14ac:dyDescent="0.3">
      <c r="B68" s="8" t="s">
        <v>269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O68" s="37">
        <v>-711011</v>
      </c>
      <c r="P68" s="37">
        <v>-288439.74131999997</v>
      </c>
      <c r="Q68" s="37">
        <v>552534</v>
      </c>
      <c r="R68" s="37">
        <v>-490776</v>
      </c>
      <c r="S68" s="37">
        <v>-737997.94775000005</v>
      </c>
      <c r="T68" s="37">
        <v>-481930</v>
      </c>
      <c r="U68" s="37">
        <v>1117724</v>
      </c>
      <c r="W68" s="37">
        <v>43003.833129999999</v>
      </c>
      <c r="X68" s="37">
        <v>-167580.70413000003</v>
      </c>
      <c r="Y68" s="37">
        <v>-183565.08704999997</v>
      </c>
      <c r="Z68" s="37">
        <v>57466.517697025934</v>
      </c>
      <c r="AA68" s="37">
        <v>295536.13901000004</v>
      </c>
      <c r="AB68" s="37">
        <v>-202635.76006999996</v>
      </c>
      <c r="AC68" s="37">
        <v>-409847.63262000011</v>
      </c>
      <c r="AD68" s="37">
        <v>172285.25367999999</v>
      </c>
      <c r="AE68" s="37">
        <v>257069</v>
      </c>
      <c r="AF68" s="37">
        <v>-1011047</v>
      </c>
      <c r="AG68" s="37">
        <v>108053</v>
      </c>
      <c r="AH68" s="37">
        <v>476339</v>
      </c>
      <c r="AI68" s="37">
        <v>634663</v>
      </c>
      <c r="AJ68" s="37">
        <v>-898837</v>
      </c>
      <c r="AK68" s="37">
        <v>-263926.77786999999</v>
      </c>
      <c r="AL68" s="37">
        <v>302295.77786999999</v>
      </c>
      <c r="AM68" s="37">
        <v>1117724</v>
      </c>
      <c r="AO68" s="37">
        <v>-137596.44035297405</v>
      </c>
      <c r="AP68" s="37">
        <v>106013.44035297405</v>
      </c>
      <c r="AQ68" s="37">
        <v>-24924</v>
      </c>
      <c r="AR68" s="37">
        <v>-12112</v>
      </c>
    </row>
  </sheetData>
  <mergeCells count="41">
    <mergeCell ref="AR5:AR6"/>
    <mergeCell ref="AH5:AH6"/>
    <mergeCell ref="AQ5:AQ6"/>
    <mergeCell ref="O2:U3"/>
    <mergeCell ref="L5:L6"/>
    <mergeCell ref="AJ5:AJ6"/>
    <mergeCell ref="AK5:AK6"/>
    <mergeCell ref="AL5:AL6"/>
    <mergeCell ref="U5:U6"/>
    <mergeCell ref="AM5:AM6"/>
    <mergeCell ref="K5:K6"/>
    <mergeCell ref="M5:M6"/>
    <mergeCell ref="P5:P6"/>
    <mergeCell ref="Q5:Q6"/>
    <mergeCell ref="AI5:AI6"/>
    <mergeCell ref="R5:R6"/>
    <mergeCell ref="S5:S6"/>
    <mergeCell ref="T5:T6"/>
    <mergeCell ref="D5:D6"/>
    <mergeCell ref="E5:E6"/>
    <mergeCell ref="F5:F6"/>
    <mergeCell ref="I5:I6"/>
    <mergeCell ref="J5:J6"/>
    <mergeCell ref="G5:G6"/>
    <mergeCell ref="H5:H6"/>
    <mergeCell ref="C5:C6"/>
    <mergeCell ref="AP5:AP6"/>
    <mergeCell ref="W5:W6"/>
    <mergeCell ref="X5:X6"/>
    <mergeCell ref="Y5:Y6"/>
    <mergeCell ref="AB5:AB6"/>
    <mergeCell ref="AC5:AC6"/>
    <mergeCell ref="Z5:Z6"/>
    <mergeCell ref="AO5:AO6"/>
    <mergeCell ref="AA5:AA6"/>
    <mergeCell ref="AD5:AD6"/>
    <mergeCell ref="AE5:AE6"/>
    <mergeCell ref="O5:O6"/>
    <mergeCell ref="AF5:AF6"/>
    <mergeCell ref="N5:N6"/>
    <mergeCell ref="AG5:AG6"/>
  </mergeCells>
  <phoneticPr fontId="20" type="noConversion"/>
  <pageMargins left="0.7" right="0.7" top="0.75" bottom="0.75" header="0.3" footer="0.3"/>
  <pageSetup paperSize="9" orientation="portrait" r:id="rId1"/>
  <ignoredErrors>
    <ignoredError sqref="AA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P63"/>
  <sheetViews>
    <sheetView showGridLines="0" topLeftCell="Q1" zoomScaleNormal="100" zoomScaleSheetLayoutView="100" workbookViewId="0"/>
  </sheetViews>
  <sheetFormatPr defaultColWidth="9.140625" defaultRowHeight="14.25" customHeight="1" x14ac:dyDescent="0.25"/>
  <cols>
    <col min="1" max="1" width="1.7109375" style="2" customWidth="1"/>
    <col min="2" max="2" width="55.5703125" style="2" customWidth="1"/>
    <col min="3" max="20" width="10.5703125" style="2" customWidth="1"/>
    <col min="21" max="28" width="10.5703125" customWidth="1"/>
    <col min="29" max="42" width="10.5703125" style="2" customWidth="1"/>
    <col min="43" max="16384" width="9.140625" style="2"/>
  </cols>
  <sheetData>
    <row r="2" spans="2:42" ht="14.25" customHeight="1" x14ac:dyDescent="0.25">
      <c r="H2" s="61"/>
      <c r="S2" s="99" t="s">
        <v>224</v>
      </c>
      <c r="T2" s="99"/>
      <c r="U2" s="99"/>
      <c r="V2" s="99"/>
      <c r="W2" s="99"/>
      <c r="X2" s="99"/>
      <c r="Y2" s="99"/>
    </row>
    <row r="3" spans="2:42" ht="14.25" customHeight="1" x14ac:dyDescent="0.25">
      <c r="H3" s="61"/>
      <c r="L3" s="61"/>
      <c r="S3" s="99"/>
      <c r="T3" s="99"/>
      <c r="U3" s="99"/>
      <c r="V3" s="99"/>
      <c r="W3" s="99"/>
      <c r="X3" s="99"/>
      <c r="Y3" s="99"/>
    </row>
    <row r="5" spans="2:42" s="3" customFormat="1" ht="14.25" customHeight="1" x14ac:dyDescent="0.25">
      <c r="B5" s="77" t="s">
        <v>99</v>
      </c>
      <c r="C5" s="100" t="s">
        <v>18</v>
      </c>
      <c r="D5" s="100" t="s">
        <v>14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182</v>
      </c>
      <c r="K5" s="98" t="s">
        <v>183</v>
      </c>
      <c r="L5" s="98" t="s">
        <v>125</v>
      </c>
      <c r="M5" s="98" t="s">
        <v>184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  <c r="W5" s="98" t="s">
        <v>263</v>
      </c>
      <c r="X5" s="98" t="s">
        <v>264</v>
      </c>
      <c r="Y5" s="98" t="s">
        <v>270</v>
      </c>
      <c r="Z5"/>
      <c r="AA5" s="98" t="s">
        <v>18</v>
      </c>
      <c r="AB5" s="98" t="s">
        <v>14</v>
      </c>
      <c r="AC5" s="98" t="s">
        <v>12</v>
      </c>
      <c r="AD5" s="98" t="s">
        <v>105</v>
      </c>
      <c r="AE5" s="98" t="s">
        <v>106</v>
      </c>
      <c r="AF5" s="98" t="s">
        <v>107</v>
      </c>
      <c r="AG5" s="98" t="s">
        <v>13</v>
      </c>
      <c r="AH5" s="98" t="s">
        <v>191</v>
      </c>
      <c r="AI5" s="98" t="s">
        <v>196</v>
      </c>
      <c r="AJ5" s="98" t="s">
        <v>199</v>
      </c>
      <c r="AK5" s="98" t="s">
        <v>217</v>
      </c>
      <c r="AL5" s="98" t="s">
        <v>225</v>
      </c>
      <c r="AM5" s="98" t="s">
        <v>228</v>
      </c>
      <c r="AN5" s="98" t="s">
        <v>258</v>
      </c>
      <c r="AO5" s="98" t="s">
        <v>264</v>
      </c>
      <c r="AP5" s="98" t="s">
        <v>271</v>
      </c>
    </row>
    <row r="6" spans="2:42" s="3" customFormat="1" ht="14.25" customHeight="1" x14ac:dyDescent="0.25">
      <c r="B6" s="78" t="s">
        <v>22</v>
      </c>
      <c r="C6" s="100"/>
      <c r="D6" s="100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2:42" ht="14.25" customHeight="1" x14ac:dyDescent="0.2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Q7" s="4">
        <v>6009627.7626332585</v>
      </c>
      <c r="R7" s="4">
        <v>6162939.974788093</v>
      </c>
      <c r="S7" s="4">
        <v>2972111.3108685999</v>
      </c>
      <c r="T7" s="4">
        <v>3041554.8158286</v>
      </c>
      <c r="U7" s="4">
        <v>3294534.2272286001</v>
      </c>
      <c r="V7" s="4">
        <v>4615241.5770486007</v>
      </c>
      <c r="W7" s="4">
        <v>5066502.8495326154</v>
      </c>
      <c r="X7" s="4">
        <v>3041554.8158286</v>
      </c>
      <c r="Y7" s="4">
        <v>4842116.8695511948</v>
      </c>
      <c r="AA7" s="4">
        <v>124424.59299999999</v>
      </c>
      <c r="AB7" s="4">
        <v>203462.49800000002</v>
      </c>
      <c r="AC7" s="4">
        <v>695926</v>
      </c>
      <c r="AD7" s="4">
        <v>899861.63899999997</v>
      </c>
      <c r="AE7" s="4">
        <v>1484149.064</v>
      </c>
      <c r="AF7" s="4">
        <v>1872327</v>
      </c>
      <c r="AG7" s="4">
        <v>2608740.1231275117</v>
      </c>
      <c r="AH7" s="4">
        <v>2844878.5046875114</v>
      </c>
      <c r="AI7" s="4">
        <v>3161938.5954291122</v>
      </c>
      <c r="AJ7" s="4">
        <v>5342131.9989391575</v>
      </c>
      <c r="AK7" s="4">
        <v>2972111.3108685999</v>
      </c>
      <c r="AL7" s="4">
        <v>4928709.2076685689</v>
      </c>
      <c r="AM7" s="4">
        <v>5969230.0836448595</v>
      </c>
      <c r="AN7" s="4">
        <v>6116545.1870780941</v>
      </c>
      <c r="AO7" s="4">
        <v>3041554.8158286</v>
      </c>
      <c r="AP7" s="4">
        <v>4842116.8695511948</v>
      </c>
    </row>
    <row r="8" spans="2:42" ht="14.25" customHeight="1" x14ac:dyDescent="0.2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T8" s="36">
        <v>675996.87303999986</v>
      </c>
      <c r="U8" s="36">
        <v>707433.84663999965</v>
      </c>
      <c r="V8" s="36">
        <v>519503.09030712384</v>
      </c>
      <c r="W8" s="36">
        <v>489163.37452287646</v>
      </c>
      <c r="X8" s="36">
        <v>2392097.1845100001</v>
      </c>
      <c r="Y8" s="36">
        <v>377102</v>
      </c>
      <c r="AA8" s="36">
        <v>78219</v>
      </c>
      <c r="AB8" s="36">
        <v>212614.28200000001</v>
      </c>
      <c r="AC8" s="36">
        <v>480522.10552735231</v>
      </c>
      <c r="AD8" s="36">
        <v>571871.45182833367</v>
      </c>
      <c r="AE8" s="36">
        <v>729343.79965232615</v>
      </c>
      <c r="AF8" s="36">
        <v>924950.24960332853</v>
      </c>
      <c r="AG8" s="36">
        <v>1160079.8165216448</v>
      </c>
      <c r="AH8" s="32">
        <v>1515551.1599507667</v>
      </c>
      <c r="AI8" s="32">
        <v>1888394.9338750257</v>
      </c>
      <c r="AJ8" s="32">
        <v>2415967.7503966708</v>
      </c>
      <c r="AK8" s="32">
        <v>2621768</v>
      </c>
      <c r="AL8" s="32">
        <v>2771562.87304</v>
      </c>
      <c r="AM8" s="32">
        <v>2862018.7196799996</v>
      </c>
      <c r="AN8" s="32">
        <v>2528857.8099871236</v>
      </c>
      <c r="AO8" s="32">
        <v>2392097.1845100001</v>
      </c>
      <c r="AP8" s="32">
        <v>377102</v>
      </c>
    </row>
    <row r="9" spans="2:42" ht="14.25" customHeight="1" x14ac:dyDescent="0.25">
      <c r="B9" s="7" t="s">
        <v>209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T9" s="49">
        <v>552534</v>
      </c>
      <c r="U9" s="49">
        <v>-1043310</v>
      </c>
      <c r="V9" s="49">
        <v>-247221.94774999999</v>
      </c>
      <c r="W9" s="49">
        <v>256067.94774999999</v>
      </c>
      <c r="X9" s="49">
        <v>-481930</v>
      </c>
      <c r="Y9" s="49">
        <v>1117724</v>
      </c>
      <c r="AA9" s="49">
        <v>-13880.905000000001</v>
      </c>
      <c r="AB9" s="49">
        <v>-235168.77299999993</v>
      </c>
      <c r="AC9" s="49">
        <v>-494065.91895345307</v>
      </c>
      <c r="AD9" s="49">
        <v>-199395.14378345269</v>
      </c>
      <c r="AE9" s="49">
        <v>-168683.81643101334</v>
      </c>
      <c r="AF9" s="49">
        <v>-323904.73870966147</v>
      </c>
      <c r="AG9" s="36">
        <v>-163737</v>
      </c>
      <c r="AH9" s="32">
        <v>-224530.1390100001</v>
      </c>
      <c r="AI9" s="32">
        <v>-1064471.6172246893</v>
      </c>
      <c r="AJ9" s="32">
        <v>-534257.09525000001</v>
      </c>
      <c r="AK9" s="32">
        <v>-288439.74131999997</v>
      </c>
      <c r="AL9" s="32">
        <v>26102.258680000028</v>
      </c>
      <c r="AM9" s="32">
        <v>20104.94445468935</v>
      </c>
      <c r="AN9" s="32">
        <v>-315426.68907000002</v>
      </c>
      <c r="AO9" s="32">
        <v>-481930</v>
      </c>
      <c r="AP9" s="32">
        <v>1117724</v>
      </c>
    </row>
    <row r="10" spans="2:42" ht="14.25" customHeight="1" x14ac:dyDescent="0.2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AA10" s="36">
        <v>0</v>
      </c>
      <c r="AB10" s="36">
        <v>-16446</v>
      </c>
      <c r="AC10" s="36">
        <v>-7672.8398099999995</v>
      </c>
      <c r="AD10" s="36">
        <v>0</v>
      </c>
      <c r="AE10" s="36">
        <v>0</v>
      </c>
      <c r="AF10" s="36">
        <v>0</v>
      </c>
      <c r="AG10" s="36">
        <v>0</v>
      </c>
      <c r="AH10" s="32">
        <v>-25867</v>
      </c>
      <c r="AI10" s="32">
        <v>-49042</v>
      </c>
      <c r="AJ10" s="32">
        <v>-63895</v>
      </c>
      <c r="AK10" s="32">
        <v>-87860</v>
      </c>
      <c r="AL10" s="32">
        <v>-61993</v>
      </c>
      <c r="AM10" s="32">
        <v>-38818</v>
      </c>
      <c r="AN10" s="32">
        <v>-23965</v>
      </c>
      <c r="AO10" s="32">
        <v>0</v>
      </c>
      <c r="AP10" s="32">
        <v>0</v>
      </c>
    </row>
    <row r="11" spans="2:42" ht="14.25" customHeight="1" x14ac:dyDescent="0.2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Q11" s="33">
        <v>926120.68577468931</v>
      </c>
      <c r="R11" s="33">
        <v>1024530.25868</v>
      </c>
      <c r="S11" s="33">
        <v>2245468.25868</v>
      </c>
      <c r="T11" s="33">
        <v>1228530.87304</v>
      </c>
      <c r="U11" s="33">
        <v>-335876.15336000035</v>
      </c>
      <c r="V11" s="33">
        <v>272281.14255712385</v>
      </c>
      <c r="W11" s="33">
        <v>745231.32227287651</v>
      </c>
      <c r="X11" s="33">
        <v>1910167.1845100001</v>
      </c>
      <c r="Y11" s="33">
        <v>1494826</v>
      </c>
      <c r="AA11" s="33">
        <v>64338.095000000001</v>
      </c>
      <c r="AB11" s="33">
        <v>-39000.490999999922</v>
      </c>
      <c r="AC11" s="33">
        <v>-21216.653236100763</v>
      </c>
      <c r="AD11" s="33">
        <v>372476.30804488098</v>
      </c>
      <c r="AE11" s="33">
        <v>560659.98322131275</v>
      </c>
      <c r="AF11" s="33">
        <v>601045.51089366712</v>
      </c>
      <c r="AG11" s="33">
        <v>996342.81652164483</v>
      </c>
      <c r="AH11" s="33">
        <v>1265154.0209407667</v>
      </c>
      <c r="AI11" s="33">
        <v>774881.31665033638</v>
      </c>
      <c r="AJ11" s="33">
        <v>1817815.6551466708</v>
      </c>
      <c r="AK11" s="33">
        <v>2245468.25868</v>
      </c>
      <c r="AL11" s="33">
        <v>2735672.1317199999</v>
      </c>
      <c r="AM11" s="33">
        <v>2843305.6641346891</v>
      </c>
      <c r="AN11" s="33">
        <v>2189466.1209171237</v>
      </c>
      <c r="AO11" s="33">
        <v>1910167.1845100001</v>
      </c>
      <c r="AP11" s="33">
        <v>1494826</v>
      </c>
    </row>
    <row r="12" spans="2:42" ht="14.25" customHeight="1" x14ac:dyDescent="0.2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T12" s="49">
        <v>-281895</v>
      </c>
      <c r="U12" s="49">
        <v>-197750</v>
      </c>
      <c r="V12" s="49">
        <v>-105986.69046712377</v>
      </c>
      <c r="W12" s="49">
        <v>-97730.088052876279</v>
      </c>
      <c r="X12" s="49">
        <v>-683361.77852000005</v>
      </c>
      <c r="Y12" s="49">
        <v>-662340</v>
      </c>
      <c r="AA12" s="36">
        <v>-109791</v>
      </c>
      <c r="AB12" s="36">
        <v>-386852</v>
      </c>
      <c r="AC12" s="36">
        <v>-1153527.0313428501</v>
      </c>
      <c r="AD12" s="36">
        <v>-1154105.6231145991</v>
      </c>
      <c r="AE12" s="36">
        <v>-965136.59074186406</v>
      </c>
      <c r="AF12" s="36">
        <v>-785808.14780076779</v>
      </c>
      <c r="AG12" s="36">
        <v>-614919</v>
      </c>
      <c r="AH12" s="32">
        <v>-479081.86099000019</v>
      </c>
      <c r="AI12" s="32">
        <v>-469180.55493502622</v>
      </c>
      <c r="AJ12" s="32">
        <v>-509983.90845208248</v>
      </c>
      <c r="AK12" s="32">
        <v>-619492</v>
      </c>
      <c r="AL12" s="32">
        <v>-755824</v>
      </c>
      <c r="AM12" s="32">
        <v>-820799</v>
      </c>
      <c r="AN12" s="32">
        <v>-801343.69046712376</v>
      </c>
      <c r="AO12" s="32">
        <v>-683361.77852000005</v>
      </c>
      <c r="AP12" s="32">
        <v>-662340</v>
      </c>
    </row>
    <row r="13" spans="2:42" ht="14.25" customHeight="1" x14ac:dyDescent="0.25">
      <c r="B13" s="7" t="s">
        <v>210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-234283</v>
      </c>
      <c r="S13" s="49">
        <v>-486603</v>
      </c>
      <c r="T13" s="49">
        <v>-113293</v>
      </c>
      <c r="U13" s="49">
        <v>-248938</v>
      </c>
      <c r="V13" s="49">
        <v>-111970.15217391297</v>
      </c>
      <c r="W13" s="49">
        <v>-452620.84782608703</v>
      </c>
      <c r="X13" s="49">
        <v>-926822</v>
      </c>
      <c r="Y13" s="49">
        <v>-112416</v>
      </c>
      <c r="AA13" s="36">
        <v>-16216</v>
      </c>
      <c r="AB13" s="36">
        <v>29333</v>
      </c>
      <c r="AC13" s="36">
        <v>-105676.90910856059</v>
      </c>
      <c r="AD13" s="36">
        <v>-157494.55256856058</v>
      </c>
      <c r="AE13" s="36">
        <v>-213633.38792856058</v>
      </c>
      <c r="AF13" s="36">
        <v>-266662.60010499996</v>
      </c>
      <c r="AG13" s="36">
        <v>-384410</v>
      </c>
      <c r="AH13" s="32">
        <v>-334792.91090909089</v>
      </c>
      <c r="AI13" s="32">
        <v>-442178.43208909093</v>
      </c>
      <c r="AJ13" s="32">
        <v>-420880.23350909096</v>
      </c>
      <c r="AK13" s="32">
        <v>-486603</v>
      </c>
      <c r="AL13" s="32">
        <v>-581820.48250000004</v>
      </c>
      <c r="AM13" s="32">
        <v>-647092.48250000004</v>
      </c>
      <c r="AN13" s="32">
        <v>-708484.15217391297</v>
      </c>
      <c r="AO13" s="32">
        <v>-926822</v>
      </c>
      <c r="AP13" s="32">
        <v>-112416</v>
      </c>
    </row>
    <row r="14" spans="2:42" ht="14.25" customHeight="1" x14ac:dyDescent="0.25">
      <c r="B14" s="7" t="s">
        <v>211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Q14" s="36">
        <v>-284349.89162000001</v>
      </c>
      <c r="R14" s="36">
        <v>440114.47949</v>
      </c>
      <c r="S14" s="36">
        <v>211663.23636000004</v>
      </c>
      <c r="T14" s="36">
        <v>-708822.28444000008</v>
      </c>
      <c r="U14" s="36">
        <v>-213143.19646000001</v>
      </c>
      <c r="V14" s="36">
        <v>-495185.57240010193</v>
      </c>
      <c r="W14" s="36">
        <v>29505.593587507436</v>
      </c>
      <c r="X14" s="36">
        <v>-1387645.4597125945</v>
      </c>
      <c r="Y14" s="36">
        <v>-266926.28275544418</v>
      </c>
      <c r="AA14" s="36">
        <v>-12681</v>
      </c>
      <c r="AB14" s="36">
        <v>-79913</v>
      </c>
      <c r="AC14" s="36">
        <v>-563329.56000000006</v>
      </c>
      <c r="AD14" s="36">
        <v>-779602.24704923294</v>
      </c>
      <c r="AE14" s="36">
        <v>-705312.48069000011</v>
      </c>
      <c r="AF14" s="36">
        <v>-716656.31692705629</v>
      </c>
      <c r="AG14" s="36">
        <v>-397356.93438490998</v>
      </c>
      <c r="AH14" s="32">
        <v>120236.04797726666</v>
      </c>
      <c r="AI14" s="32">
        <v>-125334.12213196617</v>
      </c>
      <c r="AJ14" s="32">
        <v>-450945.17751491</v>
      </c>
      <c r="AK14" s="32">
        <v>211663.23636000004</v>
      </c>
      <c r="AL14" s="32">
        <v>-815418.10031999997</v>
      </c>
      <c r="AM14" s="32">
        <v>-766200.89303000015</v>
      </c>
      <c r="AN14" s="32">
        <v>-977036.57381010195</v>
      </c>
      <c r="AO14" s="32">
        <v>-1387645.4597125945</v>
      </c>
      <c r="AP14" s="32">
        <v>-266926.28275544418</v>
      </c>
    </row>
    <row r="15" spans="2:42" ht="14.25" customHeight="1" x14ac:dyDescent="0.2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Q15" s="49">
        <v>-342303</v>
      </c>
      <c r="R15" s="49">
        <v>-287697</v>
      </c>
      <c r="S15" s="49">
        <v>-1143720</v>
      </c>
      <c r="T15" s="49">
        <v>-377500</v>
      </c>
      <c r="U15" s="49">
        <v>-325000</v>
      </c>
      <c r="V15" s="49">
        <v>-10400</v>
      </c>
      <c r="W15" s="49">
        <v>0</v>
      </c>
      <c r="X15" s="49">
        <v>-712900</v>
      </c>
      <c r="Y15" s="49">
        <v>-645384</v>
      </c>
      <c r="AA15" s="36">
        <v>0</v>
      </c>
      <c r="AB15" s="36">
        <v>-16031</v>
      </c>
      <c r="AC15" s="36">
        <v>-68291</v>
      </c>
      <c r="AD15" s="36">
        <v>-226290.75099999999</v>
      </c>
      <c r="AE15" s="36">
        <v>-354367.05528999999</v>
      </c>
      <c r="AF15" s="36">
        <v>-2301723.4450000003</v>
      </c>
      <c r="AG15" s="36">
        <v>-2690840</v>
      </c>
      <c r="AH15" s="32">
        <v>-2655346</v>
      </c>
      <c r="AI15" s="32">
        <v>-2545479.6957100001</v>
      </c>
      <c r="AJ15" s="32">
        <v>-933660</v>
      </c>
      <c r="AK15" s="32">
        <v>-1143720</v>
      </c>
      <c r="AL15" s="32">
        <v>-1028710</v>
      </c>
      <c r="AM15" s="32">
        <v>-1332500</v>
      </c>
      <c r="AN15" s="32">
        <v>-1000597</v>
      </c>
      <c r="AO15" s="32">
        <v>-712900</v>
      </c>
      <c r="AP15" s="32">
        <v>-645384</v>
      </c>
    </row>
    <row r="16" spans="2:42" ht="14.25" customHeight="1" x14ac:dyDescent="0.25">
      <c r="B16" s="7" t="s">
        <v>208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2">
        <v>0</v>
      </c>
      <c r="AI16" s="32">
        <v>0</v>
      </c>
      <c r="AJ16" s="32">
        <v>-276759.52380952385</v>
      </c>
      <c r="AK16" s="32">
        <v>-276760</v>
      </c>
      <c r="AL16" s="32">
        <v>-276760</v>
      </c>
      <c r="AM16" s="32">
        <v>-276760</v>
      </c>
      <c r="AN16" s="32">
        <v>-0.47619047615444288</v>
      </c>
      <c r="AO16" s="32">
        <v>0</v>
      </c>
      <c r="AP16" s="32">
        <v>0</v>
      </c>
    </row>
    <row r="17" spans="2:42" ht="14.25" customHeight="1" thickBot="1" x14ac:dyDescent="0.3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Q17" s="37">
        <v>6162939.974788093</v>
      </c>
      <c r="R17" s="37">
        <v>5435987.712808569</v>
      </c>
      <c r="S17" s="37">
        <v>3041554.8158286</v>
      </c>
      <c r="T17" s="37">
        <v>3294534.2272286001</v>
      </c>
      <c r="U17" s="37">
        <v>4615241.5770486007</v>
      </c>
      <c r="V17" s="37">
        <v>5066502.8495326154</v>
      </c>
      <c r="W17" s="37">
        <v>4842116.8695511948</v>
      </c>
      <c r="X17" s="37">
        <v>4842116.8695511948</v>
      </c>
      <c r="Y17" s="37">
        <v>5034357.1523066387</v>
      </c>
      <c r="AA17" s="37">
        <v>198774.49799999999</v>
      </c>
      <c r="AB17" s="37">
        <v>695925.98899999994</v>
      </c>
      <c r="AC17" s="37">
        <v>2607967.1536875116</v>
      </c>
      <c r="AD17" s="37">
        <v>2844878.5046875114</v>
      </c>
      <c r="AE17" s="37">
        <v>3161938.5954291122</v>
      </c>
      <c r="AF17" s="37">
        <v>5342131.9989391575</v>
      </c>
      <c r="AG17" s="37">
        <v>5699923.2409907766</v>
      </c>
      <c r="AH17" s="37">
        <v>4928709.2076685689</v>
      </c>
      <c r="AI17" s="37">
        <v>5969230.0836448595</v>
      </c>
      <c r="AJ17" s="37">
        <v>6116545.1870780941</v>
      </c>
      <c r="AK17" s="37">
        <v>3041554.8158286</v>
      </c>
      <c r="AL17" s="37">
        <v>5651569.6587685691</v>
      </c>
      <c r="AM17" s="37">
        <v>6969276.7950401707</v>
      </c>
      <c r="AN17" s="37">
        <v>7414540.9588025855</v>
      </c>
      <c r="AO17" s="37">
        <v>4842116.8695511948</v>
      </c>
      <c r="AP17" s="37">
        <v>5034357.1523066387</v>
      </c>
    </row>
    <row r="18" spans="2:42" ht="5.2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2:42" ht="14.25" customHeight="1" x14ac:dyDescent="0.2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Q19" s="35">
        <v>153312.21215483453</v>
      </c>
      <c r="R19" s="35">
        <v>-726952.26197952405</v>
      </c>
      <c r="S19" s="35">
        <v>69443.504960000049</v>
      </c>
      <c r="T19" s="35">
        <v>252979.4114000001</v>
      </c>
      <c r="U19" s="35">
        <v>1320707.3498200006</v>
      </c>
      <c r="V19" s="35">
        <v>451261.27248401474</v>
      </c>
      <c r="W19" s="35">
        <v>-224385.97998142056</v>
      </c>
      <c r="X19" s="35">
        <v>1800562.0537225949</v>
      </c>
      <c r="Y19" s="35">
        <v>192240.28275544383</v>
      </c>
      <c r="AA19" s="35">
        <v>74349.904999999999</v>
      </c>
      <c r="AB19" s="35">
        <v>492463.49099999992</v>
      </c>
      <c r="AC19" s="35">
        <v>1912041.1536875116</v>
      </c>
      <c r="AD19" s="35">
        <v>1945016.8656875114</v>
      </c>
      <c r="AE19" s="35">
        <v>1677789.5314291122</v>
      </c>
      <c r="AF19" s="35">
        <v>3469804.9989391575</v>
      </c>
      <c r="AG19" s="35">
        <v>3091183.1178632649</v>
      </c>
      <c r="AH19" s="35">
        <v>2083830.7029810576</v>
      </c>
      <c r="AI19" s="35">
        <v>2807291.4882157473</v>
      </c>
      <c r="AJ19" s="35">
        <v>774413.18813893665</v>
      </c>
      <c r="AK19" s="35">
        <v>69443.504960000049</v>
      </c>
      <c r="AL19" s="35">
        <v>722860.45110000018</v>
      </c>
      <c r="AM19" s="35">
        <v>1000046.7113953112</v>
      </c>
      <c r="AN19" s="35">
        <v>1297995.7717244914</v>
      </c>
      <c r="AO19" s="35">
        <v>1800562.0537225949</v>
      </c>
      <c r="AP19" s="35">
        <v>192240.28275544383</v>
      </c>
    </row>
    <row r="20" spans="2:42" ht="14.25" customHeight="1" x14ac:dyDescent="0.2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AC20" s="49"/>
      <c r="AD20" s="49"/>
      <c r="AE20" s="49"/>
      <c r="AF20" s="49"/>
    </row>
    <row r="21" spans="2:42" ht="14.25" customHeight="1" x14ac:dyDescent="0.25">
      <c r="B21" s="24" t="s">
        <v>212</v>
      </c>
      <c r="C21" s="24"/>
      <c r="D21" s="24"/>
      <c r="E21" s="49"/>
      <c r="F21" s="49"/>
      <c r="G21" s="49"/>
      <c r="H21" s="49"/>
      <c r="AC21" s="49"/>
      <c r="AD21" s="49"/>
      <c r="AE21" s="49"/>
      <c r="AF21" s="49"/>
    </row>
    <row r="22" spans="2:42" ht="14.25" customHeight="1" x14ac:dyDescent="0.25">
      <c r="B22" s="7"/>
      <c r="C22" s="7"/>
      <c r="D22" s="7"/>
      <c r="E22" s="49"/>
      <c r="F22" s="49"/>
      <c r="G22" s="49"/>
      <c r="H22" s="49"/>
      <c r="U22" s="58"/>
      <c r="V22" s="58"/>
      <c r="W22" s="58"/>
      <c r="X22" s="58"/>
      <c r="Y22" s="58"/>
      <c r="AC22" s="49"/>
      <c r="AD22" s="49"/>
      <c r="AE22" s="49"/>
      <c r="AF22" s="49"/>
    </row>
    <row r="23" spans="2:42" ht="14.25" customHeight="1" x14ac:dyDescent="0.2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T23"/>
      <c r="U23" s="6"/>
      <c r="V23" s="6"/>
      <c r="W23" s="6"/>
      <c r="X23" s="6"/>
      <c r="Y23" s="6"/>
      <c r="AC23" s="49"/>
      <c r="AD23" s="32"/>
      <c r="AE23" s="32"/>
      <c r="AF23" s="32"/>
    </row>
    <row r="24" spans="2:42" ht="14.2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T24"/>
      <c r="U24" s="6"/>
      <c r="V24" s="6"/>
      <c r="W24" s="6"/>
      <c r="X24" s="6"/>
      <c r="Y24" s="6"/>
      <c r="AC24" s="49"/>
      <c r="AD24"/>
      <c r="AE24"/>
      <c r="AF24"/>
    </row>
    <row r="25" spans="2:42" ht="14.2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6"/>
      <c r="V25" s="6"/>
      <c r="W25" s="6"/>
      <c r="X25" s="6"/>
      <c r="Y25" s="6"/>
      <c r="AC25" s="49"/>
      <c r="AD25"/>
      <c r="AE25"/>
      <c r="AF25"/>
    </row>
    <row r="26" spans="2:42" ht="14.2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AC26" s="49"/>
      <c r="AD26"/>
      <c r="AE26"/>
      <c r="AF26"/>
    </row>
    <row r="27" spans="2:42" ht="14.25" customHeight="1" x14ac:dyDescent="0.25">
      <c r="B27"/>
      <c r="C27"/>
      <c r="D27"/>
      <c r="E27"/>
      <c r="F27"/>
      <c r="M27"/>
      <c r="N27"/>
      <c r="O27"/>
      <c r="P27"/>
      <c r="Q27"/>
      <c r="R27"/>
      <c r="S27"/>
      <c r="T27"/>
      <c r="AC27" s="49"/>
      <c r="AD27"/>
      <c r="AE27"/>
      <c r="AF27"/>
    </row>
    <row r="28" spans="2:42" ht="14.25" customHeight="1" x14ac:dyDescent="0.25">
      <c r="B28"/>
      <c r="C28"/>
      <c r="D28"/>
      <c r="E28"/>
      <c r="F28"/>
      <c r="M28"/>
      <c r="N28"/>
      <c r="O28"/>
      <c r="P28"/>
      <c r="Q28"/>
      <c r="R28"/>
      <c r="S28"/>
      <c r="T28"/>
      <c r="AC28" s="49"/>
      <c r="AD28"/>
      <c r="AE28"/>
      <c r="AF28"/>
    </row>
    <row r="29" spans="2:42" ht="14.2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AC29" s="49"/>
      <c r="AD29"/>
      <c r="AE29"/>
      <c r="AF29"/>
    </row>
    <row r="30" spans="2:42" ht="14.2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AC30" s="49"/>
      <c r="AD30"/>
      <c r="AE30"/>
      <c r="AF30"/>
    </row>
    <row r="31" spans="2:42" ht="14.2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C31" s="49"/>
      <c r="AD31"/>
      <c r="AE31"/>
      <c r="AF31"/>
    </row>
    <row r="32" spans="2:42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C32" s="49"/>
      <c r="AD32"/>
      <c r="AE32"/>
      <c r="AF32"/>
    </row>
    <row r="33" spans="2:32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C33" s="49"/>
      <c r="AD33"/>
      <c r="AE33"/>
      <c r="AF33"/>
    </row>
    <row r="34" spans="2:32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AC34"/>
      <c r="AD34"/>
      <c r="AE34"/>
      <c r="AF34"/>
    </row>
    <row r="35" spans="2:32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AC35"/>
      <c r="AD35"/>
      <c r="AE35"/>
      <c r="AF35"/>
    </row>
    <row r="36" spans="2:32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AC36"/>
      <c r="AD36"/>
      <c r="AE36"/>
      <c r="AF36"/>
    </row>
    <row r="37" spans="2:32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AC37"/>
      <c r="AD37"/>
      <c r="AE37"/>
      <c r="AF37"/>
    </row>
    <row r="38" spans="2:32" ht="14.2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AC38"/>
      <c r="AD38"/>
      <c r="AE38"/>
      <c r="AF38"/>
    </row>
    <row r="39" spans="2:32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AC39"/>
      <c r="AD39"/>
      <c r="AE39"/>
      <c r="AF39"/>
    </row>
    <row r="40" spans="2:32" ht="14.2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AC40"/>
      <c r="AD40"/>
      <c r="AE40"/>
      <c r="AF40"/>
    </row>
    <row r="41" spans="2:32" ht="14.2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AC41"/>
      <c r="AD41"/>
      <c r="AE41"/>
      <c r="AF41"/>
    </row>
    <row r="42" spans="2:32" ht="14.2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AC42"/>
      <c r="AD42"/>
      <c r="AE42"/>
      <c r="AF42"/>
    </row>
    <row r="43" spans="2:32" ht="14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C43"/>
      <c r="AD43"/>
      <c r="AE43"/>
      <c r="AF43"/>
    </row>
    <row r="44" spans="2:32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AC44"/>
      <c r="AD44"/>
      <c r="AE44"/>
      <c r="AF44"/>
    </row>
    <row r="45" spans="2:32" ht="1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AC45"/>
      <c r="AD45"/>
      <c r="AE45"/>
      <c r="AF45"/>
    </row>
    <row r="46" spans="2:32" ht="1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AC46"/>
      <c r="AD46"/>
      <c r="AE46"/>
      <c r="AF46"/>
    </row>
    <row r="47" spans="2:32" ht="1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AC47"/>
      <c r="AD47"/>
      <c r="AE47"/>
      <c r="AF47"/>
    </row>
    <row r="48" spans="2:32" ht="14.25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AC48"/>
      <c r="AD48"/>
      <c r="AE48"/>
      <c r="AF48"/>
    </row>
    <row r="49" spans="2:32" ht="14.2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AC49"/>
      <c r="AD49"/>
      <c r="AE49"/>
      <c r="AF49"/>
    </row>
    <row r="50" spans="2:32" ht="14.2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AC50"/>
      <c r="AD50"/>
      <c r="AE50"/>
      <c r="AF50"/>
    </row>
    <row r="51" spans="2:32" ht="14.2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AC51"/>
      <c r="AD51"/>
      <c r="AE51"/>
      <c r="AF51"/>
    </row>
    <row r="52" spans="2:32" ht="14.2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AC52"/>
      <c r="AD52"/>
      <c r="AE52"/>
      <c r="AF52"/>
    </row>
    <row r="53" spans="2:32" ht="13.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AC53"/>
      <c r="AD53"/>
      <c r="AE53"/>
      <c r="AF53"/>
    </row>
    <row r="54" spans="2:32" ht="13.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AC54"/>
      <c r="AD54"/>
      <c r="AE54"/>
      <c r="AF54"/>
    </row>
    <row r="55" spans="2:32" ht="13.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AC55"/>
      <c r="AD55"/>
      <c r="AE55"/>
      <c r="AF55"/>
    </row>
    <row r="56" spans="2:32" ht="13.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AC56"/>
      <c r="AD56"/>
      <c r="AE56"/>
      <c r="AF56"/>
    </row>
    <row r="57" spans="2:32" ht="13.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AC57"/>
      <c r="AD57"/>
      <c r="AE57"/>
      <c r="AF57"/>
    </row>
    <row r="58" spans="2:32" ht="14.2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AC58"/>
      <c r="AD58"/>
      <c r="AE58"/>
      <c r="AF58"/>
    </row>
    <row r="59" spans="2:32" ht="14.2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AC59"/>
      <c r="AD59"/>
      <c r="AE59"/>
      <c r="AF59"/>
    </row>
    <row r="60" spans="2:32" ht="14.2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AC60"/>
      <c r="AD60"/>
      <c r="AE60"/>
      <c r="AF60"/>
    </row>
    <row r="61" spans="2:32" ht="14.2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AC61"/>
      <c r="AD61"/>
      <c r="AE61"/>
      <c r="AF61"/>
    </row>
    <row r="62" spans="2:32" ht="14.2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AC62"/>
      <c r="AD62"/>
      <c r="AE62"/>
      <c r="AF62"/>
    </row>
    <row r="63" spans="2:32" ht="14.2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AC63"/>
      <c r="AD63"/>
      <c r="AE63"/>
      <c r="AF63"/>
    </row>
  </sheetData>
  <mergeCells count="40">
    <mergeCell ref="W5:W6"/>
    <mergeCell ref="Y5:Y6"/>
    <mergeCell ref="S2:Y3"/>
    <mergeCell ref="AP5:AP6"/>
    <mergeCell ref="X5:X6"/>
    <mergeCell ref="AO5:AO6"/>
    <mergeCell ref="AK5:AK6"/>
    <mergeCell ref="AJ5:AJ6"/>
    <mergeCell ref="C5:C6"/>
    <mergeCell ref="D5:D6"/>
    <mergeCell ref="AA5:AA6"/>
    <mergeCell ref="AB5:AB6"/>
    <mergeCell ref="AH5:AH6"/>
    <mergeCell ref="E5:E6"/>
    <mergeCell ref="F5:F6"/>
    <mergeCell ref="G5:G6"/>
    <mergeCell ref="H5:H6"/>
    <mergeCell ref="J5:J6"/>
    <mergeCell ref="I5:I6"/>
    <mergeCell ref="AG5:AG6"/>
    <mergeCell ref="K5:K6"/>
    <mergeCell ref="L5:L6"/>
    <mergeCell ref="Q5:Q6"/>
    <mergeCell ref="R5:R6"/>
    <mergeCell ref="N5:N6"/>
    <mergeCell ref="M5:M6"/>
    <mergeCell ref="AN5:AN6"/>
    <mergeCell ref="AD5:AD6"/>
    <mergeCell ref="O5:O6"/>
    <mergeCell ref="T5:T6"/>
    <mergeCell ref="U5:U6"/>
    <mergeCell ref="AL5:AL6"/>
    <mergeCell ref="S5:S6"/>
    <mergeCell ref="P5:P6"/>
    <mergeCell ref="AE5:AE6"/>
    <mergeCell ref="AI5:AI6"/>
    <mergeCell ref="AF5:AF6"/>
    <mergeCell ref="AC5:AC6"/>
    <mergeCell ref="V5:V6"/>
    <mergeCell ref="AM5:AM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U45"/>
  <sheetViews>
    <sheetView showGridLines="0" zoomScaleNormal="100" workbookViewId="0"/>
  </sheetViews>
  <sheetFormatPr defaultColWidth="9.140625" defaultRowHeight="14.25" customHeight="1" x14ac:dyDescent="0.2"/>
  <cols>
    <col min="1" max="1" width="1.7109375" style="2" customWidth="1"/>
    <col min="2" max="2" width="53.140625" style="2" customWidth="1"/>
    <col min="3" max="21" width="10.85546875" style="2" customWidth="1"/>
    <col min="22" max="16384" width="9.140625" style="2"/>
  </cols>
  <sheetData>
    <row r="2" spans="2:21" ht="14.25" customHeight="1" x14ac:dyDescent="0.2">
      <c r="O2" s="99" t="s">
        <v>224</v>
      </c>
      <c r="P2" s="99"/>
      <c r="Q2" s="99"/>
      <c r="R2" s="99"/>
      <c r="S2" s="99"/>
      <c r="T2" s="99"/>
      <c r="U2" s="99"/>
    </row>
    <row r="3" spans="2:21" ht="14.25" customHeight="1" x14ac:dyDescent="0.2">
      <c r="I3" s="61"/>
      <c r="O3" s="99"/>
      <c r="P3" s="99"/>
      <c r="Q3" s="99"/>
      <c r="R3" s="99"/>
      <c r="S3" s="99"/>
      <c r="T3" s="99"/>
      <c r="U3" s="99"/>
    </row>
    <row r="5" spans="2:21" s="11" customFormat="1" ht="14.25" customHeight="1" x14ac:dyDescent="0.2">
      <c r="B5" s="77" t="s">
        <v>108</v>
      </c>
      <c r="C5" s="98" t="s">
        <v>19</v>
      </c>
      <c r="D5" s="98" t="s">
        <v>9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26</v>
      </c>
      <c r="J5" s="98" t="s">
        <v>27</v>
      </c>
      <c r="K5" s="98" t="s">
        <v>28</v>
      </c>
      <c r="L5" s="98" t="s">
        <v>88</v>
      </c>
      <c r="M5" s="98" t="s">
        <v>29</v>
      </c>
      <c r="N5" s="98" t="s">
        <v>194</v>
      </c>
      <c r="O5" s="98" t="s">
        <v>197</v>
      </c>
      <c r="P5" s="98" t="s">
        <v>218</v>
      </c>
      <c r="Q5" s="98" t="s">
        <v>223</v>
      </c>
      <c r="R5" s="98" t="s">
        <v>226</v>
      </c>
      <c r="S5" s="98" t="s">
        <v>257</v>
      </c>
      <c r="T5" s="98" t="s">
        <v>266</v>
      </c>
      <c r="U5" s="98" t="s">
        <v>270</v>
      </c>
    </row>
    <row r="6" spans="2:21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2:21" ht="14.45" customHeight="1" x14ac:dyDescent="0.2">
      <c r="B7" s="6" t="s">
        <v>253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  <c r="Q7" s="6">
        <v>3435962.8403765606</v>
      </c>
      <c r="R7" s="6">
        <v>3387582.6926613464</v>
      </c>
      <c r="S7" s="6">
        <v>3105739.4731393382</v>
      </c>
      <c r="T7" s="6">
        <v>3107827.0215485548</v>
      </c>
      <c r="U7" s="6">
        <v>2464967.1099920315</v>
      </c>
    </row>
    <row r="8" spans="2:21" ht="14.45" customHeight="1" x14ac:dyDescent="0.2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</row>
    <row r="9" spans="2:21" ht="14.45" customHeight="1" x14ac:dyDescent="0.2">
      <c r="B9" s="6" t="s">
        <v>254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  <c r="Q9" s="6">
        <v>1979649.8880300003</v>
      </c>
      <c r="R9" s="6">
        <v>1983796.5107</v>
      </c>
      <c r="S9" s="6">
        <v>2016020.77572</v>
      </c>
      <c r="T9" s="6">
        <v>2046623.0291700002</v>
      </c>
      <c r="U9" s="6">
        <v>3173588.3669299996</v>
      </c>
    </row>
    <row r="10" spans="2:21" ht="14.45" customHeight="1" x14ac:dyDescent="0.2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  <c r="Q10" s="6">
        <v>1130182.1048799991</v>
      </c>
      <c r="R10" s="6">
        <v>1372330.9623492616</v>
      </c>
      <c r="S10" s="6">
        <v>1392872.8551869702</v>
      </c>
      <c r="T10" s="6">
        <v>1744995.1912029719</v>
      </c>
      <c r="U10" s="6">
        <v>2210238.4626411358</v>
      </c>
    </row>
    <row r="11" spans="2:21" s="12" customFormat="1" ht="14.25" customHeight="1" x14ac:dyDescent="0.25">
      <c r="B11" s="5" t="s">
        <v>252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  <c r="Q11" s="4">
        <v>6545794.8332865601</v>
      </c>
      <c r="R11" s="4">
        <v>6743710.1657106075</v>
      </c>
      <c r="S11" s="4">
        <v>6514633.1040463084</v>
      </c>
      <c r="T11" s="4">
        <v>6899445.2419215273</v>
      </c>
      <c r="U11" s="4">
        <v>7848793.9395631673</v>
      </c>
    </row>
    <row r="12" spans="2:21" ht="14.45" customHeight="1" x14ac:dyDescent="0.2">
      <c r="B12" s="6" t="s">
        <v>251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  <c r="Q12" s="6">
        <v>3251259.7524565598</v>
      </c>
      <c r="R12" s="6">
        <v>2128468.3427784541</v>
      </c>
      <c r="S12" s="6">
        <v>1448130.254513693</v>
      </c>
      <c r="T12" s="6">
        <v>2057328.372370332</v>
      </c>
      <c r="U12" s="6">
        <v>2814436.7872565282</v>
      </c>
    </row>
    <row r="13" spans="2:21" s="12" customFormat="1" ht="14.25" customHeight="1" x14ac:dyDescent="0.2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  <c r="Q13" s="4">
        <v>3294535.0808300003</v>
      </c>
      <c r="R13" s="4">
        <v>4615241.8229321539</v>
      </c>
      <c r="S13" s="4">
        <v>5066502.8495326154</v>
      </c>
      <c r="T13" s="4">
        <v>4842116.8695511948</v>
      </c>
      <c r="U13" s="4">
        <v>5034357.1523066387</v>
      </c>
    </row>
    <row r="14" spans="2:21" ht="14.25" customHeight="1" x14ac:dyDescent="0.2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  <c r="O14" s="69">
        <v>1.559833305427758</v>
      </c>
      <c r="P14" s="69">
        <v>1.1601162119829354</v>
      </c>
      <c r="Q14" s="69">
        <v>1.1886921681904248</v>
      </c>
      <c r="R14" s="69">
        <v>1.6125826820057212</v>
      </c>
      <c r="S14" s="69">
        <v>2.0034747819840502</v>
      </c>
      <c r="T14" s="69">
        <v>2.0242141084008924</v>
      </c>
      <c r="U14" s="69">
        <v>2.4050982194698345</v>
      </c>
    </row>
    <row r="15" spans="2:21" ht="14.45" customHeight="1" x14ac:dyDescent="0.2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  <c r="O15" s="6">
        <v>2415967.7503966717</v>
      </c>
      <c r="P15" s="6">
        <v>2621768</v>
      </c>
      <c r="Q15" s="6">
        <v>2771562.87304</v>
      </c>
      <c r="R15" s="6">
        <v>2862018.7196799996</v>
      </c>
      <c r="S15" s="6">
        <v>2528857.8099871236</v>
      </c>
      <c r="T15" s="6">
        <v>2392097.1845100001</v>
      </c>
      <c r="U15" s="6">
        <v>2093202.3114700001</v>
      </c>
    </row>
    <row r="16" spans="2:21" ht="14.25" customHeight="1" thickBot="1" x14ac:dyDescent="0.25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2:21" ht="14.25" customHeight="1" thickBot="1" x14ac:dyDescent="0.25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2:21" ht="14.25" customHeight="1" x14ac:dyDescent="0.2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  <c r="O18" s="6">
        <v>974300</v>
      </c>
      <c r="P18" s="6">
        <v>955552</v>
      </c>
      <c r="Q18" s="6">
        <v>640538</v>
      </c>
      <c r="R18" s="6">
        <v>1264321</v>
      </c>
      <c r="S18" s="6">
        <v>3906946</v>
      </c>
      <c r="T18" s="6">
        <v>4271074</v>
      </c>
      <c r="U18" s="6">
        <v>2978091</v>
      </c>
    </row>
    <row r="19" spans="2:21" ht="14.25" customHeight="1" x14ac:dyDescent="0.2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  <c r="O19" s="6">
        <v>3944181.3556505851</v>
      </c>
      <c r="P19" s="6">
        <v>4338018.460859186</v>
      </c>
      <c r="Q19" s="6">
        <v>5905256.8332865601</v>
      </c>
      <c r="R19" s="6">
        <v>5479389.1657106075</v>
      </c>
      <c r="S19" s="6">
        <v>2607687.1040463084</v>
      </c>
      <c r="T19" s="6">
        <v>2628371.2419215273</v>
      </c>
      <c r="U19" s="6">
        <v>4870702.9395631673</v>
      </c>
    </row>
    <row r="20" spans="2:21" ht="14.25" customHeight="1" x14ac:dyDescent="0.2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  <c r="O20" s="45">
        <v>19.808959911592993</v>
      </c>
      <c r="P20" s="45">
        <v>18.051181278597863</v>
      </c>
      <c r="Q20" s="45">
        <v>9.7854884901486283</v>
      </c>
      <c r="R20" s="45">
        <v>18.748151520933199</v>
      </c>
      <c r="S20" s="45">
        <v>59.971850104242307</v>
      </c>
      <c r="T20" s="45">
        <v>61.904600301030669</v>
      </c>
      <c r="U20" s="45">
        <v>37.943294510363316</v>
      </c>
    </row>
    <row r="21" spans="2:21" ht="14.25" customHeight="1" x14ac:dyDescent="0.2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  <c r="O21" s="45">
        <v>80.191040088407007</v>
      </c>
      <c r="P21" s="45">
        <v>81.948818721402134</v>
      </c>
      <c r="Q21" s="45">
        <v>90.214511509851363</v>
      </c>
      <c r="R21" s="45">
        <v>81.251848479066808</v>
      </c>
      <c r="S21" s="45">
        <v>40.028149895757693</v>
      </c>
      <c r="T21" s="45">
        <v>38.095399698969331</v>
      </c>
      <c r="U21" s="45">
        <v>62.056705489636684</v>
      </c>
    </row>
    <row r="22" spans="2:21" ht="14.25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14.25" customHeight="1" x14ac:dyDescent="0.2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4.25" customHeight="1" x14ac:dyDescent="0.2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  <c r="O24" s="48">
        <v>1122354.8082400002</v>
      </c>
      <c r="P24" s="48">
        <v>1985142.5520600006</v>
      </c>
      <c r="Q24" s="48">
        <v>3109831.9929099996</v>
      </c>
      <c r="R24" s="48">
        <v>3356127.4730492616</v>
      </c>
      <c r="S24" s="48">
        <v>3408893.6309069702</v>
      </c>
      <c r="T24" s="48">
        <v>3791618.2203729721</v>
      </c>
      <c r="U24" s="48">
        <v>5383826.8295711353</v>
      </c>
    </row>
    <row r="25" spans="2:21" ht="14.25" customHeight="1" x14ac:dyDescent="0.2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</row>
    <row r="26" spans="2:21" ht="14.25" customHeight="1" x14ac:dyDescent="0.2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  <c r="O26" s="45">
        <v>22.819133124304429</v>
      </c>
      <c r="P26" s="45">
        <v>37.501013101425634</v>
      </c>
      <c r="Q26" s="45">
        <v>47.508852203798639</v>
      </c>
      <c r="R26" s="45">
        <v>49.766781053462061</v>
      </c>
      <c r="S26" s="45">
        <v>52.326717045502832</v>
      </c>
      <c r="T26" s="45">
        <v>54.955407100484344</v>
      </c>
      <c r="U26" s="45">
        <v>68.594319981227301</v>
      </c>
    </row>
    <row r="27" spans="2:21" ht="14.25" customHeight="1" x14ac:dyDescent="0.2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73"/>
      <c r="T27" s="73"/>
      <c r="U27" s="73"/>
    </row>
    <row r="28" spans="2:21" ht="14.25" customHeight="1" x14ac:dyDescent="0.2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  <c r="O28" s="6">
        <v>1870972.1444505854</v>
      </c>
      <c r="P28" s="6">
        <v>1650388.6124177852</v>
      </c>
      <c r="Q28" s="6">
        <v>1758874.6020025602</v>
      </c>
      <c r="R28" s="6">
        <v>1656005.8733898071</v>
      </c>
      <c r="S28" s="6">
        <v>1432251.7076228671</v>
      </c>
      <c r="T28" s="6">
        <v>1480947.5265782485</v>
      </c>
      <c r="U28" s="6">
        <v>919495.17808710365</v>
      </c>
    </row>
    <row r="29" spans="2:21" ht="14.25" customHeight="1" x14ac:dyDescent="0.2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  <c r="O29" s="6">
        <v>3047509.2111999998</v>
      </c>
      <c r="P29" s="6">
        <v>3643181.8484414001</v>
      </c>
      <c r="Q29" s="6">
        <v>4786920.2312840009</v>
      </c>
      <c r="R29" s="6">
        <v>5087704.2923208</v>
      </c>
      <c r="S29" s="6">
        <v>5082381.3964234395</v>
      </c>
      <c r="T29" s="6">
        <v>5418497.7153432798</v>
      </c>
      <c r="U29" s="6">
        <v>6929298.7614760641</v>
      </c>
    </row>
    <row r="30" spans="2:21" ht="14.25" customHeight="1" x14ac:dyDescent="0.2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  <c r="O30" s="45">
        <v>38.039630714491246</v>
      </c>
      <c r="P30" s="45">
        <v>31.177229520619527</v>
      </c>
      <c r="Q30" s="45">
        <v>26.870298364048352</v>
      </c>
      <c r="R30" s="45">
        <v>24.556302579698844</v>
      </c>
      <c r="S30" s="45">
        <v>21.985147662932548</v>
      </c>
      <c r="T30" s="45">
        <v>21.464733390155839</v>
      </c>
      <c r="U30" s="45">
        <v>11.715114260450047</v>
      </c>
    </row>
    <row r="31" spans="2:21" ht="14.25" customHeight="1" x14ac:dyDescent="0.2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  <c r="O31" s="45">
        <v>61.960369285508754</v>
      </c>
      <c r="P31" s="45">
        <v>68.822770479380452</v>
      </c>
      <c r="Q31" s="45">
        <v>73.129701635951662</v>
      </c>
      <c r="R31" s="45">
        <v>75.443697420301149</v>
      </c>
      <c r="S31" s="45">
        <v>78.014852337067424</v>
      </c>
      <c r="T31" s="45">
        <v>78.535266609844172</v>
      </c>
      <c r="U31" s="45">
        <v>88.284885739549964</v>
      </c>
    </row>
    <row r="32" spans="2:21" ht="14.25" customHeight="1" x14ac:dyDescent="0.2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2">
      <c r="B33" s="24" t="s">
        <v>360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2">
      <c r="B34" s="24" t="s">
        <v>361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2">
      <c r="B35" s="24" t="s">
        <v>362</v>
      </c>
      <c r="C35" s="24"/>
      <c r="K35" s="21"/>
    </row>
    <row r="36" spans="2:11" ht="14.25" customHeight="1" x14ac:dyDescent="0.2">
      <c r="B36" s="40" t="s">
        <v>256</v>
      </c>
      <c r="C36" s="24"/>
      <c r="K36" s="21"/>
    </row>
    <row r="37" spans="2:11" ht="14.25" customHeight="1" x14ac:dyDescent="0.2">
      <c r="B37" s="40" t="s">
        <v>363</v>
      </c>
      <c r="C37" s="40"/>
      <c r="K37" s="21"/>
    </row>
    <row r="38" spans="2:11" ht="14.25" customHeight="1" x14ac:dyDescent="0.2">
      <c r="B38" s="43" t="s">
        <v>255</v>
      </c>
      <c r="C38" s="43"/>
    </row>
    <row r="39" spans="2:11" ht="14.25" customHeight="1" x14ac:dyDescent="0.2">
      <c r="B39" s="42"/>
      <c r="C39" s="42"/>
    </row>
    <row r="40" spans="2:11" ht="14.25" customHeight="1" x14ac:dyDescent="0.2">
      <c r="B40" s="42"/>
      <c r="C40" s="42"/>
    </row>
    <row r="41" spans="2:11" ht="14.25" customHeight="1" x14ac:dyDescent="0.2">
      <c r="B41" s="42"/>
      <c r="C41" s="42"/>
    </row>
    <row r="42" spans="2:11" ht="14.25" customHeight="1" x14ac:dyDescent="0.2">
      <c r="B42" s="42"/>
      <c r="C42" s="42"/>
    </row>
    <row r="43" spans="2:11" ht="14.25" customHeight="1" x14ac:dyDescent="0.2">
      <c r="B43" s="42"/>
      <c r="C43" s="42"/>
    </row>
    <row r="44" spans="2:11" ht="14.25" customHeight="1" x14ac:dyDescent="0.2">
      <c r="B44" s="42"/>
      <c r="C44" s="42"/>
    </row>
    <row r="45" spans="2:11" ht="14.25" customHeight="1" x14ac:dyDescent="0.2">
      <c r="B45" s="41"/>
      <c r="C45" s="41"/>
    </row>
  </sheetData>
  <mergeCells count="20">
    <mergeCell ref="Q5:Q6"/>
    <mergeCell ref="S5:S6"/>
    <mergeCell ref="R5:R6"/>
    <mergeCell ref="P5:P6"/>
    <mergeCell ref="O2:U3"/>
    <mergeCell ref="U5:U6"/>
    <mergeCell ref="T5:T6"/>
    <mergeCell ref="O5:O6"/>
    <mergeCell ref="M5:M6"/>
    <mergeCell ref="N5:N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AA154"/>
  <sheetViews>
    <sheetView showGridLines="0" topLeftCell="B100" zoomScaleNormal="100" workbookViewId="0">
      <selection activeCell="T105" sqref="T105:Y105"/>
    </sheetView>
  </sheetViews>
  <sheetFormatPr defaultColWidth="9.140625" defaultRowHeight="14.25" customHeight="1" x14ac:dyDescent="0.2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20" width="10.7109375" style="2" customWidth="1"/>
    <col min="21" max="25" width="10.7109375" style="23" customWidth="1"/>
    <col min="26" max="16384" width="9.140625" style="2"/>
  </cols>
  <sheetData>
    <row r="1" spans="2:25" ht="14.25" customHeight="1" x14ac:dyDescent="0.2">
      <c r="D1" s="22"/>
      <c r="E1" s="22"/>
      <c r="F1" s="22"/>
      <c r="G1" s="22"/>
      <c r="H1" s="22"/>
      <c r="I1" s="22"/>
      <c r="J1" s="22"/>
      <c r="K1" s="22"/>
      <c r="L1" s="22"/>
    </row>
    <row r="2" spans="2:25" ht="14.25" customHeight="1" x14ac:dyDescent="0.2">
      <c r="D2" s="22"/>
      <c r="E2" s="22"/>
      <c r="F2" s="22"/>
      <c r="G2" s="22"/>
      <c r="H2" s="22"/>
      <c r="S2" s="99" t="s">
        <v>224</v>
      </c>
      <c r="T2" s="99"/>
      <c r="U2" s="99"/>
      <c r="V2" s="99"/>
      <c r="W2" s="99"/>
      <c r="X2" s="99"/>
      <c r="Y2" s="99"/>
    </row>
    <row r="3" spans="2:25" ht="14.25" customHeight="1" x14ac:dyDescent="0.2">
      <c r="D3" s="22"/>
      <c r="E3" s="22"/>
      <c r="F3" s="22"/>
      <c r="G3" s="22"/>
      <c r="H3" s="22"/>
      <c r="L3" s="61"/>
      <c r="S3" s="99"/>
      <c r="T3" s="99"/>
      <c r="U3" s="99"/>
      <c r="V3" s="99"/>
      <c r="W3" s="99"/>
      <c r="X3" s="99"/>
      <c r="Y3" s="99"/>
    </row>
    <row r="5" spans="2:25" s="11" customFormat="1" ht="14.25" customHeight="1" x14ac:dyDescent="0.2">
      <c r="B5" s="77" t="s">
        <v>126</v>
      </c>
      <c r="C5" s="98" t="s">
        <v>19</v>
      </c>
      <c r="D5" s="98" t="s">
        <v>9</v>
      </c>
      <c r="E5" s="98" t="s">
        <v>23</v>
      </c>
      <c r="F5" s="98" t="s">
        <v>24</v>
      </c>
      <c r="G5" s="98" t="s">
        <v>25</v>
      </c>
      <c r="H5" s="98" t="s">
        <v>87</v>
      </c>
      <c r="I5" s="98" t="s">
        <v>4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15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220</v>
      </c>
      <c r="T5" s="98" t="s">
        <v>223</v>
      </c>
      <c r="U5" s="98" t="s">
        <v>226</v>
      </c>
      <c r="V5" s="98" t="s">
        <v>257</v>
      </c>
      <c r="W5" s="98" t="s">
        <v>263</v>
      </c>
      <c r="X5" s="98" t="s">
        <v>266</v>
      </c>
      <c r="Y5" s="98" t="s">
        <v>270</v>
      </c>
    </row>
    <row r="6" spans="2:25" ht="14.25" customHeight="1" x14ac:dyDescent="0.2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2:25" ht="13.5" customHeight="1" thickBot="1" x14ac:dyDescent="0.25">
      <c r="B7" s="8" t="s">
        <v>127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2:25" ht="14.25" customHeight="1" x14ac:dyDescent="0.2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  <c r="T8" s="6">
        <v>728664.53</v>
      </c>
      <c r="U8" s="6">
        <v>859495.49</v>
      </c>
      <c r="V8" s="6">
        <v>868225.86999999988</v>
      </c>
      <c r="W8" s="6">
        <v>859163.67</v>
      </c>
      <c r="X8" s="6">
        <v>3315549.56</v>
      </c>
      <c r="Y8" s="6">
        <v>1054966.07</v>
      </c>
    </row>
    <row r="9" spans="2:25" ht="14.25" customHeight="1" x14ac:dyDescent="0.2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  <c r="T9" s="6">
        <v>643826.44513240003</v>
      </c>
      <c r="U9" s="6">
        <v>724532.40938800003</v>
      </c>
      <c r="V9" s="6">
        <v>738194.72609020001</v>
      </c>
      <c r="W9" s="6">
        <v>756383.51556620002</v>
      </c>
      <c r="X9" s="6">
        <v>2862937.0961768003</v>
      </c>
      <c r="Y9" s="6">
        <v>899607.14970860002</v>
      </c>
    </row>
    <row r="10" spans="2:25" ht="14.1" customHeight="1" x14ac:dyDescent="0.2">
      <c r="B10" s="6" t="s">
        <v>231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  <c r="T10" s="6">
        <v>314632.3</v>
      </c>
      <c r="U10" s="6">
        <v>376421.19999999995</v>
      </c>
      <c r="V10" s="6">
        <v>375773.58999999997</v>
      </c>
      <c r="W10" s="6">
        <v>369230.99</v>
      </c>
      <c r="X10" s="6">
        <v>1436058.08</v>
      </c>
      <c r="Y10" s="6">
        <v>447318.99</v>
      </c>
    </row>
    <row r="11" spans="2:25" ht="14.1" customHeight="1" x14ac:dyDescent="0.2">
      <c r="B11" s="6" t="s">
        <v>232</v>
      </c>
      <c r="C11" s="6">
        <f t="shared" ref="C11:I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ref="J11:W11" si="2">SUM(J13:J14)</f>
        <v>260577.16</v>
      </c>
      <c r="K11" s="6">
        <f t="shared" si="2"/>
        <v>281688.51</v>
      </c>
      <c r="L11" s="6">
        <f t="shared" si="2"/>
        <v>286820.52999999997</v>
      </c>
      <c r="M11" s="6">
        <f t="shared" si="2"/>
        <v>281543.21999999997</v>
      </c>
      <c r="N11" s="6">
        <f t="shared" si="2"/>
        <v>1110629.42</v>
      </c>
      <c r="O11" s="6">
        <f t="shared" si="2"/>
        <v>336334.32999999996</v>
      </c>
      <c r="P11" s="6">
        <f t="shared" si="2"/>
        <v>366552.03</v>
      </c>
      <c r="Q11" s="6">
        <f t="shared" si="2"/>
        <v>366124.48</v>
      </c>
      <c r="R11" s="6">
        <f t="shared" si="2"/>
        <v>356507.13</v>
      </c>
      <c r="S11" s="6">
        <f t="shared" si="2"/>
        <v>1425517.9700000002</v>
      </c>
      <c r="T11" s="6">
        <f t="shared" si="2"/>
        <v>319991.33</v>
      </c>
      <c r="U11" s="6">
        <f t="shared" si="2"/>
        <v>381484.24</v>
      </c>
      <c r="V11" s="6">
        <f t="shared" si="2"/>
        <v>381088.26</v>
      </c>
      <c r="W11" s="6">
        <f t="shared" si="2"/>
        <v>372683.62</v>
      </c>
      <c r="X11" s="6">
        <f>SUM(X13:X14)</f>
        <v>1455247.4500000002</v>
      </c>
      <c r="Y11" s="6">
        <f>SUM(Y13:Y14)</f>
        <v>452612.86</v>
      </c>
    </row>
    <row r="12" spans="2:25" ht="14.25" customHeight="1" x14ac:dyDescent="0.2">
      <c r="B12" s="6" t="s">
        <v>128</v>
      </c>
      <c r="C12" s="79">
        <f t="shared" ref="C12:Y12" si="3">(C10/C8)*1000</f>
        <v>346.51289749729762</v>
      </c>
      <c r="D12" s="79">
        <f t="shared" si="3"/>
        <v>412.71817597187169</v>
      </c>
      <c r="E12" s="79">
        <f t="shared" si="3"/>
        <v>415.58264532217009</v>
      </c>
      <c r="F12" s="79">
        <f t="shared" si="3"/>
        <v>415.08445190156601</v>
      </c>
      <c r="G12" s="79">
        <f t="shared" si="3"/>
        <v>417.12576289705765</v>
      </c>
      <c r="H12" s="79">
        <f t="shared" si="3"/>
        <v>419.4370714414049</v>
      </c>
      <c r="I12" s="79">
        <f t="shared" si="3"/>
        <v>416.97074249359918</v>
      </c>
      <c r="J12" s="79">
        <f t="shared" si="3"/>
        <v>424.31193538476521</v>
      </c>
      <c r="K12" s="79">
        <f t="shared" si="3"/>
        <v>427.29246873389093</v>
      </c>
      <c r="L12" s="79">
        <f t="shared" si="3"/>
        <v>424.72558476408665</v>
      </c>
      <c r="M12" s="79">
        <f t="shared" si="3"/>
        <v>417.72880881164673</v>
      </c>
      <c r="N12" s="79">
        <f t="shared" si="3"/>
        <v>423.46308299180231</v>
      </c>
      <c r="O12" s="79">
        <f t="shared" si="3"/>
        <v>422.224931168701</v>
      </c>
      <c r="P12" s="79">
        <f t="shared" si="3"/>
        <v>430.43128100133163</v>
      </c>
      <c r="Q12" s="79">
        <f t="shared" si="3"/>
        <v>425.73011216116225</v>
      </c>
      <c r="R12" s="79">
        <f t="shared" si="3"/>
        <v>426.17853740771045</v>
      </c>
      <c r="S12" s="79">
        <f t="shared" si="3"/>
        <v>426.2078556489181</v>
      </c>
      <c r="T12" s="79">
        <f t="shared" si="3"/>
        <v>431.7930776732058</v>
      </c>
      <c r="U12" s="79">
        <f t="shared" si="3"/>
        <v>437.95599206692748</v>
      </c>
      <c r="V12" s="79">
        <f t="shared" si="3"/>
        <v>432.80625812267033</v>
      </c>
      <c r="W12" s="79">
        <f t="shared" si="3"/>
        <v>429.75628846131258</v>
      </c>
      <c r="X12" s="79">
        <f t="shared" si="3"/>
        <v>433.12822022784059</v>
      </c>
      <c r="Y12" s="79">
        <f t="shared" si="3"/>
        <v>424.01267938408671</v>
      </c>
    </row>
    <row r="13" spans="2:25" ht="13.5" customHeight="1" x14ac:dyDescent="0.2">
      <c r="B13" s="7" t="s">
        <v>233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  <c r="T13" s="6">
        <v>154971.96000000002</v>
      </c>
      <c r="U13" s="6">
        <v>212846.56</v>
      </c>
      <c r="V13" s="6">
        <v>212183.61</v>
      </c>
      <c r="W13" s="6">
        <v>227874.39999999997</v>
      </c>
      <c r="X13" s="6">
        <v>807876.53000000014</v>
      </c>
      <c r="Y13" s="6">
        <v>257875.38999999996</v>
      </c>
    </row>
    <row r="14" spans="2:25" ht="14.25" customHeight="1" x14ac:dyDescent="0.2">
      <c r="B14" s="7" t="s">
        <v>234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  <c r="T14" s="6">
        <v>165019.37</v>
      </c>
      <c r="U14" s="6">
        <v>168637.68</v>
      </c>
      <c r="V14" s="6">
        <v>168904.65</v>
      </c>
      <c r="W14" s="6">
        <v>144809.22</v>
      </c>
      <c r="X14" s="6">
        <v>647370.91999999993</v>
      </c>
      <c r="Y14" s="6">
        <v>194737.47</v>
      </c>
    </row>
    <row r="15" spans="2:25" ht="15" customHeight="1" x14ac:dyDescent="0.2">
      <c r="B15" s="18" t="s">
        <v>131</v>
      </c>
      <c r="C15" s="80">
        <f t="shared" ref="C15:Y15" si="4">C13/C11</f>
        <v>0.40806777294838947</v>
      </c>
      <c r="D15" s="80">
        <f t="shared" si="4"/>
        <v>0.7223544441713996</v>
      </c>
      <c r="E15" s="80">
        <f t="shared" si="4"/>
        <v>0.65962024921265872</v>
      </c>
      <c r="F15" s="80">
        <f t="shared" si="4"/>
        <v>0.58143125836257814</v>
      </c>
      <c r="G15" s="80">
        <f t="shared" si="4"/>
        <v>0.66735117596175419</v>
      </c>
      <c r="H15" s="80">
        <f t="shared" si="4"/>
        <v>0.56253631300525686</v>
      </c>
      <c r="I15" s="80">
        <f t="shared" si="4"/>
        <v>0.61592760195322294</v>
      </c>
      <c r="J15" s="80">
        <f t="shared" si="4"/>
        <v>0.35113841136345181</v>
      </c>
      <c r="K15" s="80">
        <f t="shared" si="4"/>
        <v>0.41206409164505858</v>
      </c>
      <c r="L15" s="80">
        <f t="shared" si="4"/>
        <v>0.33832083079966419</v>
      </c>
      <c r="M15" s="80">
        <f t="shared" si="4"/>
        <v>0.35509730974874842</v>
      </c>
      <c r="N15" s="80">
        <f t="shared" si="4"/>
        <v>0.36428439830092024</v>
      </c>
      <c r="O15" s="80">
        <f t="shared" si="4"/>
        <v>0.39767043703210436</v>
      </c>
      <c r="P15" s="80">
        <f t="shared" si="4"/>
        <v>0.49606984852873409</v>
      </c>
      <c r="Q15" s="80">
        <f t="shared" si="4"/>
        <v>0.49266184003866664</v>
      </c>
      <c r="R15" s="80">
        <f t="shared" si="4"/>
        <v>0.42848640923394721</v>
      </c>
      <c r="S15" s="80">
        <f t="shared" si="4"/>
        <v>0.45507644495004151</v>
      </c>
      <c r="T15" s="80">
        <f t="shared" si="4"/>
        <v>0.48430049651657753</v>
      </c>
      <c r="U15" s="80">
        <f t="shared" si="4"/>
        <v>0.55794325867826156</v>
      </c>
      <c r="V15" s="80">
        <f t="shared" si="4"/>
        <v>0.55678338136157746</v>
      </c>
      <c r="W15" s="80">
        <f t="shared" si="4"/>
        <v>0.61144195175521787</v>
      </c>
      <c r="X15" s="80">
        <f t="shared" si="4"/>
        <v>0.55514718819813091</v>
      </c>
      <c r="Y15" s="80">
        <f t="shared" si="4"/>
        <v>0.56974826124030142</v>
      </c>
    </row>
    <row r="16" spans="2:25" ht="14.1" customHeight="1" x14ac:dyDescent="0.2">
      <c r="B16" s="6" t="s">
        <v>132</v>
      </c>
      <c r="C16" s="6">
        <f t="shared" ref="C16:O16" si="5">C17+C18+C19</f>
        <v>135210.4</v>
      </c>
      <c r="D16" s="6">
        <f t="shared" si="5"/>
        <v>248389.13</v>
      </c>
      <c r="E16" s="6">
        <f t="shared" si="5"/>
        <v>113779.6</v>
      </c>
      <c r="F16" s="6">
        <f t="shared" si="5"/>
        <v>107492.70000000001</v>
      </c>
      <c r="G16" s="6">
        <f t="shared" si="5"/>
        <v>120123.65</v>
      </c>
      <c r="H16" s="6">
        <f t="shared" si="5"/>
        <v>138224.13</v>
      </c>
      <c r="I16" s="6">
        <f t="shared" si="5"/>
        <v>479620.07999999996</v>
      </c>
      <c r="J16" s="6">
        <f t="shared" si="5"/>
        <v>225457.95</v>
      </c>
      <c r="K16" s="6">
        <f t="shared" si="5"/>
        <v>231039.59</v>
      </c>
      <c r="L16" s="6">
        <f t="shared" si="5"/>
        <v>237589.69</v>
      </c>
      <c r="M16" s="6">
        <f t="shared" si="5"/>
        <v>240058.82</v>
      </c>
      <c r="N16" s="6">
        <f t="shared" si="5"/>
        <v>934146.05</v>
      </c>
      <c r="O16" s="6">
        <f t="shared" si="5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  <c r="T16" s="6">
        <v>288439.08</v>
      </c>
      <c r="U16" s="6">
        <v>331573.57</v>
      </c>
      <c r="V16" s="6">
        <v>310885.75</v>
      </c>
      <c r="W16" s="6">
        <v>294020.01</v>
      </c>
      <c r="X16" s="6">
        <v>1224918.4100000004</v>
      </c>
      <c r="Y16" s="6">
        <v>387852.9</v>
      </c>
    </row>
    <row r="17" spans="2:25" ht="14.1" customHeight="1" x14ac:dyDescent="0.2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  <c r="T17" s="6">
        <v>84076.55</v>
      </c>
      <c r="U17" s="6">
        <v>95744.54</v>
      </c>
      <c r="V17" s="6">
        <v>94324.83</v>
      </c>
      <c r="W17" s="6">
        <v>93558.12</v>
      </c>
      <c r="X17" s="6">
        <v>367704.0400000001</v>
      </c>
      <c r="Y17" s="6">
        <v>113318.47</v>
      </c>
    </row>
    <row r="18" spans="2:25" ht="14.25" customHeight="1" x14ac:dyDescent="0.2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6">SUM(O18:R18)</f>
        <v>315023.19</v>
      </c>
      <c r="T18" s="6">
        <v>72886.41</v>
      </c>
      <c r="U18" s="6">
        <v>74001.03</v>
      </c>
      <c r="V18" s="6">
        <v>78714.38</v>
      </c>
      <c r="W18" s="6">
        <v>83572.28</v>
      </c>
      <c r="X18" s="6">
        <v>309174.09999999998</v>
      </c>
      <c r="Y18" s="6">
        <v>87879.51</v>
      </c>
    </row>
    <row r="19" spans="2:25" ht="14.25" customHeight="1" x14ac:dyDescent="0.2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6"/>
        <v>535239.96</v>
      </c>
      <c r="T19" s="6">
        <v>131476.12</v>
      </c>
      <c r="U19" s="6">
        <v>161828</v>
      </c>
      <c r="V19" s="6">
        <v>137846.54</v>
      </c>
      <c r="W19" s="6">
        <v>116889.61000000002</v>
      </c>
      <c r="X19" s="6">
        <v>548040.27</v>
      </c>
      <c r="Y19" s="6">
        <v>186654.91999999998</v>
      </c>
    </row>
    <row r="20" spans="2:25" ht="14.25" customHeight="1" x14ac:dyDescent="0.2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  <c r="T20" s="6">
        <v>288439.08</v>
      </c>
      <c r="U20" s="6">
        <v>23098.05</v>
      </c>
      <c r="V20" s="6">
        <v>13754.02</v>
      </c>
      <c r="W20" s="6">
        <v>13163.02</v>
      </c>
      <c r="X20" s="6">
        <v>50015.090000000004</v>
      </c>
      <c r="Y20" s="6">
        <v>16383.740000000002</v>
      </c>
    </row>
    <row r="21" spans="2:25" ht="14.25" customHeight="1" thickBot="1" x14ac:dyDescent="0.25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2:25" ht="14.25" customHeight="1" thickBot="1" x14ac:dyDescent="0.25">
      <c r="B22" s="9" t="s">
        <v>313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2:25" ht="14.25" customHeight="1" x14ac:dyDescent="0.2">
      <c r="B23" s="5" t="s">
        <v>137</v>
      </c>
      <c r="C23" s="4">
        <f t="shared" ref="C23:U23" si="7">C24+C25</f>
        <v>233945.62167999998</v>
      </c>
      <c r="D23" s="4">
        <f t="shared" si="7"/>
        <v>456539.03858000005</v>
      </c>
      <c r="E23" s="4">
        <f t="shared" si="7"/>
        <v>182525.37059000001</v>
      </c>
      <c r="F23" s="4">
        <f t="shared" si="7"/>
        <v>187418.70570932512</v>
      </c>
      <c r="G23" s="4">
        <f t="shared" si="7"/>
        <v>272258</v>
      </c>
      <c r="H23" s="4">
        <f t="shared" si="7"/>
        <v>332081.41860000027</v>
      </c>
      <c r="I23" s="4">
        <f t="shared" si="7"/>
        <v>974244</v>
      </c>
      <c r="J23" s="4">
        <f t="shared" si="7"/>
        <v>379240</v>
      </c>
      <c r="K23" s="4">
        <f t="shared" si="7"/>
        <v>405919</v>
      </c>
      <c r="L23" s="4">
        <f t="shared" si="7"/>
        <v>596505.41997000028</v>
      </c>
      <c r="M23" s="4">
        <f t="shared" si="7"/>
        <v>741335.68901999923</v>
      </c>
      <c r="N23" s="4">
        <f t="shared" si="7"/>
        <v>2122996</v>
      </c>
      <c r="O23" s="4">
        <f t="shared" si="7"/>
        <v>883714</v>
      </c>
      <c r="P23" s="4">
        <f t="shared" si="7"/>
        <v>1050291</v>
      </c>
      <c r="Q23" s="4">
        <f t="shared" si="7"/>
        <v>1514665</v>
      </c>
      <c r="R23" s="4">
        <f t="shared" si="7"/>
        <v>1210367</v>
      </c>
      <c r="S23" s="4">
        <f t="shared" si="7"/>
        <v>4659042</v>
      </c>
      <c r="T23" s="4">
        <f t="shared" si="7"/>
        <v>1121579</v>
      </c>
      <c r="U23" s="4">
        <f t="shared" si="7"/>
        <v>1004221</v>
      </c>
      <c r="V23" s="4">
        <f>V24+V25</f>
        <v>990516</v>
      </c>
      <c r="W23" s="4">
        <f t="shared" ref="W23:Y23" si="8">W24+W25</f>
        <v>1234246</v>
      </c>
      <c r="X23" s="4">
        <f t="shared" si="8"/>
        <v>4350562</v>
      </c>
      <c r="Y23" s="4">
        <f t="shared" si="8"/>
        <v>1117041</v>
      </c>
    </row>
    <row r="24" spans="2:25" ht="14.25" customHeight="1" x14ac:dyDescent="0.2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  <c r="T24" s="6">
        <v>564694</v>
      </c>
      <c r="U24" s="49">
        <v>644486</v>
      </c>
      <c r="V24" s="49">
        <v>530596</v>
      </c>
      <c r="W24" s="49">
        <v>765244</v>
      </c>
      <c r="X24" s="49">
        <v>2505020</v>
      </c>
      <c r="Y24" s="49">
        <v>694899</v>
      </c>
    </row>
    <row r="25" spans="2:25" ht="14.25" customHeight="1" x14ac:dyDescent="0.2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  <c r="T25" s="6">
        <v>556885</v>
      </c>
      <c r="U25" s="49">
        <v>359735</v>
      </c>
      <c r="V25" s="49">
        <v>459920</v>
      </c>
      <c r="W25" s="49">
        <v>469002</v>
      </c>
      <c r="X25" s="49">
        <v>1845542</v>
      </c>
      <c r="Y25" s="49">
        <v>422142</v>
      </c>
    </row>
    <row r="26" spans="2:25" ht="14.25" customHeight="1" x14ac:dyDescent="0.2">
      <c r="B26" s="5" t="s">
        <v>321</v>
      </c>
      <c r="C26" s="4">
        <f t="shared" ref="C26:Y26" si="9">SUM(C27:C30)</f>
        <v>29347.841780000002</v>
      </c>
      <c r="D26" s="4">
        <f t="shared" si="9"/>
        <v>78352.003899999996</v>
      </c>
      <c r="E26" s="4">
        <f t="shared" si="9"/>
        <v>37657.985315029982</v>
      </c>
      <c r="F26" s="4">
        <f t="shared" si="9"/>
        <v>38304.104010234405</v>
      </c>
      <c r="G26" s="4">
        <f t="shared" si="9"/>
        <v>44344</v>
      </c>
      <c r="H26" s="4">
        <f t="shared" si="9"/>
        <v>50767.712459999981</v>
      </c>
      <c r="I26" s="4">
        <f t="shared" si="9"/>
        <v>171073.80178526434</v>
      </c>
      <c r="J26" s="4">
        <f t="shared" si="9"/>
        <v>105456</v>
      </c>
      <c r="K26" s="4">
        <f t="shared" si="9"/>
        <v>139870</v>
      </c>
      <c r="L26" s="4">
        <f t="shared" si="9"/>
        <v>168008.12561999998</v>
      </c>
      <c r="M26" s="4">
        <f t="shared" si="9"/>
        <v>184414.29784999997</v>
      </c>
      <c r="N26" s="4">
        <f t="shared" si="9"/>
        <v>597750</v>
      </c>
      <c r="O26" s="4">
        <f t="shared" si="9"/>
        <v>278736</v>
      </c>
      <c r="P26" s="4">
        <f t="shared" si="9"/>
        <v>305081</v>
      </c>
      <c r="Q26" s="4">
        <f t="shared" si="9"/>
        <v>295668</v>
      </c>
      <c r="R26" s="4">
        <f t="shared" si="9"/>
        <v>334087</v>
      </c>
      <c r="S26" s="4">
        <f>SUM(S27:S30)</f>
        <v>1213571</v>
      </c>
      <c r="T26" s="4">
        <f t="shared" si="9"/>
        <v>338873</v>
      </c>
      <c r="U26" s="4">
        <f t="shared" si="9"/>
        <v>404629</v>
      </c>
      <c r="V26" s="4">
        <f t="shared" si="9"/>
        <v>362022</v>
      </c>
      <c r="W26" s="4">
        <f t="shared" si="9"/>
        <v>362109</v>
      </c>
      <c r="X26" s="4">
        <f t="shared" si="9"/>
        <v>1467633</v>
      </c>
      <c r="Y26" s="4">
        <f t="shared" si="9"/>
        <v>370132</v>
      </c>
    </row>
    <row r="27" spans="2:25" ht="14.25" customHeight="1" x14ac:dyDescent="0.2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  <c r="T27" s="6">
        <v>142589</v>
      </c>
      <c r="U27" s="49">
        <v>163713</v>
      </c>
      <c r="V27" s="49">
        <v>151491</v>
      </c>
      <c r="W27" s="49">
        <v>165458</v>
      </c>
      <c r="X27" s="49">
        <v>623251</v>
      </c>
      <c r="Y27" s="49">
        <v>156563</v>
      </c>
    </row>
    <row r="28" spans="2:25" ht="14.25" customHeight="1" x14ac:dyDescent="0.2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  <c r="T28" s="6">
        <v>85911</v>
      </c>
      <c r="U28" s="49">
        <v>95657</v>
      </c>
      <c r="V28" s="49">
        <v>85675</v>
      </c>
      <c r="W28" s="49">
        <v>86991</v>
      </c>
      <c r="X28" s="49">
        <v>354234</v>
      </c>
      <c r="Y28" s="49">
        <v>93017</v>
      </c>
    </row>
    <row r="29" spans="2:25" ht="14.25" customHeight="1" x14ac:dyDescent="0.2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  <c r="T29" s="6">
        <v>45915</v>
      </c>
      <c r="U29" s="49">
        <v>58963</v>
      </c>
      <c r="V29" s="49">
        <v>49852</v>
      </c>
      <c r="W29" s="49">
        <v>39375</v>
      </c>
      <c r="X29" s="49">
        <v>194105</v>
      </c>
      <c r="Y29" s="49">
        <v>59553</v>
      </c>
    </row>
    <row r="30" spans="2:25" ht="14.25" customHeight="1" x14ac:dyDescent="0.2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  <c r="T30" s="6">
        <v>64458</v>
      </c>
      <c r="U30" s="49">
        <v>86296</v>
      </c>
      <c r="V30" s="49">
        <v>75004</v>
      </c>
      <c r="W30" s="49">
        <v>70285</v>
      </c>
      <c r="X30" s="49">
        <v>296043</v>
      </c>
      <c r="Y30" s="49">
        <v>60999</v>
      </c>
    </row>
    <row r="31" spans="2:25" ht="14.25" customHeight="1" x14ac:dyDescent="0.2">
      <c r="B31" s="5" t="s">
        <v>144</v>
      </c>
      <c r="C31" s="4">
        <v>5687</v>
      </c>
      <c r="D31" s="4">
        <f>SUM(D32:D33)</f>
        <v>9925.0835200000001</v>
      </c>
      <c r="E31" s="4">
        <f t="shared" ref="E31:Y31" si="10">SUM(E32:E33)</f>
        <v>3562.5960200000009</v>
      </c>
      <c r="F31" s="4">
        <f t="shared" si="10"/>
        <v>3701.1235499999998</v>
      </c>
      <c r="G31" s="4">
        <f t="shared" si="10"/>
        <v>4857</v>
      </c>
      <c r="H31" s="4">
        <f t="shared" si="10"/>
        <v>6824.2848399999957</v>
      </c>
      <c r="I31" s="4">
        <f t="shared" si="10"/>
        <v>18944.756529999999</v>
      </c>
      <c r="J31" s="4">
        <f t="shared" si="10"/>
        <v>6247.19625</v>
      </c>
      <c r="K31" s="4">
        <f t="shared" si="10"/>
        <v>7309.2668899999999</v>
      </c>
      <c r="L31" s="4">
        <f t="shared" si="10"/>
        <v>12100.055649999998</v>
      </c>
      <c r="M31" s="4">
        <f t="shared" si="10"/>
        <v>8397.8926599999977</v>
      </c>
      <c r="N31" s="4">
        <f t="shared" si="10"/>
        <v>34060.217189999996</v>
      </c>
      <c r="O31" s="4">
        <f t="shared" si="10"/>
        <v>8177.74208</v>
      </c>
      <c r="P31" s="4">
        <f t="shared" si="10"/>
        <v>18592.659189040001</v>
      </c>
      <c r="Q31" s="4">
        <f t="shared" si="10"/>
        <v>14622</v>
      </c>
      <c r="R31" s="4">
        <f t="shared" si="10"/>
        <v>11341</v>
      </c>
      <c r="S31" s="4">
        <f t="shared" si="10"/>
        <v>52731</v>
      </c>
      <c r="T31" s="4">
        <f t="shared" si="10"/>
        <v>3926.171699999999</v>
      </c>
      <c r="U31" s="4">
        <f t="shared" si="10"/>
        <v>3551.6184500000004</v>
      </c>
      <c r="V31" s="4">
        <f t="shared" si="10"/>
        <v>7099.9489199999989</v>
      </c>
      <c r="W31" s="4">
        <f t="shared" si="10"/>
        <v>5395.7278800000004</v>
      </c>
      <c r="X31" s="4">
        <f t="shared" si="10"/>
        <v>19973.466949999998</v>
      </c>
      <c r="Y31" s="4">
        <f t="shared" si="10"/>
        <v>5956</v>
      </c>
    </row>
    <row r="32" spans="2:25" ht="14.25" customHeight="1" x14ac:dyDescent="0.2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  <c r="T32" s="6">
        <v>2969.171699999999</v>
      </c>
      <c r="U32" s="49">
        <v>2399.6184500000004</v>
      </c>
      <c r="V32" s="49">
        <v>6055.9489199999989</v>
      </c>
      <c r="W32" s="49">
        <v>4570.7278800000004</v>
      </c>
      <c r="X32" s="49">
        <v>15995.466949999998</v>
      </c>
      <c r="Y32" s="49">
        <v>4580</v>
      </c>
    </row>
    <row r="33" spans="2:25" ht="14.25" customHeight="1" x14ac:dyDescent="0.2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  <c r="T33" s="6">
        <v>957</v>
      </c>
      <c r="U33" s="49">
        <v>1152</v>
      </c>
      <c r="V33" s="49">
        <v>1044</v>
      </c>
      <c r="W33" s="49">
        <v>825</v>
      </c>
      <c r="X33" s="49">
        <v>3978</v>
      </c>
      <c r="Y33" s="49">
        <v>1376</v>
      </c>
    </row>
    <row r="34" spans="2:25" ht="14.25" customHeight="1" x14ac:dyDescent="0.2">
      <c r="B34" s="5" t="s">
        <v>311</v>
      </c>
      <c r="C34" s="4">
        <f t="shared" ref="C34:X34" si="11">C31+C26+C23</f>
        <v>268980.46346</v>
      </c>
      <c r="D34" s="4">
        <f t="shared" si="11"/>
        <v>544816.12600000005</v>
      </c>
      <c r="E34" s="4">
        <f t="shared" si="11"/>
        <v>223745.95192502998</v>
      </c>
      <c r="F34" s="4">
        <f t="shared" si="11"/>
        <v>229423.93326955952</v>
      </c>
      <c r="G34" s="4">
        <f t="shared" si="11"/>
        <v>321459</v>
      </c>
      <c r="H34" s="4">
        <f t="shared" si="11"/>
        <v>389673.41590000025</v>
      </c>
      <c r="I34" s="4">
        <f t="shared" si="11"/>
        <v>1164262.5583152643</v>
      </c>
      <c r="J34" s="4">
        <f t="shared" si="11"/>
        <v>490943.19624999998</v>
      </c>
      <c r="K34" s="4">
        <f t="shared" si="11"/>
        <v>553098.26688999997</v>
      </c>
      <c r="L34" s="4">
        <f t="shared" si="11"/>
        <v>776613.60124000022</v>
      </c>
      <c r="M34" s="4">
        <f t="shared" si="11"/>
        <v>934147.87952999922</v>
      </c>
      <c r="N34" s="4">
        <f t="shared" si="11"/>
        <v>2754806.2171900002</v>
      </c>
      <c r="O34" s="4">
        <f t="shared" si="11"/>
        <v>1170627.74208</v>
      </c>
      <c r="P34" s="4">
        <f t="shared" si="11"/>
        <v>1373964.6591890401</v>
      </c>
      <c r="Q34" s="4">
        <f t="shared" si="11"/>
        <v>1824955</v>
      </c>
      <c r="R34" s="4">
        <f t="shared" si="11"/>
        <v>1555795</v>
      </c>
      <c r="S34" s="4">
        <f t="shared" si="11"/>
        <v>5925344</v>
      </c>
      <c r="T34" s="4">
        <f t="shared" si="11"/>
        <v>1464378.1717000001</v>
      </c>
      <c r="U34" s="4">
        <f t="shared" si="11"/>
        <v>1412401.61845</v>
      </c>
      <c r="V34" s="4">
        <f t="shared" si="11"/>
        <v>1359637.9489199999</v>
      </c>
      <c r="W34" s="4">
        <f t="shared" si="11"/>
        <v>1601750.7278800001</v>
      </c>
      <c r="X34" s="4">
        <f t="shared" si="11"/>
        <v>5838168.4669500003</v>
      </c>
      <c r="Y34" s="4">
        <f>Y31+Y26+Y23</f>
        <v>1493129</v>
      </c>
    </row>
    <row r="35" spans="2:25" ht="14.25" customHeight="1" thickBot="1" x14ac:dyDescent="0.25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ht="14.25" customHeight="1" thickBot="1" x14ac:dyDescent="0.25">
      <c r="B36" s="9" t="s">
        <v>314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2:25" ht="14.25" customHeight="1" x14ac:dyDescent="0.2">
      <c r="B37" s="6" t="s">
        <v>315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  <c r="T37" s="49">
        <v>254659</v>
      </c>
      <c r="U37" s="49">
        <v>283857</v>
      </c>
      <c r="V37" s="49">
        <v>326855</v>
      </c>
      <c r="W37" s="49">
        <v>69880</v>
      </c>
      <c r="X37" s="49">
        <v>935251</v>
      </c>
      <c r="Y37" s="49">
        <v>114958</v>
      </c>
    </row>
    <row r="38" spans="2:25" ht="14.25" customHeight="1" x14ac:dyDescent="0.2">
      <c r="B38" s="6" t="s">
        <v>316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3962.828300000001</v>
      </c>
      <c r="U38" s="49">
        <v>9135.2281899999998</v>
      </c>
      <c r="V38" s="49">
        <v>6284.0380700000005</v>
      </c>
      <c r="W38" s="49">
        <v>7410.6230000000014</v>
      </c>
      <c r="X38" s="49">
        <v>26792.717560000001</v>
      </c>
      <c r="Y38" s="49">
        <v>3380</v>
      </c>
    </row>
    <row r="39" spans="2:25" ht="14.25" customHeight="1" x14ac:dyDescent="0.2">
      <c r="B39" s="5" t="s">
        <v>312</v>
      </c>
      <c r="C39" s="4">
        <f>SUM(C37:C38)</f>
        <v>0</v>
      </c>
      <c r="D39" s="4">
        <f t="shared" ref="D39:Y39" si="12">SUM(D37:D38)</f>
        <v>0</v>
      </c>
      <c r="E39" s="4">
        <f t="shared" si="12"/>
        <v>0</v>
      </c>
      <c r="F39" s="4">
        <f t="shared" si="12"/>
        <v>0</v>
      </c>
      <c r="G39" s="4">
        <f t="shared" si="12"/>
        <v>0</v>
      </c>
      <c r="H39" s="4">
        <f t="shared" si="12"/>
        <v>6654.8993099999998</v>
      </c>
      <c r="I39" s="4">
        <f t="shared" si="12"/>
        <v>6654.8993099999998</v>
      </c>
      <c r="J39" s="4">
        <f t="shared" si="12"/>
        <v>70835.945930000002</v>
      </c>
      <c r="K39" s="4">
        <f t="shared" si="12"/>
        <v>49013.090760000101</v>
      </c>
      <c r="L39" s="4">
        <f t="shared" si="12"/>
        <v>0</v>
      </c>
      <c r="M39" s="4">
        <f t="shared" si="12"/>
        <v>0</v>
      </c>
      <c r="N39" s="4">
        <f t="shared" si="12"/>
        <v>119849.0366900001</v>
      </c>
      <c r="O39" s="4">
        <f t="shared" si="12"/>
        <v>38257.985249999976</v>
      </c>
      <c r="P39" s="4">
        <f t="shared" si="12"/>
        <v>49124.53231000001</v>
      </c>
      <c r="Q39" s="4">
        <f t="shared" si="12"/>
        <v>78850</v>
      </c>
      <c r="R39" s="4">
        <f t="shared" si="12"/>
        <v>119400</v>
      </c>
      <c r="S39" s="4">
        <f t="shared" si="12"/>
        <v>285632</v>
      </c>
      <c r="T39" s="4">
        <f t="shared" si="12"/>
        <v>258621.82829999999</v>
      </c>
      <c r="U39" s="4">
        <f t="shared" si="12"/>
        <v>292992.22818999999</v>
      </c>
      <c r="V39" s="4">
        <f t="shared" si="12"/>
        <v>333139.03807000001</v>
      </c>
      <c r="W39" s="4">
        <f t="shared" si="12"/>
        <v>77290.623000000007</v>
      </c>
      <c r="X39" s="4">
        <f t="shared" si="12"/>
        <v>962043.71756000002</v>
      </c>
      <c r="Y39" s="4">
        <f t="shared" si="12"/>
        <v>118338</v>
      </c>
    </row>
    <row r="40" spans="2:25" ht="14.25" customHeight="1" thickBot="1" x14ac:dyDescent="0.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ht="14.25" customHeight="1" thickBot="1" x14ac:dyDescent="0.25">
      <c r="B41" s="9" t="s">
        <v>317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2:25" ht="14.25" customHeight="1" x14ac:dyDescent="0.2">
      <c r="B42" s="6" t="s">
        <v>318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  <c r="Q42" s="49">
        <v>111793</v>
      </c>
      <c r="R42" s="49">
        <v>129588</v>
      </c>
      <c r="S42" s="49">
        <v>424326</v>
      </c>
      <c r="T42" s="49">
        <v>103896</v>
      </c>
      <c r="U42" s="49">
        <v>145521.86297000002</v>
      </c>
      <c r="V42" s="49">
        <v>140225.08849000002</v>
      </c>
      <c r="W42" s="49">
        <v>164449.87038000009</v>
      </c>
      <c r="X42" s="49">
        <v>554092.82184000011</v>
      </c>
      <c r="Y42" s="49">
        <v>158325</v>
      </c>
    </row>
    <row r="43" spans="2:25" ht="14.25" customHeight="1" x14ac:dyDescent="0.2">
      <c r="B43" s="6" t="s">
        <v>319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59701</v>
      </c>
      <c r="U43" s="49">
        <v>55824.137029999969</v>
      </c>
      <c r="V43" s="49">
        <v>58162.911509999969</v>
      </c>
      <c r="W43" s="49">
        <v>22513.129619999949</v>
      </c>
      <c r="X43" s="49">
        <v>196201.17815999989</v>
      </c>
      <c r="Y43" s="49">
        <v>51758</v>
      </c>
    </row>
    <row r="44" spans="2:25" ht="14.25" customHeight="1" x14ac:dyDescent="0.2">
      <c r="B44" s="5" t="s">
        <v>320</v>
      </c>
      <c r="C44" s="4">
        <f>SUM(C42:C43,C34,C39)</f>
        <v>285639.46346</v>
      </c>
      <c r="D44" s="4">
        <f t="shared" ref="D44:Y44" si="13">SUM(D42:D43,D34,D39)</f>
        <v>565285.52011000004</v>
      </c>
      <c r="E44" s="4">
        <f t="shared" si="13"/>
        <v>234530.82041745499</v>
      </c>
      <c r="F44" s="4">
        <f t="shared" si="13"/>
        <v>242027.49402783453</v>
      </c>
      <c r="G44" s="4">
        <f t="shared" si="13"/>
        <v>339912</v>
      </c>
      <c r="H44" s="4">
        <f t="shared" si="13"/>
        <v>415389.47294000024</v>
      </c>
      <c r="I44" s="4">
        <f t="shared" si="13"/>
        <v>1231820.0446059643</v>
      </c>
      <c r="J44" s="4">
        <f t="shared" si="13"/>
        <v>610170.14218000008</v>
      </c>
      <c r="K44" s="4">
        <f t="shared" si="13"/>
        <v>661755.35765000002</v>
      </c>
      <c r="L44" s="4">
        <f t="shared" si="13"/>
        <v>839314.6048600002</v>
      </c>
      <c r="M44" s="4">
        <f t="shared" si="13"/>
        <v>996463.8791599992</v>
      </c>
      <c r="N44" s="4">
        <f t="shared" si="13"/>
        <v>3107706.2538800002</v>
      </c>
      <c r="O44" s="4">
        <f t="shared" si="13"/>
        <v>1294608.7273299999</v>
      </c>
      <c r="P44" s="4">
        <f t="shared" si="13"/>
        <v>1520312.19149904</v>
      </c>
      <c r="Q44" s="4">
        <f t="shared" si="13"/>
        <v>2015598</v>
      </c>
      <c r="R44" s="4">
        <f t="shared" si="13"/>
        <v>1804783</v>
      </c>
      <c r="S44" s="4">
        <f t="shared" si="13"/>
        <v>6635302</v>
      </c>
      <c r="T44" s="4">
        <f t="shared" si="13"/>
        <v>1886597</v>
      </c>
      <c r="U44" s="4">
        <f t="shared" si="13"/>
        <v>1906739.8466399999</v>
      </c>
      <c r="V44" s="4">
        <f t="shared" si="13"/>
        <v>1891164.9869899999</v>
      </c>
      <c r="W44" s="4">
        <f t="shared" si="13"/>
        <v>1866004.35088</v>
      </c>
      <c r="X44" s="4">
        <f t="shared" si="13"/>
        <v>7550506.1845100001</v>
      </c>
      <c r="Y44" s="4">
        <f t="shared" si="13"/>
        <v>1821550</v>
      </c>
    </row>
    <row r="45" spans="2:25" ht="14.25" customHeight="1" thickBo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2:25" ht="14.25" customHeight="1" thickBot="1" x14ac:dyDescent="0.25">
      <c r="B46" s="9" t="s">
        <v>325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2:25" ht="14.25" customHeight="1" x14ac:dyDescent="0.2">
      <c r="B47" s="24" t="s">
        <v>322</v>
      </c>
      <c r="C47" s="35">
        <f t="shared" ref="C47:Y47" si="14">C26</f>
        <v>29347.841780000002</v>
      </c>
      <c r="D47" s="35">
        <f t="shared" si="14"/>
        <v>78352.003899999996</v>
      </c>
      <c r="E47" s="35">
        <f t="shared" si="14"/>
        <v>37657.985315029982</v>
      </c>
      <c r="F47" s="35">
        <f t="shared" si="14"/>
        <v>38304.104010234405</v>
      </c>
      <c r="G47" s="35">
        <f t="shared" si="14"/>
        <v>44344</v>
      </c>
      <c r="H47" s="35">
        <f t="shared" si="14"/>
        <v>50767.712459999981</v>
      </c>
      <c r="I47" s="35">
        <f t="shared" si="14"/>
        <v>171073.80178526434</v>
      </c>
      <c r="J47" s="35">
        <f t="shared" si="14"/>
        <v>105456</v>
      </c>
      <c r="K47" s="35">
        <f t="shared" si="14"/>
        <v>139870</v>
      </c>
      <c r="L47" s="35">
        <f t="shared" si="14"/>
        <v>168008.12561999998</v>
      </c>
      <c r="M47" s="35">
        <f t="shared" si="14"/>
        <v>184414.29784999997</v>
      </c>
      <c r="N47" s="35">
        <f t="shared" si="14"/>
        <v>597750</v>
      </c>
      <c r="O47" s="35">
        <f t="shared" si="14"/>
        <v>278736</v>
      </c>
      <c r="P47" s="35">
        <f t="shared" si="14"/>
        <v>305081</v>
      </c>
      <c r="Q47" s="35">
        <f t="shared" si="14"/>
        <v>295668</v>
      </c>
      <c r="R47" s="35">
        <f t="shared" si="14"/>
        <v>334087</v>
      </c>
      <c r="S47" s="35">
        <f t="shared" si="14"/>
        <v>1213571</v>
      </c>
      <c r="T47" s="35">
        <f t="shared" si="14"/>
        <v>338873</v>
      </c>
      <c r="U47" s="35">
        <f t="shared" si="14"/>
        <v>404629</v>
      </c>
      <c r="V47" s="35">
        <f t="shared" si="14"/>
        <v>362022</v>
      </c>
      <c r="W47" s="35">
        <f t="shared" si="14"/>
        <v>362109</v>
      </c>
      <c r="X47" s="35">
        <f t="shared" si="14"/>
        <v>1467633</v>
      </c>
      <c r="Y47" s="35">
        <f t="shared" si="14"/>
        <v>370132</v>
      </c>
    </row>
    <row r="48" spans="2:25" ht="14.25" customHeight="1" x14ac:dyDescent="0.2">
      <c r="B48" s="24" t="s">
        <v>235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  <c r="T48" s="35">
        <v>9232</v>
      </c>
      <c r="U48" s="35">
        <v>17532</v>
      </c>
      <c r="V48" s="35">
        <v>26758</v>
      </c>
      <c r="W48" s="35">
        <v>1835</v>
      </c>
      <c r="X48" s="35">
        <v>55357</v>
      </c>
      <c r="Y48" s="35">
        <v>48243</v>
      </c>
    </row>
    <row r="49" spans="2:27" s="12" customFormat="1" ht="14.25" customHeight="1" x14ac:dyDescent="0.25">
      <c r="B49" s="38" t="s">
        <v>324</v>
      </c>
      <c r="C49" s="65">
        <f t="shared" ref="C49:Y49" si="15">C48+C47</f>
        <v>29347.841780000002</v>
      </c>
      <c r="D49" s="65">
        <f t="shared" si="15"/>
        <v>78352.003899999996</v>
      </c>
      <c r="E49" s="65">
        <f t="shared" si="15"/>
        <v>37657.985315029982</v>
      </c>
      <c r="F49" s="65">
        <f t="shared" si="15"/>
        <v>38304.104010234405</v>
      </c>
      <c r="G49" s="65">
        <f t="shared" si="15"/>
        <v>44344</v>
      </c>
      <c r="H49" s="65">
        <f t="shared" si="15"/>
        <v>52997.291769999982</v>
      </c>
      <c r="I49" s="65">
        <f t="shared" si="15"/>
        <v>173303.38109526434</v>
      </c>
      <c r="J49" s="65">
        <f t="shared" si="15"/>
        <v>122069.94593</v>
      </c>
      <c r="K49" s="65">
        <f t="shared" si="15"/>
        <v>151057.26540490324</v>
      </c>
      <c r="L49" s="65">
        <f t="shared" si="15"/>
        <v>168008.12561999998</v>
      </c>
      <c r="M49" s="65">
        <f t="shared" si="15"/>
        <v>182757.11993200149</v>
      </c>
      <c r="N49" s="65">
        <f t="shared" si="15"/>
        <v>624120.39240000001</v>
      </c>
      <c r="O49" s="65">
        <f t="shared" si="15"/>
        <v>281394.98524999997</v>
      </c>
      <c r="P49" s="65">
        <f t="shared" si="15"/>
        <v>310462.53231000004</v>
      </c>
      <c r="Q49" s="65">
        <f t="shared" si="15"/>
        <v>305680</v>
      </c>
      <c r="R49" s="65">
        <f t="shared" si="15"/>
        <v>362346</v>
      </c>
      <c r="S49" s="65">
        <f t="shared" si="15"/>
        <v>1259882</v>
      </c>
      <c r="T49" s="65">
        <f t="shared" si="15"/>
        <v>348105</v>
      </c>
      <c r="U49" s="65">
        <f t="shared" si="15"/>
        <v>422161</v>
      </c>
      <c r="V49" s="65">
        <f t="shared" si="15"/>
        <v>388780</v>
      </c>
      <c r="W49" s="65">
        <f t="shared" si="15"/>
        <v>363944</v>
      </c>
      <c r="X49" s="65">
        <f t="shared" si="15"/>
        <v>1522990</v>
      </c>
      <c r="Y49" s="65">
        <f t="shared" si="15"/>
        <v>418375</v>
      </c>
      <c r="Z49" s="2"/>
      <c r="AA49" s="2"/>
    </row>
    <row r="50" spans="2:27" s="12" customFormat="1" ht="14.25" customHeight="1" x14ac:dyDescent="0.25">
      <c r="B50" s="38" t="s">
        <v>236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5">
        <v>667187</v>
      </c>
      <c r="U50" s="5">
        <v>782877</v>
      </c>
      <c r="V50" s="5">
        <v>830682</v>
      </c>
      <c r="W50" s="5">
        <v>1077137</v>
      </c>
      <c r="X50" s="5">
        <v>3357883</v>
      </c>
      <c r="Y50" s="5">
        <v>972008</v>
      </c>
      <c r="Z50" s="2"/>
      <c r="AA50" s="2"/>
    </row>
    <row r="51" spans="2:27" s="12" customFormat="1" ht="14.25" customHeight="1" x14ac:dyDescent="0.25">
      <c r="B51" s="38" t="s">
        <v>323</v>
      </c>
      <c r="C51" s="66">
        <f>C47/C50</f>
        <v>0.29880917345442698</v>
      </c>
      <c r="D51" s="66">
        <f t="shared" ref="D51:N51" si="16">D47/D50</f>
        <v>0.39670058210410303</v>
      </c>
      <c r="E51" s="66">
        <f t="shared" si="16"/>
        <v>0.38119202506687239</v>
      </c>
      <c r="F51" s="66">
        <f t="shared" si="16"/>
        <v>0.41903682278525795</v>
      </c>
      <c r="G51" s="66">
        <f t="shared" si="16"/>
        <v>0.33194846803955474</v>
      </c>
      <c r="H51" s="66">
        <f t="shared" si="16"/>
        <v>0.33837092923496587</v>
      </c>
      <c r="I51" s="66">
        <f t="shared" si="16"/>
        <v>0.36091619872288322</v>
      </c>
      <c r="J51" s="66">
        <f t="shared" si="16"/>
        <v>0.44318740570458376</v>
      </c>
      <c r="K51" s="66">
        <f t="shared" si="16"/>
        <v>0.59283555397184606</v>
      </c>
      <c r="L51" s="66">
        <f t="shared" si="16"/>
        <v>0.52515504021305248</v>
      </c>
      <c r="M51" s="66">
        <f t="shared" si="16"/>
        <v>0.50580028861077841</v>
      </c>
      <c r="N51" s="66">
        <f t="shared" si="16"/>
        <v>0.51493947468360535</v>
      </c>
      <c r="O51" s="66">
        <f>-(O47+O48)/(-O50)</f>
        <v>0.56272760578465164</v>
      </c>
      <c r="P51" s="66">
        <f t="shared" ref="P51:Y51" si="17">-(P47+P48)/(-P50)</f>
        <v>0.51304588110771798</v>
      </c>
      <c r="Q51" s="66">
        <f t="shared" si="17"/>
        <v>0.38356810692927179</v>
      </c>
      <c r="R51" s="66">
        <f t="shared" si="17"/>
        <v>0.46039051001601722</v>
      </c>
      <c r="S51" s="66">
        <f t="shared" si="17"/>
        <v>0.46977172985730764</v>
      </c>
      <c r="T51" s="66">
        <f t="shared" si="17"/>
        <v>0.52175027391121231</v>
      </c>
      <c r="U51" s="66">
        <f t="shared" si="17"/>
        <v>0.53924307394392734</v>
      </c>
      <c r="V51" s="66">
        <f t="shared" si="17"/>
        <v>0.46802506855812454</v>
      </c>
      <c r="W51" s="66">
        <f t="shared" si="17"/>
        <v>0.33788088237615083</v>
      </c>
      <c r="X51" s="66">
        <f t="shared" si="17"/>
        <v>0.45355660098937334</v>
      </c>
      <c r="Y51" s="66">
        <f t="shared" si="17"/>
        <v>0.43042341215298641</v>
      </c>
      <c r="Z51" s="2"/>
      <c r="AA51" s="2"/>
    </row>
    <row r="52" spans="2:27" ht="14.25" customHeight="1" thickBo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2:27" ht="14.25" customHeight="1" thickBot="1" x14ac:dyDescent="0.25">
      <c r="B53" s="9" t="s">
        <v>326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7" ht="14.25" customHeight="1" x14ac:dyDescent="0.2">
      <c r="B54" s="81" t="s">
        <v>327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  <c r="Q54" s="71">
        <v>1824955</v>
      </c>
      <c r="R54" s="71">
        <v>1555795</v>
      </c>
      <c r="S54" s="71">
        <v>5925344</v>
      </c>
      <c r="T54" s="71">
        <v>1464378.1717000001</v>
      </c>
      <c r="U54" s="71">
        <v>1412401.61845</v>
      </c>
      <c r="V54" s="71">
        <v>1359637.9489200001</v>
      </c>
      <c r="W54" s="71">
        <v>1601750.7278799999</v>
      </c>
      <c r="X54" s="71">
        <v>5838168.4669500003</v>
      </c>
      <c r="Y54" s="71">
        <v>1493129</v>
      </c>
    </row>
    <row r="55" spans="2:27" ht="14.25" customHeight="1" x14ac:dyDescent="0.2">
      <c r="B55" s="81" t="s">
        <v>328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  <c r="Q55" s="71">
        <v>-907056</v>
      </c>
      <c r="R55" s="71">
        <v>-890031.71287375584</v>
      </c>
      <c r="S55" s="71">
        <v>-3061627.712873756</v>
      </c>
      <c r="T55" s="71">
        <v>-758300</v>
      </c>
      <c r="U55" s="71">
        <v>-875981</v>
      </c>
      <c r="V55" s="71">
        <v>-925064</v>
      </c>
      <c r="W55" s="71">
        <v>-1210040</v>
      </c>
      <c r="X55" s="71">
        <v>-3769385</v>
      </c>
      <c r="Y55" s="71">
        <v>-1088609</v>
      </c>
    </row>
    <row r="56" spans="2:27" ht="14.25" customHeight="1" x14ac:dyDescent="0.2">
      <c r="B56" s="39" t="s">
        <v>329</v>
      </c>
      <c r="C56" s="75">
        <v>-98216</v>
      </c>
      <c r="D56" s="75">
        <v>-197509.17300000001</v>
      </c>
      <c r="E56" s="75">
        <v>-98790.066000000006</v>
      </c>
      <c r="F56" s="75">
        <v>-91409.876000000004</v>
      </c>
      <c r="G56" s="75">
        <v>-133587</v>
      </c>
      <c r="H56" s="75">
        <v>-150035.68</v>
      </c>
      <c r="I56" s="75">
        <v>-473998.68</v>
      </c>
      <c r="J56" s="75">
        <v>-237949</v>
      </c>
      <c r="K56" s="75">
        <v>-235933.89273451449</v>
      </c>
      <c r="L56" s="75">
        <v>-319921</v>
      </c>
      <c r="M56" s="75">
        <v>-364599.03642306896</v>
      </c>
      <c r="N56" s="75">
        <v>-1160816.036423069</v>
      </c>
      <c r="O56" s="75">
        <v>-500055.41288067901</v>
      </c>
      <c r="P56" s="75">
        <v>-605136</v>
      </c>
      <c r="Q56" s="75">
        <v>-796938</v>
      </c>
      <c r="R56" s="75">
        <v>-787040.54952695221</v>
      </c>
      <c r="S56" s="75">
        <v>-2681902.5495269522</v>
      </c>
      <c r="T56" s="75">
        <v>-667187</v>
      </c>
      <c r="U56" s="75">
        <v>-782877</v>
      </c>
      <c r="V56" s="75">
        <v>-830682</v>
      </c>
      <c r="W56" s="75">
        <v>-1077137</v>
      </c>
      <c r="X56" s="75">
        <v>-3357883</v>
      </c>
      <c r="Y56" s="75">
        <v>-972008</v>
      </c>
    </row>
    <row r="57" spans="2:27" ht="14.25" customHeight="1" x14ac:dyDescent="0.2">
      <c r="B57" s="39" t="s">
        <v>330</v>
      </c>
      <c r="C57" s="75">
        <v>-17654</v>
      </c>
      <c r="D57" s="75">
        <v>-29106.346000000001</v>
      </c>
      <c r="E57" s="75">
        <v>-16192.694</v>
      </c>
      <c r="F57" s="75">
        <v>-11412.119000000001</v>
      </c>
      <c r="G57" s="75">
        <v>-17110</v>
      </c>
      <c r="H57" s="75">
        <v>-21429</v>
      </c>
      <c r="I57" s="75">
        <v>-66285</v>
      </c>
      <c r="J57" s="75">
        <v>-36722</v>
      </c>
      <c r="K57" s="75">
        <v>-28444.892459826948</v>
      </c>
      <c r="L57" s="75">
        <v>-43052</v>
      </c>
      <c r="M57" s="75">
        <v>-47782.157267351984</v>
      </c>
      <c r="N57" s="75">
        <v>-155416.15726735198</v>
      </c>
      <c r="O57" s="75">
        <v>-42381.391146613416</v>
      </c>
      <c r="P57" s="75">
        <v>-49468</v>
      </c>
      <c r="Q57" s="75">
        <v>-62132</v>
      </c>
      <c r="R57" s="75">
        <v>-63300.158585972473</v>
      </c>
      <c r="S57" s="75">
        <v>-224550.15858597247</v>
      </c>
      <c r="T57" s="75">
        <v>-56262</v>
      </c>
      <c r="U57" s="75">
        <v>-60627</v>
      </c>
      <c r="V57" s="75">
        <v>-63315</v>
      </c>
      <c r="W57" s="75">
        <v>-85199</v>
      </c>
      <c r="X57" s="75">
        <v>-265403</v>
      </c>
      <c r="Y57" s="75">
        <v>-74292</v>
      </c>
    </row>
    <row r="58" spans="2:27" ht="14.25" customHeight="1" x14ac:dyDescent="0.2">
      <c r="B58" s="39" t="s">
        <v>331</v>
      </c>
      <c r="C58" s="75">
        <v>-12070</v>
      </c>
      <c r="D58" s="75">
        <v>-26199.004000000001</v>
      </c>
      <c r="E58" s="75">
        <v>-9447.0509999999995</v>
      </c>
      <c r="F58" s="75">
        <v>-8690.0920000000006</v>
      </c>
      <c r="G58" s="75">
        <v>-11851</v>
      </c>
      <c r="H58" s="75">
        <v>-13563</v>
      </c>
      <c r="I58" s="75">
        <v>-43552</v>
      </c>
      <c r="J58" s="75">
        <v>-23265</v>
      </c>
      <c r="K58" s="75">
        <v>-20198.800439500068</v>
      </c>
      <c r="L58" s="75">
        <v>-24456</v>
      </c>
      <c r="M58" s="75">
        <v>-27765.863233627053</v>
      </c>
      <c r="N58" s="75">
        <v>-95045.863233627053</v>
      </c>
      <c r="O58" s="75">
        <v>-31403.472136240081</v>
      </c>
      <c r="P58" s="75">
        <v>-36094</v>
      </c>
      <c r="Q58" s="75">
        <v>-47986</v>
      </c>
      <c r="R58" s="75">
        <v>-39691.0047608311</v>
      </c>
      <c r="S58" s="75">
        <v>-155175.0047608311</v>
      </c>
      <c r="T58" s="75">
        <v>-34851</v>
      </c>
      <c r="U58" s="75">
        <v>-32477</v>
      </c>
      <c r="V58" s="82">
        <v>-31067</v>
      </c>
      <c r="W58" s="75">
        <v>-47704</v>
      </c>
      <c r="X58" s="75">
        <v>-146099</v>
      </c>
      <c r="Y58" s="75">
        <v>-42309</v>
      </c>
    </row>
    <row r="59" spans="2:27" ht="14.25" customHeight="1" x14ac:dyDescent="0.2">
      <c r="B59" s="81" t="s">
        <v>332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  <c r="Q59" s="71">
        <v>-79275</v>
      </c>
      <c r="R59" s="71">
        <v>-75472.563289776881</v>
      </c>
      <c r="S59" s="71">
        <v>-290863.2871262444</v>
      </c>
      <c r="T59" s="71">
        <v>-78026</v>
      </c>
      <c r="U59" s="71">
        <v>-88314</v>
      </c>
      <c r="V59" s="71">
        <v>-90431</v>
      </c>
      <c r="W59" s="71">
        <v>-97723</v>
      </c>
      <c r="X59" s="71">
        <v>-354494</v>
      </c>
      <c r="Y59" s="71">
        <v>-96283</v>
      </c>
    </row>
    <row r="60" spans="2:27" ht="14.25" customHeight="1" x14ac:dyDescent="0.2">
      <c r="B60" s="39" t="s">
        <v>333</v>
      </c>
      <c r="C60" s="75">
        <v>-6042</v>
      </c>
      <c r="D60" s="75">
        <v>-13536</v>
      </c>
      <c r="E60" s="75">
        <v>-4290.9960000000001</v>
      </c>
      <c r="F60" s="75">
        <v>-4369.9170000000004</v>
      </c>
      <c r="G60" s="75">
        <v>-5440</v>
      </c>
      <c r="H60" s="75">
        <v>-4792</v>
      </c>
      <c r="I60" s="75">
        <v>-18893</v>
      </c>
      <c r="J60" s="75">
        <v>-6354</v>
      </c>
      <c r="K60" s="75">
        <v>-5171.9772009339376</v>
      </c>
      <c r="L60" s="75">
        <v>-8625</v>
      </c>
      <c r="M60" s="75">
        <v>-12223.952671072293</v>
      </c>
      <c r="N60" s="75">
        <v>-32179.952671072293</v>
      </c>
      <c r="O60" s="75">
        <v>-10256.123270649581</v>
      </c>
      <c r="P60" s="75">
        <v>-10515</v>
      </c>
      <c r="Q60" s="75">
        <v>-12052</v>
      </c>
      <c r="R60" s="75">
        <v>-10132.777309061819</v>
      </c>
      <c r="S60" s="75">
        <v>-42955.9005797114</v>
      </c>
      <c r="T60" s="75">
        <v>-13993</v>
      </c>
      <c r="U60" s="75">
        <v>-13612</v>
      </c>
      <c r="V60" s="75">
        <v>-14737</v>
      </c>
      <c r="W60" s="75">
        <v>-15977</v>
      </c>
      <c r="X60" s="75">
        <v>-58319</v>
      </c>
      <c r="Y60" s="75">
        <v>-13308</v>
      </c>
    </row>
    <row r="61" spans="2:27" ht="14.25" customHeight="1" x14ac:dyDescent="0.2">
      <c r="B61" s="39" t="s">
        <v>334</v>
      </c>
      <c r="C61" s="75">
        <v>-13257</v>
      </c>
      <c r="D61" s="75">
        <v>-20365.109</v>
      </c>
      <c r="E61" s="75">
        <v>-5440.5169999999998</v>
      </c>
      <c r="F61" s="75">
        <v>-5815.0110000000004</v>
      </c>
      <c r="G61" s="75">
        <v>-7131</v>
      </c>
      <c r="H61" s="75">
        <v>-7028</v>
      </c>
      <c r="I61" s="75">
        <v>-25414</v>
      </c>
      <c r="J61" s="75">
        <v>-12393</v>
      </c>
      <c r="K61" s="75">
        <v>-12074.494437577256</v>
      </c>
      <c r="L61" s="75">
        <v>-12442</v>
      </c>
      <c r="M61" s="75">
        <v>-15673.204844901324</v>
      </c>
      <c r="N61" s="75">
        <v>-52237.204844901324</v>
      </c>
      <c r="O61" s="75">
        <v>-13851.464802795806</v>
      </c>
      <c r="P61" s="75">
        <v>-14070</v>
      </c>
      <c r="Q61" s="75">
        <v>-17676</v>
      </c>
      <c r="R61" s="75">
        <v>-16489.929368438021</v>
      </c>
      <c r="S61" s="75">
        <v>-62087.394171233827</v>
      </c>
      <c r="T61" s="75">
        <v>-17402</v>
      </c>
      <c r="U61" s="75">
        <v>-23476</v>
      </c>
      <c r="V61" s="75">
        <v>-23001</v>
      </c>
      <c r="W61" s="75">
        <v>-20386</v>
      </c>
      <c r="X61" s="75">
        <v>-84265</v>
      </c>
      <c r="Y61" s="75">
        <v>-20777</v>
      </c>
    </row>
    <row r="62" spans="2:27" ht="14.25" customHeight="1" x14ac:dyDescent="0.2">
      <c r="B62" s="39" t="s">
        <v>335</v>
      </c>
      <c r="C62" s="75">
        <v>-10189</v>
      </c>
      <c r="D62" s="75">
        <v>-15776.758</v>
      </c>
      <c r="E62" s="75">
        <v>-8068.4030000000002</v>
      </c>
      <c r="F62" s="75">
        <v>-8456.17</v>
      </c>
      <c r="G62" s="75">
        <v>-11086</v>
      </c>
      <c r="H62" s="75">
        <v>-10835</v>
      </c>
      <c r="I62" s="75">
        <v>-38446</v>
      </c>
      <c r="J62" s="75">
        <v>-23442</v>
      </c>
      <c r="K62" s="75">
        <v>-16172.986814997939</v>
      </c>
      <c r="L62" s="75">
        <v>-16930</v>
      </c>
      <c r="M62" s="75">
        <v>-18463</v>
      </c>
      <c r="N62" s="75">
        <v>-75744</v>
      </c>
      <c r="O62" s="75">
        <v>-30451</v>
      </c>
      <c r="P62" s="75">
        <v>-28234</v>
      </c>
      <c r="Q62" s="75">
        <v>-33977</v>
      </c>
      <c r="R62" s="75">
        <v>-32416</v>
      </c>
      <c r="S62" s="75">
        <v>-125078</v>
      </c>
      <c r="T62" s="75">
        <v>-30446</v>
      </c>
      <c r="U62" s="75">
        <v>-32086</v>
      </c>
      <c r="V62" s="75">
        <v>-34348</v>
      </c>
      <c r="W62" s="75">
        <v>-40525</v>
      </c>
      <c r="X62" s="75">
        <v>-137405</v>
      </c>
      <c r="Y62" s="75">
        <v>-45046</v>
      </c>
    </row>
    <row r="63" spans="2:27" ht="14.25" customHeight="1" x14ac:dyDescent="0.2">
      <c r="B63" s="39" t="s">
        <v>336</v>
      </c>
      <c r="C63" s="75">
        <v>-9961</v>
      </c>
      <c r="D63" s="75">
        <v>-9165.2060000000001</v>
      </c>
      <c r="E63" s="75">
        <v>4967.6840000000002</v>
      </c>
      <c r="F63" s="75">
        <v>-2768.6309999999999</v>
      </c>
      <c r="G63" s="75">
        <v>652.48999999999978</v>
      </c>
      <c r="H63" s="75">
        <v>1254</v>
      </c>
      <c r="I63" s="75">
        <v>4283</v>
      </c>
      <c r="J63" s="75">
        <v>-4687</v>
      </c>
      <c r="K63" s="75">
        <v>-7035.1068534541955</v>
      </c>
      <c r="L63" s="75">
        <v>-18992</v>
      </c>
      <c r="M63" s="75">
        <v>-18238.785559978358</v>
      </c>
      <c r="N63" s="75">
        <v>-48628.785559978358</v>
      </c>
      <c r="O63" s="75">
        <v>-16645.135763022132</v>
      </c>
      <c r="P63" s="75">
        <v>-12093</v>
      </c>
      <c r="Q63" s="75">
        <v>-15570</v>
      </c>
      <c r="R63" s="75">
        <v>-16433.856612277043</v>
      </c>
      <c r="S63" s="75">
        <v>-60741.992375299174</v>
      </c>
      <c r="T63" s="75">
        <v>-16185</v>
      </c>
      <c r="U63" s="75">
        <v>-19140</v>
      </c>
      <c r="V63" s="82">
        <v>-18345</v>
      </c>
      <c r="W63" s="75">
        <v>-20835</v>
      </c>
      <c r="X63" s="75">
        <v>-74505</v>
      </c>
      <c r="Y63" s="75">
        <v>-17152</v>
      </c>
    </row>
    <row r="64" spans="2:27" ht="14.25" customHeight="1" x14ac:dyDescent="0.2">
      <c r="B64" s="81" t="s">
        <v>337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  <c r="Q64" s="71">
        <v>-986331</v>
      </c>
      <c r="R64" s="71">
        <v>-965504.27616353275</v>
      </c>
      <c r="S64" s="71">
        <v>-3352491.0000000005</v>
      </c>
      <c r="T64" s="71">
        <v>-836326</v>
      </c>
      <c r="U64" s="71">
        <v>-964295</v>
      </c>
      <c r="V64" s="71">
        <v>-1015495</v>
      </c>
      <c r="W64" s="71">
        <v>-1307763</v>
      </c>
      <c r="X64" s="71">
        <v>-4123879</v>
      </c>
      <c r="Y64" s="71">
        <v>-1184892</v>
      </c>
    </row>
    <row r="65" spans="2:25" ht="14.25" customHeight="1" x14ac:dyDescent="0.2">
      <c r="B65" s="81" t="s">
        <v>338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  <c r="Q65" s="71">
        <v>838624</v>
      </c>
      <c r="R65" s="71">
        <v>590290.72383646725</v>
      </c>
      <c r="S65" s="71">
        <v>2572852.9999999995</v>
      </c>
      <c r="T65" s="71">
        <v>628052.17170000006</v>
      </c>
      <c r="U65" s="71">
        <v>448106.61844999995</v>
      </c>
      <c r="V65" s="71">
        <v>344142.94892000011</v>
      </c>
      <c r="W65" s="71">
        <v>293987.7278799999</v>
      </c>
      <c r="X65" s="71">
        <v>1714289.4669500003</v>
      </c>
      <c r="Y65" s="71">
        <v>308237</v>
      </c>
    </row>
    <row r="66" spans="2:25" ht="14.25" customHeight="1" x14ac:dyDescent="0.2">
      <c r="B66" s="83" t="s">
        <v>339</v>
      </c>
      <c r="C66" s="84">
        <f>C65/C54</f>
        <v>0.37769086331843438</v>
      </c>
      <c r="D66" s="84">
        <v>0.42795807024756988</v>
      </c>
      <c r="E66" s="84">
        <v>0.38652738819911864</v>
      </c>
      <c r="F66" s="84">
        <v>0.42062768096441183</v>
      </c>
      <c r="G66" s="84">
        <v>0.42278016792188117</v>
      </c>
      <c r="H66" s="84">
        <v>0.47025208398364376</v>
      </c>
      <c r="I66" s="84">
        <v>0.431137278689603</v>
      </c>
      <c r="J66" s="84">
        <v>0.29765397986203374</v>
      </c>
      <c r="K66" s="84">
        <v>0.41234285045147834</v>
      </c>
      <c r="L66" s="84">
        <v>0.42774848199270032</v>
      </c>
      <c r="M66" s="84">
        <v>0.45967246876697965</v>
      </c>
      <c r="N66" s="84">
        <v>0.41191217375263273</v>
      </c>
      <c r="O66" s="84">
        <v>0.44897598372829434</v>
      </c>
      <c r="P66" s="84">
        <v>0.45005135689153292</v>
      </c>
      <c r="Q66" s="84">
        <v>0.4595313309095293</v>
      </c>
      <c r="R66" s="84">
        <v>0.37941420549395471</v>
      </c>
      <c r="S66" s="84">
        <v>0.43421158332748266</v>
      </c>
      <c r="T66" s="84">
        <v>0.4288865976272323</v>
      </c>
      <c r="U66" s="84">
        <v>0.31726572144668158</v>
      </c>
      <c r="V66" s="84">
        <v>0.25311366838014698</v>
      </c>
      <c r="W66" s="84">
        <v>0.18354149791404054</v>
      </c>
      <c r="X66" s="84">
        <v>0.29363480630177607</v>
      </c>
      <c r="Y66" s="84">
        <v>0.20643695219903974</v>
      </c>
    </row>
    <row r="67" spans="2:25" ht="14.25" customHeight="1" x14ac:dyDescent="0.2">
      <c r="B67" s="81" t="s">
        <v>340</v>
      </c>
      <c r="C67" s="85">
        <v>17.7</v>
      </c>
      <c r="D67" s="85">
        <v>18.25</v>
      </c>
      <c r="E67" s="86">
        <v>21.49</v>
      </c>
      <c r="F67" s="85">
        <v>21.34</v>
      </c>
      <c r="G67" s="85">
        <v>22.75</v>
      </c>
      <c r="H67" s="87">
        <v>24.252280173674752</v>
      </c>
      <c r="I67" s="85">
        <v>22.53</v>
      </c>
      <c r="J67" s="86">
        <v>24.01</v>
      </c>
      <c r="K67" s="85">
        <v>24.21</v>
      </c>
      <c r="L67" s="85">
        <v>28.79</v>
      </c>
      <c r="M67" s="87">
        <v>31.553207990189691</v>
      </c>
      <c r="N67" s="87">
        <v>27.244265210836751</v>
      </c>
      <c r="O67" s="87">
        <v>40.65241110080251</v>
      </c>
      <c r="P67" s="87">
        <v>47.357998443166153</v>
      </c>
      <c r="Q67" s="87">
        <v>51.379665470624069</v>
      </c>
      <c r="R67" s="87">
        <v>56.049556746606868</v>
      </c>
      <c r="S67" s="88">
        <v>48.978428711167808</v>
      </c>
      <c r="T67" s="88">
        <v>55.948488964735333</v>
      </c>
      <c r="U67" s="88">
        <v>56.336507380630664</v>
      </c>
      <c r="V67" s="88">
        <v>60.947399060421809</v>
      </c>
      <c r="W67" s="88">
        <v>63.960629589386855</v>
      </c>
      <c r="X67" s="87">
        <v>59.434313284312033</v>
      </c>
      <c r="Y67" s="87">
        <v>62.643552713342274</v>
      </c>
    </row>
    <row r="68" spans="2:25" ht="14.25" customHeight="1" x14ac:dyDescent="0.2">
      <c r="B68" s="81" t="s">
        <v>341</v>
      </c>
      <c r="C68" s="85">
        <v>40.4</v>
      </c>
      <c r="D68" s="85">
        <v>43.29</v>
      </c>
      <c r="E68" s="86">
        <v>43.38</v>
      </c>
      <c r="F68" s="85">
        <v>44.58</v>
      </c>
      <c r="G68" s="85">
        <v>53.71</v>
      </c>
      <c r="H68" s="89">
        <v>51.852513644613161</v>
      </c>
      <c r="I68" s="85">
        <v>48.83</v>
      </c>
      <c r="J68" s="86">
        <v>56.34</v>
      </c>
      <c r="K68" s="85">
        <v>56.66</v>
      </c>
      <c r="L68" s="85">
        <v>60.92</v>
      </c>
      <c r="M68" s="89">
        <v>65.153858324096632</v>
      </c>
      <c r="N68" s="89">
        <v>59.905702754116454</v>
      </c>
      <c r="O68" s="89">
        <v>69.547798746469212</v>
      </c>
      <c r="P68" s="89">
        <v>68.935779856460854</v>
      </c>
      <c r="Q68" s="89">
        <v>70.038893988766574</v>
      </c>
      <c r="R68" s="89">
        <v>79.744424698156024</v>
      </c>
      <c r="S68" s="90">
        <v>72.204645178648022</v>
      </c>
      <c r="T68" s="90">
        <v>89.853546289331732</v>
      </c>
      <c r="U68" s="90">
        <v>87.411268977595768</v>
      </c>
      <c r="V68" s="90">
        <v>92.694311679001302</v>
      </c>
      <c r="W68" s="90">
        <v>101.85067259475129</v>
      </c>
      <c r="X68" s="89">
        <v>93.137571477236961</v>
      </c>
      <c r="Y68" s="89">
        <v>96.279998884019534</v>
      </c>
    </row>
    <row r="69" spans="2:25" ht="14.25" customHeight="1" thickBo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2:25" ht="14.25" customHeight="1" thickBot="1" x14ac:dyDescent="0.25">
      <c r="B70" s="9" t="s">
        <v>342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2:25" ht="14.25" customHeight="1" x14ac:dyDescent="0.2">
      <c r="B71" s="81" t="s">
        <v>343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  <c r="Q71" s="71">
        <v>78850</v>
      </c>
      <c r="R71" s="71">
        <v>119400</v>
      </c>
      <c r="S71" s="71">
        <v>285632</v>
      </c>
      <c r="T71" s="71">
        <v>258621.82829999999</v>
      </c>
      <c r="U71" s="71">
        <v>292992.22818999999</v>
      </c>
      <c r="V71" s="71">
        <v>333139.03807000001</v>
      </c>
      <c r="W71" s="71">
        <v>77290.623000000007</v>
      </c>
      <c r="X71" s="71">
        <v>962043.71756000002</v>
      </c>
      <c r="Y71" s="71">
        <v>118338</v>
      </c>
    </row>
    <row r="72" spans="2:25" ht="14.25" customHeight="1" x14ac:dyDescent="0.2">
      <c r="B72" s="81" t="s">
        <v>344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  <c r="Q72" s="71">
        <v>-76443</v>
      </c>
      <c r="R72" s="71">
        <v>-116728</v>
      </c>
      <c r="S72" s="71">
        <v>-285150</v>
      </c>
      <c r="T72" s="71">
        <v>-244235</v>
      </c>
      <c r="U72" s="71">
        <v>-270019</v>
      </c>
      <c r="V72" s="71">
        <v>-292240</v>
      </c>
      <c r="W72" s="71">
        <v>-70428</v>
      </c>
      <c r="X72" s="71">
        <v>-876922</v>
      </c>
      <c r="Y72" s="71">
        <v>-101812</v>
      </c>
    </row>
    <row r="73" spans="2:25" ht="14.25" customHeight="1" x14ac:dyDescent="0.2">
      <c r="B73" s="39" t="s">
        <v>345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-4425.32</v>
      </c>
      <c r="I73" s="75">
        <v>-4425.32</v>
      </c>
      <c r="J73" s="75">
        <v>-54222</v>
      </c>
      <c r="K73" s="75">
        <v>-37825.825355096851</v>
      </c>
      <c r="L73" s="75">
        <v>0</v>
      </c>
      <c r="M73" s="75">
        <v>-1657.1779179984878</v>
      </c>
      <c r="N73" s="75">
        <v>-93478.644290000026</v>
      </c>
      <c r="O73" s="75">
        <v>-35599</v>
      </c>
      <c r="P73" s="75">
        <v>-43743</v>
      </c>
      <c r="Q73" s="75">
        <v>-72741</v>
      </c>
      <c r="R73" s="75">
        <v>-112039</v>
      </c>
      <c r="S73" s="75">
        <v>-264122</v>
      </c>
      <c r="T73" s="75">
        <v>-241913</v>
      </c>
      <c r="U73" s="75">
        <v>-265106</v>
      </c>
      <c r="V73" s="75">
        <v>-286997</v>
      </c>
      <c r="W73" s="75">
        <v>-65183</v>
      </c>
      <c r="X73" s="75">
        <v>-859199</v>
      </c>
      <c r="Y73" s="75">
        <v>-99794</v>
      </c>
    </row>
    <row r="74" spans="2:25" ht="14.25" customHeight="1" x14ac:dyDescent="0.2">
      <c r="B74" s="39" t="s">
        <v>346</v>
      </c>
      <c r="C74" s="75">
        <v>0</v>
      </c>
      <c r="D74" s="75">
        <v>0</v>
      </c>
      <c r="E74" s="75">
        <v>-2038.3420000000001</v>
      </c>
      <c r="F74" s="75">
        <v>-2345.174</v>
      </c>
      <c r="G74" s="75">
        <v>-1739</v>
      </c>
      <c r="H74" s="75">
        <v>-1181</v>
      </c>
      <c r="I74" s="75">
        <v>-7162</v>
      </c>
      <c r="J74" s="75">
        <v>-463</v>
      </c>
      <c r="K74" s="75">
        <v>-1842.947440515039</v>
      </c>
      <c r="L74" s="75">
        <v>-3780</v>
      </c>
      <c r="M74" s="75">
        <v>-5719.8220820015122</v>
      </c>
      <c r="N74" s="75">
        <v>-10969.355709999974</v>
      </c>
      <c r="O74" s="75">
        <v>-5333</v>
      </c>
      <c r="P74" s="75">
        <v>-7305</v>
      </c>
      <c r="Q74" s="75">
        <v>-3702</v>
      </c>
      <c r="R74" s="75">
        <v>-4689</v>
      </c>
      <c r="S74" s="75">
        <v>-21028</v>
      </c>
      <c r="T74" s="75">
        <v>-2322</v>
      </c>
      <c r="U74" s="75">
        <v>-4913</v>
      </c>
      <c r="V74" s="75">
        <v>-5243</v>
      </c>
      <c r="W74" s="75">
        <v>-5245</v>
      </c>
      <c r="X74" s="75">
        <v>-17723</v>
      </c>
      <c r="Y74" s="75">
        <v>-2018</v>
      </c>
    </row>
    <row r="75" spans="2:25" ht="14.25" customHeight="1" x14ac:dyDescent="0.2">
      <c r="B75" s="81" t="s">
        <v>347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  <c r="Q75" s="71">
        <v>2407</v>
      </c>
      <c r="R75" s="71">
        <v>2672</v>
      </c>
      <c r="S75" s="71">
        <v>482</v>
      </c>
      <c r="T75" s="71">
        <v>14386.828299999994</v>
      </c>
      <c r="U75" s="71">
        <v>22973.228189999994</v>
      </c>
      <c r="V75" s="71">
        <v>40899.03807000001</v>
      </c>
      <c r="W75" s="71">
        <v>6862.6230000000069</v>
      </c>
      <c r="X75" s="71">
        <v>85121.717560000019</v>
      </c>
      <c r="Y75" s="71">
        <v>16526</v>
      </c>
    </row>
    <row r="76" spans="2:25" ht="14.25" customHeight="1" x14ac:dyDescent="0.2">
      <c r="B76" s="83" t="s">
        <v>348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0.15756501505955919</v>
      </c>
      <c r="I76" s="84">
        <v>-0.74117134763981873</v>
      </c>
      <c r="J76" s="84">
        <v>0.22800494463588228</v>
      </c>
      <c r="K76" s="84">
        <v>0.19064943302890355</v>
      </c>
      <c r="L76" s="84">
        <v>0</v>
      </c>
      <c r="M76" s="84">
        <v>0</v>
      </c>
      <c r="N76" s="84">
        <v>0.12850363353220945</v>
      </c>
      <c r="O76" s="84">
        <v>-6.9894290891860944E-2</v>
      </c>
      <c r="P76" s="84">
        <v>-3.9154931345950765E-2</v>
      </c>
      <c r="Q76" s="84">
        <v>3.0526315789473683E-2</v>
      </c>
      <c r="R76" s="84">
        <v>2.2378559463986598E-2</v>
      </c>
      <c r="S76" s="84">
        <v>1.6874859959668384E-3</v>
      </c>
      <c r="T76" s="84">
        <v>5.5628824506303264E-2</v>
      </c>
      <c r="U76" s="84">
        <v>7.840900194493311E-2</v>
      </c>
      <c r="V76" s="84">
        <v>0.12276867432572162</v>
      </c>
      <c r="W76" s="84">
        <v>8.8789852295536625E-2</v>
      </c>
      <c r="X76" s="84">
        <v>8.8480092958656234E-2</v>
      </c>
      <c r="Y76" s="84">
        <v>0.13965083067146647</v>
      </c>
    </row>
    <row r="77" spans="2:25" ht="14.25" customHeight="1" x14ac:dyDescent="0.2">
      <c r="B77" s="70" t="s">
        <v>349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3903</v>
      </c>
      <c r="R77" s="75">
        <v>20898</v>
      </c>
      <c r="S77" s="75">
        <v>24801</v>
      </c>
      <c r="T77" s="75">
        <v>-3514</v>
      </c>
      <c r="U77" s="75">
        <v>-1219</v>
      </c>
      <c r="V77" s="75">
        <v>-13100</v>
      </c>
      <c r="W77" s="75">
        <v>-2862</v>
      </c>
      <c r="X77" s="75">
        <v>-20695</v>
      </c>
      <c r="Y77" s="75">
        <v>33079</v>
      </c>
    </row>
    <row r="78" spans="2:25" ht="14.25" customHeight="1" x14ac:dyDescent="0.2">
      <c r="B78" s="81" t="s">
        <v>350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  <c r="Q78" s="71">
        <v>6310</v>
      </c>
      <c r="R78" s="71">
        <v>23570</v>
      </c>
      <c r="S78" s="71">
        <v>25283</v>
      </c>
      <c r="T78" s="71">
        <v>10872.828299999994</v>
      </c>
      <c r="U78" s="71">
        <v>21754.228189999994</v>
      </c>
      <c r="V78" s="71">
        <v>27799.03807000001</v>
      </c>
      <c r="W78" s="71">
        <v>4000.6230000000069</v>
      </c>
      <c r="X78" s="71">
        <v>64426.717560000019</v>
      </c>
      <c r="Y78" s="71">
        <v>49605</v>
      </c>
    </row>
    <row r="79" spans="2:25" ht="14.25" customHeight="1" thickBo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2:25" ht="14.25" customHeight="1" thickBot="1" x14ac:dyDescent="0.25">
      <c r="B80" s="9" t="s">
        <v>358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2:25" ht="14.25" customHeight="1" x14ac:dyDescent="0.2">
      <c r="B81" s="70" t="s">
        <v>327</v>
      </c>
      <c r="C81" s="75">
        <v>268980.46346</v>
      </c>
      <c r="D81" s="75">
        <v>544816</v>
      </c>
      <c r="E81" s="75">
        <v>223746</v>
      </c>
      <c r="F81" s="75">
        <v>229423.82925932511</v>
      </c>
      <c r="G81" s="75">
        <v>321459</v>
      </c>
      <c r="H81" s="75">
        <v>389673.41590000025</v>
      </c>
      <c r="I81" s="75">
        <v>1164262.7565299999</v>
      </c>
      <c r="J81" s="75">
        <v>490943.19624999998</v>
      </c>
      <c r="K81" s="75">
        <v>553098.26688999997</v>
      </c>
      <c r="L81" s="75">
        <v>776613.05564999999</v>
      </c>
      <c r="M81" s="75">
        <v>934148.21719</v>
      </c>
      <c r="N81" s="75">
        <v>2754806.2171900002</v>
      </c>
      <c r="O81" s="75">
        <v>1170627.74208</v>
      </c>
      <c r="P81" s="75">
        <v>1373964.6591890401</v>
      </c>
      <c r="Q81" s="75">
        <v>1824955</v>
      </c>
      <c r="R81" s="75">
        <v>1555795</v>
      </c>
      <c r="S81" s="75">
        <v>5925344</v>
      </c>
      <c r="T81" s="75">
        <v>1464378.1717000001</v>
      </c>
      <c r="U81" s="75">
        <v>1412401.61845</v>
      </c>
      <c r="V81" s="75">
        <v>1359637.9489200001</v>
      </c>
      <c r="W81" s="75">
        <v>1601750.7278799999</v>
      </c>
      <c r="X81" s="75">
        <v>5838168.4669500003</v>
      </c>
      <c r="Y81" s="75">
        <v>1493129</v>
      </c>
    </row>
    <row r="82" spans="2:25" ht="14.25" customHeight="1" x14ac:dyDescent="0.2">
      <c r="B82" s="70" t="s">
        <v>343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6654.8993099999998</v>
      </c>
      <c r="I82" s="75">
        <v>6654.8993099999998</v>
      </c>
      <c r="J82" s="75">
        <v>70835.945930000002</v>
      </c>
      <c r="K82" s="75">
        <v>49013.090760000101</v>
      </c>
      <c r="L82" s="75">
        <v>0</v>
      </c>
      <c r="M82" s="75">
        <v>0</v>
      </c>
      <c r="N82" s="75">
        <v>119849.0366900001</v>
      </c>
      <c r="O82" s="75">
        <v>38257.985249999976</v>
      </c>
      <c r="P82" s="75">
        <v>49124.53231000001</v>
      </c>
      <c r="Q82" s="75">
        <v>78850</v>
      </c>
      <c r="R82" s="75">
        <v>119400</v>
      </c>
      <c r="S82" s="75">
        <v>285632</v>
      </c>
      <c r="T82" s="75">
        <v>258621.82829999999</v>
      </c>
      <c r="U82" s="75">
        <v>292992.22818999999</v>
      </c>
      <c r="V82" s="75">
        <v>333139.03807000001</v>
      </c>
      <c r="W82" s="75">
        <v>77290.623000000007</v>
      </c>
      <c r="X82" s="75">
        <v>962043.71756000002</v>
      </c>
      <c r="Y82" s="75">
        <v>118338</v>
      </c>
    </row>
    <row r="83" spans="2:25" ht="14.25" customHeight="1" x14ac:dyDescent="0.2">
      <c r="B83" s="70" t="s">
        <v>351</v>
      </c>
      <c r="C83" s="68">
        <v>21.827227000000001</v>
      </c>
      <c r="D83" s="75">
        <v>20469</v>
      </c>
      <c r="E83" s="75">
        <v>10785</v>
      </c>
      <c r="F83" s="75">
        <v>12603.560758275</v>
      </c>
      <c r="G83" s="75">
        <v>18453</v>
      </c>
      <c r="H83" s="75">
        <v>19061.157730000006</v>
      </c>
      <c r="I83" s="75">
        <v>60903</v>
      </c>
      <c r="J83" s="75">
        <v>48391</v>
      </c>
      <c r="K83" s="75">
        <v>59644</v>
      </c>
      <c r="L83" s="75">
        <v>62701</v>
      </c>
      <c r="M83" s="75">
        <v>62316</v>
      </c>
      <c r="N83" s="75">
        <v>233051</v>
      </c>
      <c r="O83" s="75">
        <v>85723</v>
      </c>
      <c r="P83" s="75">
        <v>97223</v>
      </c>
      <c r="Q83" s="75">
        <v>111793</v>
      </c>
      <c r="R83" s="75">
        <v>129588</v>
      </c>
      <c r="S83" s="75">
        <v>424326</v>
      </c>
      <c r="T83" s="75">
        <v>163597</v>
      </c>
      <c r="U83" s="75">
        <v>201346</v>
      </c>
      <c r="V83" s="75">
        <v>198388</v>
      </c>
      <c r="W83" s="75">
        <v>186963.00000000006</v>
      </c>
      <c r="X83" s="75">
        <v>750294</v>
      </c>
      <c r="Y83" s="75">
        <v>210083</v>
      </c>
    </row>
    <row r="84" spans="2:25" ht="14.25" customHeight="1" x14ac:dyDescent="0.2">
      <c r="B84" s="81" t="s">
        <v>352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  <c r="Q84" s="71">
        <v>2015598</v>
      </c>
      <c r="R84" s="71">
        <v>1804783</v>
      </c>
      <c r="S84" s="71">
        <v>6635302</v>
      </c>
      <c r="T84" s="71">
        <v>1886597</v>
      </c>
      <c r="U84" s="71">
        <v>1906739.8466399999</v>
      </c>
      <c r="V84" s="71">
        <v>1891164.9869900001</v>
      </c>
      <c r="W84" s="71">
        <v>1866004.3508799998</v>
      </c>
      <c r="X84" s="71">
        <v>7550506.1845100001</v>
      </c>
      <c r="Y84" s="71">
        <v>1821550</v>
      </c>
    </row>
    <row r="85" spans="2:25" ht="14.25" customHeight="1" x14ac:dyDescent="0.2">
      <c r="B85" s="70" t="s">
        <v>353</v>
      </c>
      <c r="C85" s="75">
        <v>-167389</v>
      </c>
      <c r="D85" s="75">
        <v>-311657.59599999996</v>
      </c>
      <c r="E85" s="75">
        <v>-137262.04300000001</v>
      </c>
      <c r="F85" s="75">
        <v>-132921.81600000002</v>
      </c>
      <c r="G85" s="75">
        <v>-185552.51</v>
      </c>
      <c r="H85" s="75">
        <v>-206428.68</v>
      </c>
      <c r="I85" s="75">
        <v>-662305.67999999993</v>
      </c>
      <c r="J85" s="75">
        <v>-344812</v>
      </c>
      <c r="K85" s="75">
        <v>-325032.15094080486</v>
      </c>
      <c r="L85" s="75">
        <v>-444418</v>
      </c>
      <c r="M85" s="75">
        <v>-504746</v>
      </c>
      <c r="N85" s="75">
        <v>-1620068</v>
      </c>
      <c r="O85" s="75">
        <v>-645044</v>
      </c>
      <c r="P85" s="75">
        <v>-755610</v>
      </c>
      <c r="Q85" s="75">
        <v>-986331</v>
      </c>
      <c r="R85" s="75">
        <v>-965504.27616353275</v>
      </c>
      <c r="S85" s="75">
        <v>-3352491.0000000005</v>
      </c>
      <c r="T85" s="75">
        <v>-836326</v>
      </c>
      <c r="U85" s="75">
        <v>-964295</v>
      </c>
      <c r="V85" s="75">
        <v>-1015495</v>
      </c>
      <c r="W85" s="75">
        <v>-1307763</v>
      </c>
      <c r="X85" s="75">
        <v>-4123879</v>
      </c>
      <c r="Y85" s="75">
        <v>-1184892</v>
      </c>
    </row>
    <row r="86" spans="2:25" ht="14.25" customHeight="1" x14ac:dyDescent="0.2">
      <c r="B86" s="70" t="s">
        <v>344</v>
      </c>
      <c r="C86" s="75">
        <v>0</v>
      </c>
      <c r="D86" s="75">
        <v>0</v>
      </c>
      <c r="E86" s="75">
        <v>-2038.3420000000001</v>
      </c>
      <c r="F86" s="75">
        <v>-2345.174</v>
      </c>
      <c r="G86" s="75">
        <v>-1739</v>
      </c>
      <c r="H86" s="75">
        <v>-5606.32</v>
      </c>
      <c r="I86" s="75">
        <v>-11587.32</v>
      </c>
      <c r="J86" s="75">
        <v>-54685</v>
      </c>
      <c r="K86" s="75">
        <v>-39668.772795611891</v>
      </c>
      <c r="L86" s="75">
        <v>-3780</v>
      </c>
      <c r="M86" s="75">
        <v>-7377</v>
      </c>
      <c r="N86" s="75">
        <v>-104448</v>
      </c>
      <c r="O86" s="75">
        <v>-40932</v>
      </c>
      <c r="P86" s="75">
        <v>-51048</v>
      </c>
      <c r="Q86" s="75">
        <v>-76443</v>
      </c>
      <c r="R86" s="75">
        <v>-116728</v>
      </c>
      <c r="S86" s="75">
        <v>-285150</v>
      </c>
      <c r="T86" s="75">
        <v>-244235</v>
      </c>
      <c r="U86" s="75">
        <v>-270019</v>
      </c>
      <c r="V86" s="75">
        <v>-292240</v>
      </c>
      <c r="W86" s="75">
        <v>-70428</v>
      </c>
      <c r="X86" s="75">
        <v>-876922</v>
      </c>
      <c r="Y86" s="75">
        <v>-101812</v>
      </c>
    </row>
    <row r="87" spans="2:25" ht="14.25" customHeight="1" x14ac:dyDescent="0.2">
      <c r="B87" s="70" t="s">
        <v>354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3903</v>
      </c>
      <c r="R87" s="75">
        <v>20898</v>
      </c>
      <c r="S87" s="75">
        <v>24801</v>
      </c>
      <c r="T87" s="75">
        <v>-3514</v>
      </c>
      <c r="U87" s="75">
        <v>-1219</v>
      </c>
      <c r="V87" s="75">
        <v>-13100</v>
      </c>
      <c r="W87" s="75">
        <v>-2862</v>
      </c>
      <c r="X87" s="75">
        <v>-20695</v>
      </c>
      <c r="Y87" s="75">
        <v>33079</v>
      </c>
    </row>
    <row r="88" spans="2:25" ht="14.25" customHeight="1" x14ac:dyDescent="0.2">
      <c r="B88" s="81" t="s">
        <v>355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  <c r="Q88" s="71">
        <v>-1058871</v>
      </c>
      <c r="R88" s="71">
        <v>-1061334.2761635329</v>
      </c>
      <c r="S88" s="71">
        <v>-3612840.0000000005</v>
      </c>
      <c r="T88" s="71">
        <v>-1084075</v>
      </c>
      <c r="U88" s="71">
        <v>-1235533</v>
      </c>
      <c r="V88" s="71">
        <v>-1320835</v>
      </c>
      <c r="W88" s="71">
        <v>-1381053</v>
      </c>
      <c r="X88" s="71">
        <v>-5021496</v>
      </c>
      <c r="Y88" s="71">
        <v>-1253625</v>
      </c>
    </row>
    <row r="89" spans="2:25" ht="14.25" customHeight="1" x14ac:dyDescent="0.2">
      <c r="B89" s="81" t="s">
        <v>356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  <c r="Q89" s="71">
        <v>956727</v>
      </c>
      <c r="R89" s="71">
        <v>743448.72383646714</v>
      </c>
      <c r="S89" s="71">
        <v>3022461.9999999995</v>
      </c>
      <c r="T89" s="71">
        <v>802522</v>
      </c>
      <c r="U89" s="71">
        <v>671206.84663999989</v>
      </c>
      <c r="V89" s="71">
        <v>570329.98699000012</v>
      </c>
      <c r="W89" s="71">
        <v>484951.35087999981</v>
      </c>
      <c r="X89" s="71">
        <v>2529010.1845100001</v>
      </c>
      <c r="Y89" s="71">
        <v>567925</v>
      </c>
    </row>
    <row r="90" spans="2:25" ht="14.25" customHeight="1" x14ac:dyDescent="0.2">
      <c r="B90" s="83" t="s">
        <v>357</v>
      </c>
      <c r="C90" s="84">
        <f>C89/C84</f>
        <v>0.3777413583634982</v>
      </c>
      <c r="D90" s="84">
        <v>0.44867173903429253</v>
      </c>
      <c r="E90" s="84">
        <v>0.40604702576631657</v>
      </c>
      <c r="F90" s="84">
        <v>0.44110875223600327</v>
      </c>
      <c r="G90" s="84">
        <v>0.44900000588387579</v>
      </c>
      <c r="H90" s="84">
        <v>0.48955133961561226</v>
      </c>
      <c r="I90" s="84">
        <v>0.45292929063568871</v>
      </c>
      <c r="J90" s="84">
        <v>0.34526950372778398</v>
      </c>
      <c r="K90" s="84">
        <v>0.44888859678971316</v>
      </c>
      <c r="L90" s="84">
        <v>0.46599488358038199</v>
      </c>
      <c r="M90" s="84">
        <v>0.4860598191431581</v>
      </c>
      <c r="N90" s="84">
        <v>0.4450839754088966</v>
      </c>
      <c r="O90" s="84">
        <v>0.47012870721584243</v>
      </c>
      <c r="P90" s="84">
        <v>0.46941292419379421</v>
      </c>
      <c r="Q90" s="84">
        <v>0.47466161407185359</v>
      </c>
      <c r="R90" s="84">
        <v>0.41193247267758348</v>
      </c>
      <c r="S90" s="84">
        <v>0.45551234894809606</v>
      </c>
      <c r="T90" s="84">
        <v>0.42538072518932235</v>
      </c>
      <c r="U90" s="84">
        <v>0.352018052081295</v>
      </c>
      <c r="V90" s="84">
        <v>0.30157600786473099</v>
      </c>
      <c r="W90" s="84">
        <v>0.25988757778153027</v>
      </c>
      <c r="X90" s="84">
        <v>0.33494578015157583</v>
      </c>
      <c r="Y90" s="84">
        <v>0.31178117537262223</v>
      </c>
    </row>
    <row r="91" spans="2:25" ht="14.25" customHeight="1" thickBo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spans="2:25" ht="14.25" customHeight="1" thickBot="1" x14ac:dyDescent="0.25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2:25" ht="14.25" customHeight="1" x14ac:dyDescent="0.2">
      <c r="B93" s="5" t="s">
        <v>147</v>
      </c>
      <c r="C93" s="4">
        <f t="shared" ref="C93:K93" si="18">C94+C95</f>
        <v>137858.86827349989</v>
      </c>
      <c r="D93" s="4">
        <f t="shared" si="18"/>
        <v>257899</v>
      </c>
      <c r="E93" s="4">
        <f t="shared" si="18"/>
        <v>103487.95233252522</v>
      </c>
      <c r="F93" s="4">
        <f t="shared" si="18"/>
        <v>106124.18988938343</v>
      </c>
      <c r="G93" s="4">
        <f t="shared" si="18"/>
        <v>147060.20398693418</v>
      </c>
      <c r="H93" s="4">
        <f t="shared" si="18"/>
        <v>159885.49384815851</v>
      </c>
      <c r="I93" s="4">
        <f t="shared" si="18"/>
        <v>516557.84005700133</v>
      </c>
      <c r="J93" s="4">
        <f t="shared" si="18"/>
        <v>263237.83400000003</v>
      </c>
      <c r="K93" s="4">
        <f t="shared" si="18"/>
        <v>246105.22199999998</v>
      </c>
      <c r="L93" s="4">
        <v>291566.04599999986</v>
      </c>
      <c r="M93" s="4">
        <f t="shared" ref="M93:Y93" si="19">M94+M95</f>
        <v>307537.57000000024</v>
      </c>
      <c r="N93" s="4">
        <f t="shared" si="19"/>
        <v>1108446.672</v>
      </c>
      <c r="O93" s="4">
        <f t="shared" si="19"/>
        <v>317549.14499999897</v>
      </c>
      <c r="P93" s="4">
        <f t="shared" si="19"/>
        <v>324991.05299999827</v>
      </c>
      <c r="Q93" s="4">
        <f t="shared" si="19"/>
        <v>405927.4</v>
      </c>
      <c r="R93" s="4">
        <f t="shared" si="19"/>
        <v>367334.864</v>
      </c>
      <c r="S93" s="4">
        <f t="shared" si="19"/>
        <v>1415802.461999997</v>
      </c>
      <c r="T93" s="4">
        <f>T94+T95</f>
        <v>306791.70776000002</v>
      </c>
      <c r="U93" s="4">
        <f t="shared" si="19"/>
        <v>352837.59539999999</v>
      </c>
      <c r="V93" s="4">
        <f t="shared" si="19"/>
        <v>362709.25899999996</v>
      </c>
      <c r="W93" s="4">
        <f t="shared" si="19"/>
        <v>433877.66333100002</v>
      </c>
      <c r="X93" s="4">
        <f t="shared" si="19"/>
        <v>1456216.2254909999</v>
      </c>
      <c r="Y93" s="4">
        <f t="shared" si="19"/>
        <v>394045.239</v>
      </c>
    </row>
    <row r="94" spans="2:25" ht="14.25" customHeight="1" x14ac:dyDescent="0.2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  <c r="Q94" s="6">
        <v>200345.68799999999</v>
      </c>
      <c r="R94" s="6">
        <v>148761.51199999999</v>
      </c>
      <c r="S94" s="6">
        <f>SUM(O94:R94)</f>
        <v>641074.10999999719</v>
      </c>
      <c r="T94" s="6">
        <v>149637.40895900002</v>
      </c>
      <c r="U94" s="6">
        <v>211801.93239999999</v>
      </c>
      <c r="V94" s="6">
        <v>187779.78599999999</v>
      </c>
      <c r="W94" s="6">
        <v>258150.58133099999</v>
      </c>
      <c r="X94" s="6">
        <v>807369.70869</v>
      </c>
      <c r="Y94" s="6">
        <v>234898.489</v>
      </c>
    </row>
    <row r="95" spans="2:25" ht="14.25" customHeight="1" x14ac:dyDescent="0.2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  <c r="Q95" s="6">
        <v>205581.712</v>
      </c>
      <c r="R95" s="6">
        <v>218573.35200000001</v>
      </c>
      <c r="S95" s="6">
        <f>SUM(O95:R95)</f>
        <v>774728.35199999996</v>
      </c>
      <c r="T95" s="6">
        <v>157154.298801</v>
      </c>
      <c r="U95" s="6">
        <v>141035.663</v>
      </c>
      <c r="V95" s="6">
        <v>174929.473</v>
      </c>
      <c r="W95" s="6">
        <v>175727.08199999999</v>
      </c>
      <c r="X95" s="6">
        <v>648846.51680099999</v>
      </c>
      <c r="Y95" s="6">
        <v>159146.75</v>
      </c>
    </row>
    <row r="96" spans="2:25" s="3" customFormat="1" ht="14.25" customHeight="1" x14ac:dyDescent="0.2">
      <c r="B96" s="18" t="s">
        <v>150</v>
      </c>
      <c r="C96" s="52">
        <f>C94/C93</f>
        <v>0.34089412972378019</v>
      </c>
      <c r="D96" s="52">
        <f t="shared" ref="D96:Y96" si="20">D94/D93</f>
        <v>0.70960724934955155</v>
      </c>
      <c r="E96" s="52">
        <f t="shared" si="20"/>
        <v>0.5979366190732639</v>
      </c>
      <c r="F96" s="52">
        <f t="shared" si="20"/>
        <v>0.76058312410692153</v>
      </c>
      <c r="G96" s="52">
        <f t="shared" si="20"/>
        <v>0.63274910862493816</v>
      </c>
      <c r="H96" s="52">
        <f t="shared" si="20"/>
        <v>0.50028410134644519</v>
      </c>
      <c r="I96" s="52">
        <f t="shared" si="20"/>
        <v>0.61103687397750361</v>
      </c>
      <c r="J96" s="52">
        <f t="shared" si="20"/>
        <v>0.35458153405106646</v>
      </c>
      <c r="K96" s="52">
        <f t="shared" si="20"/>
        <v>0.41284242233592272</v>
      </c>
      <c r="L96" s="52">
        <f t="shared" si="20"/>
        <v>0.34394174622102613</v>
      </c>
      <c r="M96" s="52">
        <f t="shared" si="20"/>
        <v>0.34389664976542578</v>
      </c>
      <c r="N96" s="52">
        <f t="shared" si="20"/>
        <v>0.36175382734154682</v>
      </c>
      <c r="O96" s="52">
        <f t="shared" si="20"/>
        <v>0.40203251373893439</v>
      </c>
      <c r="P96" s="52">
        <f t="shared" si="20"/>
        <v>0.50555800685380436</v>
      </c>
      <c r="Q96" s="52">
        <f t="shared" si="20"/>
        <v>0.49355054130369119</v>
      </c>
      <c r="R96" s="52">
        <f t="shared" si="20"/>
        <v>0.40497520540277382</v>
      </c>
      <c r="S96" s="52">
        <f t="shared" si="20"/>
        <v>0.45279912078581946</v>
      </c>
      <c r="T96" s="80">
        <f t="shared" si="20"/>
        <v>0.48774919652019999</v>
      </c>
      <c r="U96" s="80">
        <f t="shared" si="20"/>
        <v>0.6002816456106026</v>
      </c>
      <c r="V96" s="80">
        <f t="shared" si="20"/>
        <v>0.51771434376314063</v>
      </c>
      <c r="W96" s="80">
        <f t="shared" si="20"/>
        <v>0.59498472299566163</v>
      </c>
      <c r="X96" s="80">
        <f t="shared" si="20"/>
        <v>0.5544298261185594</v>
      </c>
      <c r="Y96" s="80">
        <f t="shared" si="20"/>
        <v>0.59612061192801269</v>
      </c>
    </row>
    <row r="97" spans="2:25" ht="14.25" customHeight="1" x14ac:dyDescent="0.2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ht="14.25" customHeight="1" x14ac:dyDescent="0.2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  <c r="Q98" s="6">
        <v>83208.904999999999</v>
      </c>
      <c r="R98" s="6">
        <v>100064.967</v>
      </c>
      <c r="S98" s="6">
        <v>377623.83299999998</v>
      </c>
      <c r="T98" s="6">
        <v>82561.59</v>
      </c>
      <c r="U98" s="6">
        <v>97499.14</v>
      </c>
      <c r="V98" s="6">
        <v>87105.033999000007</v>
      </c>
      <c r="W98" s="6">
        <v>94821.531999999992</v>
      </c>
      <c r="X98" s="6">
        <v>361987.29599899997</v>
      </c>
      <c r="Y98" s="6">
        <v>100662.526</v>
      </c>
    </row>
    <row r="99" spans="2:25" ht="14.25" customHeight="1" x14ac:dyDescent="0.2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  <c r="Q99" s="6">
        <v>69671.33</v>
      </c>
      <c r="R99" s="6">
        <v>68292.793000000005</v>
      </c>
      <c r="S99" s="6">
        <v>294296.77299999999</v>
      </c>
      <c r="T99" s="6">
        <v>76294.76999999999</v>
      </c>
      <c r="U99" s="6">
        <v>85926.87</v>
      </c>
      <c r="V99" s="6">
        <v>75977.329999999987</v>
      </c>
      <c r="W99" s="6">
        <v>79323.92</v>
      </c>
      <c r="X99" s="6">
        <v>317522.88999999996</v>
      </c>
      <c r="Y99" s="6">
        <v>89187.142000000007</v>
      </c>
    </row>
    <row r="100" spans="2:25" ht="14.25" customHeight="1" x14ac:dyDescent="0.2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  <c r="Q100" s="6">
        <v>133311.96300000002</v>
      </c>
      <c r="R100" s="6">
        <v>120852.63</v>
      </c>
      <c r="S100" s="6">
        <v>526461.64000000013</v>
      </c>
      <c r="T100" s="6">
        <v>128918.5</v>
      </c>
      <c r="U100" s="6">
        <v>162230.29999999999</v>
      </c>
      <c r="V100" s="6">
        <v>138139.06</v>
      </c>
      <c r="W100" s="6">
        <v>115628.2</v>
      </c>
      <c r="X100" s="6">
        <v>544916.06000000006</v>
      </c>
      <c r="Y100" s="6">
        <v>180492.62</v>
      </c>
    </row>
    <row r="101" spans="2:25" ht="14.25" customHeight="1" x14ac:dyDescent="0.2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  <c r="Q101" s="6">
        <v>286192.19799999997</v>
      </c>
      <c r="R101" s="6">
        <v>289210.39</v>
      </c>
      <c r="S101" s="6">
        <v>1198382.2460000003</v>
      </c>
      <c r="T101" s="6">
        <v>287774.86</v>
      </c>
      <c r="U101" s="6">
        <v>345656.31</v>
      </c>
      <c r="V101" s="6">
        <v>301221.42399899999</v>
      </c>
      <c r="W101" s="6">
        <v>289773.652</v>
      </c>
      <c r="X101" s="6">
        <v>1224426.245999</v>
      </c>
      <c r="Y101" s="6">
        <v>370342.288</v>
      </c>
    </row>
    <row r="102" spans="2:25" ht="14.25" customHeight="1" x14ac:dyDescent="0.2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  <c r="Q102" s="6">
        <v>11696.619999999999</v>
      </c>
      <c r="R102" s="6">
        <v>10886.191999999999</v>
      </c>
      <c r="S102" s="6">
        <v>44609.627999999997</v>
      </c>
      <c r="T102" s="6">
        <v>9514.98</v>
      </c>
      <c r="U102" s="6">
        <v>13332.22</v>
      </c>
      <c r="V102" s="6">
        <v>13475.96</v>
      </c>
      <c r="W102" s="6">
        <v>13619.005000000001</v>
      </c>
      <c r="X102" s="6">
        <v>49942.164999999994</v>
      </c>
      <c r="Y102" s="6">
        <v>15454.380000000001</v>
      </c>
    </row>
    <row r="103" spans="2:25" ht="14.25" customHeight="1" x14ac:dyDescent="0.2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  <c r="Q103" s="4">
        <v>46296</v>
      </c>
      <c r="R103" s="4">
        <v>56117.760000000002</v>
      </c>
      <c r="S103" s="4">
        <v>182432.16</v>
      </c>
      <c r="T103" s="4">
        <v>49338.712</v>
      </c>
      <c r="U103" s="4">
        <v>52967.999000000003</v>
      </c>
      <c r="V103" s="4">
        <v>57383.994999999995</v>
      </c>
      <c r="W103" s="4">
        <v>82080</v>
      </c>
      <c r="X103" s="4">
        <v>236807.674</v>
      </c>
      <c r="Y103" s="4">
        <v>48047.996999999988</v>
      </c>
    </row>
    <row r="104" spans="2:25" ht="14.25" customHeight="1" x14ac:dyDescent="0.2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  <c r="Q104" s="4">
        <v>11069.91</v>
      </c>
      <c r="R104" s="4">
        <v>6326.3600000000006</v>
      </c>
      <c r="S104" s="4">
        <f>SUM(O104:R104)</f>
        <v>33153.29</v>
      </c>
      <c r="T104" s="4">
        <v>9513.48</v>
      </c>
      <c r="U104" s="4">
        <v>10957.470000000001</v>
      </c>
      <c r="V104" s="4">
        <v>9924.2099999999991</v>
      </c>
      <c r="W104" s="4">
        <v>7820.74</v>
      </c>
      <c r="X104" s="4">
        <v>38215.899999999994</v>
      </c>
      <c r="Y104" s="4">
        <v>13067.58</v>
      </c>
    </row>
    <row r="105" spans="2:25" ht="14.25" customHeight="1" x14ac:dyDescent="0.2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  <c r="Q105" s="4">
        <v>62526.642999999996</v>
      </c>
      <c r="R105" s="4">
        <v>94810.418000000005</v>
      </c>
      <c r="S105" s="4">
        <f>SUM(O105:R105)</f>
        <v>222634.924</v>
      </c>
      <c r="T105" s="4">
        <v>197502.85100000002</v>
      </c>
      <c r="U105" s="4">
        <v>252464.86</v>
      </c>
      <c r="V105" s="4">
        <v>275877.21500000003</v>
      </c>
      <c r="W105" s="4">
        <v>60661.97</v>
      </c>
      <c r="X105" s="4">
        <v>786506.89599999995</v>
      </c>
      <c r="Y105" s="4">
        <v>160124.59899999999</v>
      </c>
    </row>
    <row r="106" spans="2:25" ht="14.25" customHeight="1" thickBo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2:25" ht="14.25" customHeight="1" thickBot="1" x14ac:dyDescent="0.25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2:25" ht="14.25" customHeight="1" x14ac:dyDescent="0.2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  <c r="Q108" s="26">
        <v>3.5102928571428573</v>
      </c>
      <c r="R108" s="26">
        <v>3.1089249999999997</v>
      </c>
      <c r="S108" s="26">
        <v>3.1281673076923076</v>
      </c>
      <c r="T108" s="26">
        <v>3.3582153846153848</v>
      </c>
      <c r="U108" s="26">
        <v>2.1007157894736843</v>
      </c>
      <c r="V108" s="26">
        <v>2.7634769230769227</v>
      </c>
      <c r="W108" s="26">
        <v>2.701938461538461</v>
      </c>
      <c r="X108" s="26">
        <v>2.7332000000000001</v>
      </c>
      <c r="Y108" s="26">
        <v>2.5352000000000001</v>
      </c>
    </row>
    <row r="109" spans="2:25" ht="14.25" customHeight="1" x14ac:dyDescent="0.2">
      <c r="B109" s="5" t="s">
        <v>159</v>
      </c>
      <c r="C109" s="26">
        <f>C110-C108</f>
        <v>0.12484747891653836</v>
      </c>
      <c r="D109" s="26">
        <f t="shared" ref="D109:Y109" si="21">D110-D108</f>
        <v>0.14586838278222802</v>
      </c>
      <c r="E109" s="26">
        <f t="shared" si="21"/>
        <v>6.4496992454419644E-2</v>
      </c>
      <c r="F109" s="26">
        <f t="shared" si="21"/>
        <v>6.100883252826983E-2</v>
      </c>
      <c r="G109" s="26">
        <f t="shared" si="21"/>
        <v>-4.7224517167937963E-2</v>
      </c>
      <c r="H109" s="26">
        <f t="shared" si="21"/>
        <v>7.2433757405479859E-2</v>
      </c>
      <c r="I109" s="26">
        <f t="shared" si="21"/>
        <v>5.9184653260546005E-2</v>
      </c>
      <c r="J109" s="26">
        <f t="shared" si="21"/>
        <v>-2.857947865392263E-2</v>
      </c>
      <c r="K109" s="26">
        <f t="shared" si="21"/>
        <v>-6.118979128260249E-2</v>
      </c>
      <c r="L109" s="26">
        <f t="shared" si="21"/>
        <v>1.9595805125600219E-2</v>
      </c>
      <c r="M109" s="26">
        <f t="shared" si="21"/>
        <v>5.4810393375441357E-2</v>
      </c>
      <c r="N109" s="26">
        <f t="shared" si="21"/>
        <v>1.3700365549866644E-2</v>
      </c>
      <c r="O109" s="26">
        <f t="shared" si="21"/>
        <v>9.6588816202189953E-3</v>
      </c>
      <c r="P109" s="26">
        <f t="shared" si="21"/>
        <v>0.14243819845942562</v>
      </c>
      <c r="Q109" s="26">
        <f t="shared" si="21"/>
        <v>0.2210763482864877</v>
      </c>
      <c r="R109" s="26">
        <f t="shared" si="21"/>
        <v>0.18607125170345951</v>
      </c>
      <c r="S109" s="26">
        <f t="shared" si="21"/>
        <v>0.16257566320104999</v>
      </c>
      <c r="T109" s="26">
        <f t="shared" si="21"/>
        <v>0.29761680260070378</v>
      </c>
      <c r="U109" s="26">
        <f t="shared" si="21"/>
        <v>0.74541232468475371</v>
      </c>
      <c r="V109" s="26">
        <f t="shared" si="21"/>
        <v>-3.2595437639022506E-2</v>
      </c>
      <c r="W109" s="26">
        <f t="shared" si="21"/>
        <v>0.14274819627274926</v>
      </c>
      <c r="X109" s="26">
        <f t="shared" si="21"/>
        <v>0.25437967659170857</v>
      </c>
      <c r="Y109" s="26">
        <f t="shared" si="21"/>
        <v>0.29960395001041995</v>
      </c>
    </row>
    <row r="110" spans="2:25" ht="14.25" customHeight="1" x14ac:dyDescent="0.2">
      <c r="B110" s="5" t="s">
        <v>160</v>
      </c>
      <c r="C110" s="26">
        <f t="shared" ref="C110:Y112" si="22">C23/C93</f>
        <v>1.6969936327626918</v>
      </c>
      <c r="D110" s="26">
        <f t="shared" si="22"/>
        <v>1.7702241520129975</v>
      </c>
      <c r="E110" s="26">
        <f t="shared" si="22"/>
        <v>1.7637354539928811</v>
      </c>
      <c r="F110" s="26">
        <f t="shared" si="22"/>
        <v>1.7660319094513468</v>
      </c>
      <c r="G110" s="26">
        <f t="shared" si="22"/>
        <v>1.8513370212936004</v>
      </c>
      <c r="H110" s="26">
        <f t="shared" si="22"/>
        <v>2.0769952958670181</v>
      </c>
      <c r="I110" s="26">
        <f t="shared" si="22"/>
        <v>1.8860308071067002</v>
      </c>
      <c r="J110" s="26">
        <f t="shared" si="22"/>
        <v>1.4406743674999238</v>
      </c>
      <c r="K110" s="26">
        <f t="shared" si="22"/>
        <v>1.6493717471789364</v>
      </c>
      <c r="L110" s="26">
        <f t="shared" si="22"/>
        <v>2.0458672336970287</v>
      </c>
      <c r="M110" s="26">
        <f t="shared" si="22"/>
        <v>2.4105532505182983</v>
      </c>
      <c r="N110" s="26">
        <f t="shared" si="22"/>
        <v>1.9152892544387556</v>
      </c>
      <c r="O110" s="26">
        <f t="shared" si="22"/>
        <v>2.7829204200817572</v>
      </c>
      <c r="P110" s="26">
        <f t="shared" si="22"/>
        <v>3.2317535830748105</v>
      </c>
      <c r="Q110" s="26">
        <f t="shared" si="22"/>
        <v>3.731369205429345</v>
      </c>
      <c r="R110" s="26">
        <f t="shared" si="22"/>
        <v>3.2949962517034592</v>
      </c>
      <c r="S110" s="26">
        <f t="shared" si="22"/>
        <v>3.2907429708933575</v>
      </c>
      <c r="T110" s="26">
        <f t="shared" si="22"/>
        <v>3.6558321872160886</v>
      </c>
      <c r="U110" s="26">
        <f t="shared" si="22"/>
        <v>2.846128114158438</v>
      </c>
      <c r="V110" s="26">
        <f t="shared" si="22"/>
        <v>2.7308814854379002</v>
      </c>
      <c r="W110" s="26">
        <f t="shared" si="22"/>
        <v>2.8446866578112102</v>
      </c>
      <c r="X110" s="26">
        <f t="shared" si="22"/>
        <v>2.9875796765917086</v>
      </c>
      <c r="Y110" s="26">
        <f t="shared" si="22"/>
        <v>2.8348039500104201</v>
      </c>
    </row>
    <row r="111" spans="2:25" ht="14.25" customHeight="1" x14ac:dyDescent="0.2">
      <c r="B111" s="55" t="s">
        <v>161</v>
      </c>
      <c r="C111" s="53">
        <f t="shared" si="22"/>
        <v>1.8235310601545645</v>
      </c>
      <c r="D111" s="53">
        <f t="shared" si="22"/>
        <v>1.7922151404591085</v>
      </c>
      <c r="E111" s="53">
        <f t="shared" si="22"/>
        <v>1.8530610071496434</v>
      </c>
      <c r="F111" s="53">
        <f t="shared" si="22"/>
        <v>1.7987427791408284</v>
      </c>
      <c r="G111" s="53">
        <f t="shared" si="22"/>
        <v>1.9624466107607885</v>
      </c>
      <c r="H111" s="53">
        <f t="shared" si="22"/>
        <v>2.109808666917897</v>
      </c>
      <c r="I111" s="53">
        <f t="shared" si="22"/>
        <v>1.9363577577539306</v>
      </c>
      <c r="J111" s="53">
        <f t="shared" si="22"/>
        <v>1.5206353381253499</v>
      </c>
      <c r="K111" s="53">
        <f t="shared" si="22"/>
        <v>1.775356782925678</v>
      </c>
      <c r="L111" s="53">
        <f t="shared" si="22"/>
        <v>2.1177183044350003</v>
      </c>
      <c r="M111" s="53">
        <f t="shared" si="22"/>
        <v>2.4719083417595464</v>
      </c>
      <c r="N111" s="53">
        <f t="shared" si="22"/>
        <v>1.9852970695704073</v>
      </c>
      <c r="O111" s="53">
        <f t="shared" si="22"/>
        <v>2.9897290395327687</v>
      </c>
      <c r="P111" s="53">
        <f t="shared" si="22"/>
        <v>3.4390000612835911</v>
      </c>
      <c r="Q111" s="53">
        <f t="shared" si="22"/>
        <v>3.8793597594174325</v>
      </c>
      <c r="R111" s="53">
        <f t="shared" si="22"/>
        <v>3.4621858374227874</v>
      </c>
      <c r="S111" s="53">
        <f t="shared" si="22"/>
        <v>3.4925291242848817</v>
      </c>
      <c r="T111" s="53">
        <f t="shared" si="22"/>
        <v>3.7737488501603473</v>
      </c>
      <c r="U111" s="53">
        <f t="shared" si="22"/>
        <v>3.0428711990353872</v>
      </c>
      <c r="V111" s="53">
        <f t="shared" si="22"/>
        <v>2.8256289524155704</v>
      </c>
      <c r="W111" s="53">
        <f t="shared" si="22"/>
        <v>2.9643318874374573</v>
      </c>
      <c r="X111" s="53">
        <f t="shared" si="22"/>
        <v>3.1026925744644633</v>
      </c>
      <c r="Y111" s="53">
        <f t="shared" si="22"/>
        <v>2.958294891373269</v>
      </c>
    </row>
    <row r="112" spans="2:25" ht="14.25" customHeight="1" x14ac:dyDescent="0.2">
      <c r="B112" s="55" t="s">
        <v>162</v>
      </c>
      <c r="C112" s="53">
        <f t="shared" si="22"/>
        <v>1.6315475972568012</v>
      </c>
      <c r="D112" s="53">
        <f t="shared" si="22"/>
        <v>1.7164867057896707</v>
      </c>
      <c r="E112" s="53">
        <f t="shared" si="22"/>
        <v>1.6308931664702173</v>
      </c>
      <c r="F112" s="53">
        <f t="shared" si="22"/>
        <v>1.6621155277515405</v>
      </c>
      <c r="G112" s="53">
        <f t="shared" si="22"/>
        <v>1.6599025133151128</v>
      </c>
      <c r="H112" s="53">
        <f t="shared" si="22"/>
        <v>2.0441446143246287</v>
      </c>
      <c r="I112" s="53">
        <f t="shared" si="22"/>
        <v>1.8069702984287512</v>
      </c>
      <c r="J112" s="53">
        <f t="shared" si="22"/>
        <v>1.3967452190103624</v>
      </c>
      <c r="K112" s="53">
        <f t="shared" si="22"/>
        <v>1.5607891088645596</v>
      </c>
      <c r="L112" s="53">
        <f t="shared" si="22"/>
        <v>2.0081989586694355</v>
      </c>
      <c r="M112" s="53">
        <f t="shared" si="22"/>
        <v>2.3783939720808789</v>
      </c>
      <c r="N112" s="53">
        <f t="shared" si="22"/>
        <v>1.8756092749063957</v>
      </c>
      <c r="O112" s="53">
        <f t="shared" si="22"/>
        <v>2.6438764234580523</v>
      </c>
      <c r="P112" s="53">
        <f t="shared" si="22"/>
        <v>3.0198478026130728</v>
      </c>
      <c r="Q112" s="53">
        <f t="shared" si="22"/>
        <v>3.5871478684835547</v>
      </c>
      <c r="R112" s="53">
        <f t="shared" si="22"/>
        <v>3.1812066459043917</v>
      </c>
      <c r="S112" s="53">
        <f t="shared" si="22"/>
        <v>3.1237684715584026</v>
      </c>
      <c r="T112" s="53">
        <f t="shared" si="22"/>
        <v>3.5435556281229545</v>
      </c>
      <c r="U112" s="53">
        <f t="shared" si="22"/>
        <v>2.5506669189054687</v>
      </c>
      <c r="V112" s="53">
        <f t="shared" si="22"/>
        <v>2.6291738728327387</v>
      </c>
      <c r="W112" s="53">
        <f t="shared" si="22"/>
        <v>2.6689227105017315</v>
      </c>
      <c r="X112" s="53">
        <f t="shared" si="22"/>
        <v>2.8443429258109498</v>
      </c>
      <c r="Y112" s="53">
        <f t="shared" si="22"/>
        <v>2.6525329609307131</v>
      </c>
    </row>
    <row r="113" spans="2:25" ht="14.25" customHeight="1" x14ac:dyDescent="0.2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ht="14.25" customHeight="1" x14ac:dyDescent="0.2">
      <c r="B114" s="55" t="s">
        <v>163</v>
      </c>
      <c r="C114" s="54">
        <f t="shared" ref="C114:Y116" si="23">C27/C98*1000</f>
        <v>498.36100161982074</v>
      </c>
      <c r="D114" s="54">
        <f t="shared" si="23"/>
        <v>604.43169677951573</v>
      </c>
      <c r="E114" s="54">
        <f t="shared" si="23"/>
        <v>651.55802179041052</v>
      </c>
      <c r="F114" s="54">
        <f t="shared" si="23"/>
        <v>657.06142630237071</v>
      </c>
      <c r="G114" s="54">
        <f t="shared" si="23"/>
        <v>622.02243883130666</v>
      </c>
      <c r="H114" s="54">
        <f t="shared" si="23"/>
        <v>739.44669003169929</v>
      </c>
      <c r="I114" s="54">
        <f t="shared" si="23"/>
        <v>669.19657859784343</v>
      </c>
      <c r="J114" s="54">
        <f t="shared" si="23"/>
        <v>841.63218224980653</v>
      </c>
      <c r="K114" s="54">
        <f t="shared" si="23"/>
        <v>992.4322851239823</v>
      </c>
      <c r="L114" s="54">
        <f t="shared" si="23"/>
        <v>1174.7571002945203</v>
      </c>
      <c r="M114" s="54">
        <f t="shared" si="23"/>
        <v>1460.8419963083243</v>
      </c>
      <c r="N114" s="54">
        <f t="shared" si="23"/>
        <v>1115.3561114091517</v>
      </c>
      <c r="O114" s="54">
        <f t="shared" si="23"/>
        <v>1634.5445991697825</v>
      </c>
      <c r="P114" s="54">
        <f t="shared" si="23"/>
        <v>1671.4420147828778</v>
      </c>
      <c r="Q114" s="54">
        <f t="shared" si="23"/>
        <v>1641.4108562058352</v>
      </c>
      <c r="R114" s="54">
        <f t="shared" si="23"/>
        <v>1632.759245301105</v>
      </c>
      <c r="S114" s="54">
        <f t="shared" si="23"/>
        <v>1644.8670494798987</v>
      </c>
      <c r="T114" s="54">
        <f t="shared" si="23"/>
        <v>1727.0621847277894</v>
      </c>
      <c r="U114" s="54">
        <f t="shared" si="23"/>
        <v>1679.1225030292576</v>
      </c>
      <c r="V114" s="54">
        <f t="shared" si="23"/>
        <v>1739.1761766804334</v>
      </c>
      <c r="W114" s="54">
        <f t="shared" si="23"/>
        <v>1744.9412228437736</v>
      </c>
      <c r="X114" s="54">
        <f t="shared" si="23"/>
        <v>1721.7482682091745</v>
      </c>
      <c r="Y114" s="54">
        <f t="shared" si="23"/>
        <v>1555.3255637554735</v>
      </c>
    </row>
    <row r="115" spans="2:25" ht="14.25" customHeight="1" x14ac:dyDescent="0.2">
      <c r="B115" s="55" t="s">
        <v>164</v>
      </c>
      <c r="C115" s="54">
        <f t="shared" si="23"/>
        <v>202.01191249060557</v>
      </c>
      <c r="D115" s="54">
        <f t="shared" si="23"/>
        <v>292.65910697237194</v>
      </c>
      <c r="E115" s="54">
        <f t="shared" si="23"/>
        <v>285.16521449644921</v>
      </c>
      <c r="F115" s="54">
        <f t="shared" si="23"/>
        <v>334.15099696260603</v>
      </c>
      <c r="G115" s="54">
        <f t="shared" si="23"/>
        <v>327.20240489060245</v>
      </c>
      <c r="H115" s="54">
        <f t="shared" si="23"/>
        <v>385.6423191513843</v>
      </c>
      <c r="I115" s="54">
        <f t="shared" si="23"/>
        <v>334.26384688795082</v>
      </c>
      <c r="J115" s="54">
        <f t="shared" si="23"/>
        <v>404.0072601334362</v>
      </c>
      <c r="K115" s="54">
        <f t="shared" si="23"/>
        <v>428.31447221210516</v>
      </c>
      <c r="L115" s="54">
        <f t="shared" si="23"/>
        <v>453.45953234172146</v>
      </c>
      <c r="M115" s="54">
        <f t="shared" si="23"/>
        <v>513.348481338993</v>
      </c>
      <c r="N115" s="54">
        <f t="shared" si="23"/>
        <v>451.01140551225882</v>
      </c>
      <c r="O115" s="54">
        <f t="shared" si="23"/>
        <v>553.17190527330865</v>
      </c>
      <c r="P115" s="54">
        <f t="shared" si="23"/>
        <v>739.95714651108847</v>
      </c>
      <c r="Q115" s="54">
        <f t="shared" si="23"/>
        <v>944.5779203583453</v>
      </c>
      <c r="R115" s="54">
        <f t="shared" si="23"/>
        <v>1160.0492016778403</v>
      </c>
      <c r="S115" s="54">
        <f t="shared" si="23"/>
        <v>837.25348901464167</v>
      </c>
      <c r="T115" s="54">
        <f t="shared" si="23"/>
        <v>1126.0404874410135</v>
      </c>
      <c r="U115" s="54">
        <f t="shared" si="23"/>
        <v>1113.2373377501124</v>
      </c>
      <c r="V115" s="54">
        <f t="shared" si="23"/>
        <v>1127.6389944210991</v>
      </c>
      <c r="W115" s="54">
        <f t="shared" si="23"/>
        <v>1096.6553342295742</v>
      </c>
      <c r="X115" s="54">
        <f t="shared" si="23"/>
        <v>1115.6172079436542</v>
      </c>
      <c r="Y115" s="54">
        <f t="shared" si="23"/>
        <v>1042.9418177790694</v>
      </c>
    </row>
    <row r="116" spans="2:25" ht="14.25" customHeight="1" x14ac:dyDescent="0.2">
      <c r="B116" s="55" t="s">
        <v>165</v>
      </c>
      <c r="C116" s="54">
        <f t="shared" si="23"/>
        <v>59.612219877713066</v>
      </c>
      <c r="D116" s="54">
        <f t="shared" si="23"/>
        <v>81.116682790507681</v>
      </c>
      <c r="E116" s="54">
        <f t="shared" si="23"/>
        <v>42.817492930441738</v>
      </c>
      <c r="F116" s="54">
        <f t="shared" si="23"/>
        <v>96.286516151768168</v>
      </c>
      <c r="G116" s="54">
        <f t="shared" si="23"/>
        <v>94.311385111526917</v>
      </c>
      <c r="H116" s="54">
        <f t="shared" si="23"/>
        <v>105.7724206168815</v>
      </c>
      <c r="I116" s="54">
        <f t="shared" si="23"/>
        <v>85.312100998294994</v>
      </c>
      <c r="J116" s="54">
        <f t="shared" si="23"/>
        <v>106.97117229773521</v>
      </c>
      <c r="K116" s="54">
        <f t="shared" si="23"/>
        <v>103.36694096604552</v>
      </c>
      <c r="L116" s="54">
        <f t="shared" si="23"/>
        <v>114.1779567734181</v>
      </c>
      <c r="M116" s="54">
        <f t="shared" si="23"/>
        <v>160.54622159379593</v>
      </c>
      <c r="N116" s="54">
        <f t="shared" si="23"/>
        <v>121.52420144861861</v>
      </c>
      <c r="O116" s="54">
        <f t="shared" si="23"/>
        <v>165.97553952901293</v>
      </c>
      <c r="P116" s="54">
        <f t="shared" si="23"/>
        <v>173.72878544300866</v>
      </c>
      <c r="Q116" s="54">
        <f t="shared" si="23"/>
        <v>172.43013667123031</v>
      </c>
      <c r="R116" s="54">
        <f t="shared" si="23"/>
        <v>202.59385335677013</v>
      </c>
      <c r="S116" s="54">
        <f t="shared" si="23"/>
        <v>178.10034554464403</v>
      </c>
      <c r="T116" s="54">
        <f t="shared" si="23"/>
        <v>356.15524536819777</v>
      </c>
      <c r="U116" s="54">
        <f t="shared" si="23"/>
        <v>363.45245000471556</v>
      </c>
      <c r="V116" s="54">
        <f t="shared" si="23"/>
        <v>360.882722091782</v>
      </c>
      <c r="W116" s="54">
        <f t="shared" si="23"/>
        <v>340.53111611181356</v>
      </c>
      <c r="X116" s="54">
        <f t="shared" si="23"/>
        <v>356.21082630598181</v>
      </c>
      <c r="Y116" s="54">
        <f t="shared" si="23"/>
        <v>329.947008359677</v>
      </c>
    </row>
    <row r="117" spans="2:25" ht="14.25" customHeight="1" x14ac:dyDescent="0.2">
      <c r="B117" s="55" t="s">
        <v>166</v>
      </c>
      <c r="C117" s="54">
        <f t="shared" ref="C117:Y118" si="24">C30/C102*1000</f>
        <v>1294.6644541222406</v>
      </c>
      <c r="D117" s="54">
        <f t="shared" si="24"/>
        <v>1687.0478450164285</v>
      </c>
      <c r="E117" s="54">
        <f t="shared" si="24"/>
        <v>1667.1876772876908</v>
      </c>
      <c r="F117" s="54">
        <f t="shared" si="24"/>
        <v>1773.5100055634073</v>
      </c>
      <c r="G117" s="54">
        <f t="shared" si="24"/>
        <v>1740.9086429486547</v>
      </c>
      <c r="H117" s="54">
        <f t="shared" si="24"/>
        <v>1230.2539910474277</v>
      </c>
      <c r="I117" s="54">
        <f t="shared" si="24"/>
        <v>1599.7872538466095</v>
      </c>
      <c r="J117" s="54">
        <f t="shared" si="24"/>
        <v>2131.4470694145425</v>
      </c>
      <c r="K117" s="54">
        <f t="shared" si="24"/>
        <v>2636.1550896772223</v>
      </c>
      <c r="L117" s="54">
        <f t="shared" si="24"/>
        <v>4417.7662060932289</v>
      </c>
      <c r="M117" s="54">
        <f t="shared" si="24"/>
        <v>4473.0579911441391</v>
      </c>
      <c r="N117" s="54">
        <f t="shared" si="24"/>
        <v>3461.3661581048264</v>
      </c>
      <c r="O117" s="54">
        <f t="shared" si="24"/>
        <v>5022.0876185426496</v>
      </c>
      <c r="P117" s="54">
        <f t="shared" si="24"/>
        <v>5397.0357797680208</v>
      </c>
      <c r="Q117" s="54">
        <f t="shared" si="24"/>
        <v>6009.513859559429</v>
      </c>
      <c r="R117" s="54">
        <f t="shared" si="24"/>
        <v>6154.401833074412</v>
      </c>
      <c r="S117" s="54">
        <f t="shared" si="24"/>
        <v>5654.9675778511319</v>
      </c>
      <c r="T117" s="54">
        <f t="shared" si="24"/>
        <v>6774.3705189080802</v>
      </c>
      <c r="U117" s="54">
        <f t="shared" si="24"/>
        <v>6472.7404738295645</v>
      </c>
      <c r="V117" s="54">
        <f t="shared" si="24"/>
        <v>5565.7630328377345</v>
      </c>
      <c r="W117" s="54">
        <f t="shared" si="24"/>
        <v>5160.8028633516169</v>
      </c>
      <c r="X117" s="54">
        <f t="shared" si="24"/>
        <v>5927.7165897793984</v>
      </c>
      <c r="Y117" s="54">
        <f t="shared" si="24"/>
        <v>3947.0363741541232</v>
      </c>
    </row>
    <row r="118" spans="2:25" ht="14.25" customHeight="1" x14ac:dyDescent="0.2">
      <c r="B118" s="5" t="s">
        <v>167</v>
      </c>
      <c r="C118" s="25">
        <f t="shared" si="24"/>
        <v>197.28717130368418</v>
      </c>
      <c r="D118" s="25">
        <f t="shared" si="24"/>
        <v>242.88430875340342</v>
      </c>
      <c r="E118" s="25">
        <f t="shared" si="24"/>
        <v>202.50723748465111</v>
      </c>
      <c r="F118" s="25">
        <f t="shared" si="24"/>
        <v>283.88840574329799</v>
      </c>
      <c r="G118" s="25">
        <f t="shared" si="24"/>
        <v>275.37391775272209</v>
      </c>
      <c r="H118" s="25">
        <f t="shared" si="24"/>
        <v>285.14744022745981</v>
      </c>
      <c r="I118" s="25">
        <f t="shared" si="24"/>
        <v>262.39274972299165</v>
      </c>
      <c r="J118" s="25">
        <f t="shared" si="24"/>
        <v>222.9707497406668</v>
      </c>
      <c r="K118" s="25">
        <f t="shared" si="24"/>
        <v>248.00715560532029</v>
      </c>
      <c r="L118" s="25">
        <f t="shared" si="24"/>
        <v>264.84679777617259</v>
      </c>
      <c r="M118" s="25">
        <f t="shared" si="24"/>
        <v>176.31859905755056</v>
      </c>
      <c r="N118" s="25">
        <f t="shared" si="24"/>
        <v>225.8543911702026</v>
      </c>
      <c r="O118" s="25">
        <f t="shared" si="24"/>
        <v>203.42641990049751</v>
      </c>
      <c r="P118" s="25">
        <f t="shared" si="24"/>
        <v>466.93637084965746</v>
      </c>
      <c r="Q118" s="25">
        <f t="shared" si="24"/>
        <v>315.83722135821665</v>
      </c>
      <c r="R118" s="25">
        <f t="shared" si="24"/>
        <v>202.09288467679391</v>
      </c>
      <c r="S118" s="25">
        <f t="shared" si="24"/>
        <v>289.04443163968455</v>
      </c>
      <c r="T118" s="25">
        <f t="shared" si="24"/>
        <v>79.575885564260346</v>
      </c>
      <c r="U118" s="25">
        <f t="shared" si="24"/>
        <v>67.052154452729098</v>
      </c>
      <c r="V118" s="25">
        <f t="shared" si="24"/>
        <v>123.72698903239481</v>
      </c>
      <c r="W118" s="25">
        <f t="shared" si="24"/>
        <v>65.737425438596489</v>
      </c>
      <c r="X118" s="25">
        <f t="shared" si="24"/>
        <v>84.344677740468825</v>
      </c>
      <c r="Y118" s="25">
        <f t="shared" si="24"/>
        <v>123.95938169909562</v>
      </c>
    </row>
    <row r="119" spans="2:25" ht="14.25" customHeight="1" x14ac:dyDescent="0.2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  <c r="Q119" s="25">
        <v>91.475999999999999</v>
      </c>
      <c r="R119" s="25">
        <v>91.475999999999999</v>
      </c>
      <c r="S119" s="25">
        <v>90.67704764866474</v>
      </c>
      <c r="T119" s="25">
        <v>100.6235989360335</v>
      </c>
      <c r="U119" s="25">
        <v>105.19740055896793</v>
      </c>
      <c r="V119" s="25">
        <v>105.19740055896793</v>
      </c>
      <c r="W119" s="25">
        <v>105.1973979134098</v>
      </c>
      <c r="X119" s="25">
        <v>105.1973979134098</v>
      </c>
      <c r="Y119" s="25">
        <v>105.1974</v>
      </c>
    </row>
    <row r="120" spans="2:25" ht="14.25" customHeight="1" x14ac:dyDescent="0.2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  <c r="Q120" s="25">
        <v>75.663138020670203</v>
      </c>
      <c r="R120" s="25">
        <v>75.561043382384455</v>
      </c>
      <c r="S120" s="25">
        <v>76.977532871159838</v>
      </c>
      <c r="T120" s="25">
        <v>77.36373612247246</v>
      </c>
      <c r="U120" s="25">
        <v>67.460592812797842</v>
      </c>
      <c r="V120" s="25">
        <v>71.203833891827529</v>
      </c>
      <c r="W120" s="25">
        <v>69.115917026763299</v>
      </c>
      <c r="X120" s="25">
        <v>71.533662614065321</v>
      </c>
      <c r="Y120" s="25">
        <v>43.075712127209535</v>
      </c>
    </row>
    <row r="121" spans="2:25" ht="14.25" customHeight="1" x14ac:dyDescent="0.2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  <c r="T121" s="25">
        <v>55.948488964735333</v>
      </c>
      <c r="U121" s="25">
        <v>56.336507380630664</v>
      </c>
      <c r="V121" s="25">
        <v>60.947399060421809</v>
      </c>
      <c r="W121" s="25">
        <v>63.960629589386855</v>
      </c>
      <c r="X121" s="25">
        <v>59.434313284312033</v>
      </c>
      <c r="Y121" s="25">
        <v>62.643552713342274</v>
      </c>
    </row>
    <row r="122" spans="2:25" ht="14.25" customHeight="1" x14ac:dyDescent="0.2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  <c r="T122" s="25">
        <v>89.853546289331732</v>
      </c>
      <c r="U122" s="25">
        <v>87.411268977595768</v>
      </c>
      <c r="V122" s="25">
        <v>92.694311679001302</v>
      </c>
      <c r="W122" s="25">
        <v>101.85067259475129</v>
      </c>
      <c r="X122" s="25">
        <v>93.137571477236961</v>
      </c>
      <c r="Y122" s="25">
        <v>96.279998884019534</v>
      </c>
    </row>
    <row r="123" spans="2:25" ht="14.25" customHeight="1" x14ac:dyDescent="0.2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  <c r="T123" s="25">
        <v>73.491447670292033</v>
      </c>
      <c r="U123" s="25">
        <v>63.004222204230722</v>
      </c>
      <c r="V123" s="25">
        <v>62.418455368994472</v>
      </c>
      <c r="W123" s="25">
        <v>62.699027736817655</v>
      </c>
      <c r="X123" s="25">
        <v>65.495831968748689</v>
      </c>
      <c r="Y123" s="25">
        <v>37.393369136243713</v>
      </c>
    </row>
    <row r="124" spans="2:25" ht="14.25" customHeight="1" thickBot="1" x14ac:dyDescent="0.25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91"/>
      <c r="P124" s="23"/>
      <c r="Q124" s="23"/>
      <c r="R124" s="23"/>
      <c r="S124" s="23"/>
      <c r="T124" s="23"/>
      <c r="X124" s="94"/>
      <c r="Y124" s="94"/>
    </row>
    <row r="125" spans="2:25" ht="14.25" customHeight="1" thickBot="1" x14ac:dyDescent="0.25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92"/>
      <c r="S125" s="10"/>
      <c r="T125" s="10"/>
      <c r="U125" s="10"/>
      <c r="V125" s="10"/>
      <c r="W125" s="10"/>
      <c r="X125" s="10"/>
      <c r="Y125" s="10"/>
    </row>
    <row r="126" spans="2:25" ht="14.25" customHeight="1" x14ac:dyDescent="0.2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  <c r="T126" s="4">
        <v>675996.87303999986</v>
      </c>
      <c r="U126" s="4">
        <v>707433.84663999965</v>
      </c>
      <c r="V126" s="4">
        <v>519503.09030712384</v>
      </c>
      <c r="W126" s="4">
        <v>489163.37452287646</v>
      </c>
      <c r="X126" s="4">
        <v>2392097.1845100001</v>
      </c>
      <c r="Y126" s="4">
        <v>377102</v>
      </c>
    </row>
    <row r="127" spans="2:25" ht="14.25" customHeight="1" x14ac:dyDescent="0.2">
      <c r="B127" s="6" t="s">
        <v>174</v>
      </c>
      <c r="C127" s="63">
        <f t="shared" ref="C127:Q127" si="25">C126/C93</f>
        <v>0.56738460847379346</v>
      </c>
      <c r="D127" s="63">
        <f t="shared" si="25"/>
        <v>0.8244090981353166</v>
      </c>
      <c r="E127" s="63">
        <f t="shared" si="25"/>
        <v>0.76706024188385258</v>
      </c>
      <c r="F127" s="63">
        <f t="shared" si="25"/>
        <v>0.81660814883090238</v>
      </c>
      <c r="G127" s="63">
        <f t="shared" si="25"/>
        <v>0.88048792274799648</v>
      </c>
      <c r="H127" s="63">
        <f t="shared" si="25"/>
        <v>1.1570405516318245</v>
      </c>
      <c r="I127" s="63">
        <f t="shared" si="25"/>
        <v>0.93023851878228225</v>
      </c>
      <c r="J127" s="63">
        <f t="shared" si="25"/>
        <v>0.64858017350664254</v>
      </c>
      <c r="K127" s="63">
        <f t="shared" si="25"/>
        <v>0.99199124704367703</v>
      </c>
      <c r="L127" s="63">
        <f t="shared" si="25"/>
        <v>1.1149829959224913</v>
      </c>
      <c r="M127" s="63">
        <f t="shared" si="25"/>
        <v>1.3660867516121677</v>
      </c>
      <c r="N127" s="63">
        <f t="shared" si="25"/>
        <v>1.0465816978879432</v>
      </c>
      <c r="O127" s="63">
        <f t="shared" si="25"/>
        <v>1.6570726398901239</v>
      </c>
      <c r="P127" s="63">
        <f t="shared" si="25"/>
        <v>1.8984461089148916</v>
      </c>
      <c r="Q127" s="63">
        <f t="shared" si="25"/>
        <v>2.1005332480635697</v>
      </c>
      <c r="R127" s="63">
        <f>R126/R93</f>
        <v>1.7039575094619932</v>
      </c>
      <c r="S127" s="63">
        <f t="shared" ref="S127" si="26">S126/S93</f>
        <v>1.8517886996017991</v>
      </c>
      <c r="T127" s="63">
        <f>T126/T93</f>
        <v>2.203439193241902</v>
      </c>
      <c r="U127" s="63">
        <f>U126/U93</f>
        <v>2.0049843210103671</v>
      </c>
      <c r="V127" s="63">
        <f>V126/V93</f>
        <v>1.4322851634375398</v>
      </c>
      <c r="W127" s="63">
        <f t="shared" ref="W127:Y127" si="27">W126/W93</f>
        <v>1.1274223493494286</v>
      </c>
      <c r="X127" s="63">
        <f t="shared" si="27"/>
        <v>1.6426799417809292</v>
      </c>
      <c r="Y127" s="63">
        <f t="shared" si="27"/>
        <v>0.95700179237541805</v>
      </c>
    </row>
    <row r="128" spans="2:25" ht="14.25" customHeight="1" x14ac:dyDescent="0.2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  <c r="T128" s="6">
        <v>9112</v>
      </c>
      <c r="U128" s="6">
        <v>7314</v>
      </c>
      <c r="V128" s="6">
        <v>-5249</v>
      </c>
      <c r="W128" s="6">
        <v>6137</v>
      </c>
      <c r="X128" s="6">
        <v>17314</v>
      </c>
      <c r="Y128" s="6">
        <v>6564</v>
      </c>
    </row>
    <row r="129" spans="2:25" ht="14.25" customHeight="1" x14ac:dyDescent="0.2">
      <c r="B129" s="5" t="s">
        <v>176</v>
      </c>
      <c r="C129" s="5">
        <f>C126-C128</f>
        <v>74149.203999999998</v>
      </c>
      <c r="D129" s="5">
        <f t="shared" ref="D129:Q129" si="28">D126-D128</f>
        <v>182835.11600000001</v>
      </c>
      <c r="E129" s="5">
        <f t="shared" si="28"/>
        <v>76912.493748251407</v>
      </c>
      <c r="F129" s="5">
        <f t="shared" si="28"/>
        <v>86758.661251748563</v>
      </c>
      <c r="G129" s="5">
        <f t="shared" si="28"/>
        <v>123799.55652735231</v>
      </c>
      <c r="H129" s="5">
        <f t="shared" si="28"/>
        <v>183510</v>
      </c>
      <c r="I129" s="5">
        <f t="shared" si="28"/>
        <v>470980.60600000003</v>
      </c>
      <c r="J129" s="5">
        <f t="shared" si="28"/>
        <v>165189.84004923279</v>
      </c>
      <c r="K129" s="5">
        <f t="shared" si="28"/>
        <v>249339.22607574097</v>
      </c>
      <c r="L129" s="5">
        <f t="shared" si="28"/>
        <v>325091.18347835477</v>
      </c>
      <c r="M129" s="5">
        <f>M126-M128</f>
        <v>420123</v>
      </c>
      <c r="N129" s="5">
        <f t="shared" si="28"/>
        <v>1159744</v>
      </c>
      <c r="O129" s="5">
        <f t="shared" si="28"/>
        <v>521874</v>
      </c>
      <c r="P129" s="5">
        <f t="shared" si="28"/>
        <v>614278</v>
      </c>
      <c r="Q129" s="5">
        <f t="shared" si="28"/>
        <v>848413</v>
      </c>
      <c r="R129" s="5">
        <f>R126-R128</f>
        <v>587838</v>
      </c>
      <c r="S129" s="5">
        <f t="shared" ref="S129" si="29">S126-S128</f>
        <v>2572403</v>
      </c>
      <c r="T129" s="5">
        <f>T126-T128</f>
        <v>666884.87303999986</v>
      </c>
      <c r="U129" s="5">
        <f>U126-U128</f>
        <v>700119.84663999965</v>
      </c>
      <c r="V129" s="5">
        <f>V126-V128</f>
        <v>524752.09030712384</v>
      </c>
      <c r="W129" s="5">
        <f t="shared" ref="W129:Y129" si="30">W126-W128</f>
        <v>483026.37452287646</v>
      </c>
      <c r="X129" s="5">
        <f t="shared" si="30"/>
        <v>2374783.1845100001</v>
      </c>
      <c r="Y129" s="5">
        <f t="shared" si="30"/>
        <v>370538</v>
      </c>
    </row>
    <row r="130" spans="2:25" ht="14.1" customHeight="1" x14ac:dyDescent="0.2">
      <c r="B130" s="6" t="s">
        <v>177</v>
      </c>
      <c r="C130" s="63">
        <f t="shared" ref="C130:Q130" si="31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31"/>
        <v>0.81752012752398706</v>
      </c>
      <c r="G130" s="63">
        <f t="shared" si="31"/>
        <v>0.84182908204283124</v>
      </c>
      <c r="H130" s="63">
        <f t="shared" si="31"/>
        <v>1.1477589090995173</v>
      </c>
      <c r="I130" s="63">
        <f t="shared" si="31"/>
        <v>0.9117674139802584</v>
      </c>
      <c r="J130" s="63">
        <f t="shared" si="31"/>
        <v>0.62753076766781468</v>
      </c>
      <c r="K130" s="63">
        <f t="shared" si="31"/>
        <v>1.0131407373214576</v>
      </c>
      <c r="L130" s="63">
        <f t="shared" si="31"/>
        <v>1.1149829959224913</v>
      </c>
      <c r="M130" s="63">
        <f t="shared" si="31"/>
        <v>1.3660867516121677</v>
      </c>
      <c r="N130" s="63">
        <f t="shared" si="31"/>
        <v>1.0462785709910996</v>
      </c>
      <c r="O130" s="63">
        <f t="shared" si="31"/>
        <v>1.6434432534844383</v>
      </c>
      <c r="P130" s="63">
        <f t="shared" si="31"/>
        <v>1.8901381878965242</v>
      </c>
      <c r="Q130" s="63">
        <f t="shared" si="31"/>
        <v>2.0900609320780021</v>
      </c>
      <c r="R130" s="63">
        <f>R129/R93</f>
        <v>1.6002782681689587</v>
      </c>
      <c r="S130" s="63">
        <f>S129/S93</f>
        <v>1.8169222536639476</v>
      </c>
      <c r="T130" s="63">
        <f>T129/T93</f>
        <v>2.1737382601021831</v>
      </c>
      <c r="U130" s="63">
        <f>U129/U93</f>
        <v>1.9842552374451412</v>
      </c>
      <c r="V130" s="63">
        <f>V129/V93</f>
        <v>1.4467568094453411</v>
      </c>
      <c r="W130" s="63">
        <f t="shared" ref="W130:X130" si="32">W129/W93</f>
        <v>1.1132778092666675</v>
      </c>
      <c r="X130" s="63">
        <f t="shared" si="32"/>
        <v>1.6307902239650449</v>
      </c>
      <c r="Y130" s="63">
        <f>Y129/Y93</f>
        <v>0.9403438065648092</v>
      </c>
    </row>
    <row r="131" spans="2:25" ht="14.25" customHeight="1" x14ac:dyDescent="0.2">
      <c r="M131" s="93"/>
      <c r="N131" s="93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</row>
    <row r="132" spans="2:25" s="12" customFormat="1" ht="14.25" customHeight="1" x14ac:dyDescent="0.25">
      <c r="B132" s="5" t="s">
        <v>178</v>
      </c>
      <c r="C132" s="26">
        <f>C110</f>
        <v>1.6969936327626918</v>
      </c>
      <c r="D132" s="26">
        <f t="shared" ref="D132:Q132" si="33">D110</f>
        <v>1.7702241520129975</v>
      </c>
      <c r="E132" s="26">
        <f t="shared" si="33"/>
        <v>1.7637354539928811</v>
      </c>
      <c r="F132" s="26">
        <f t="shared" si="33"/>
        <v>1.7660319094513468</v>
      </c>
      <c r="G132" s="26">
        <f t="shared" si="33"/>
        <v>1.8513370212936004</v>
      </c>
      <c r="H132" s="26">
        <f t="shared" si="33"/>
        <v>2.0769952958670181</v>
      </c>
      <c r="I132" s="26">
        <f t="shared" si="33"/>
        <v>1.8860308071067002</v>
      </c>
      <c r="J132" s="26">
        <f t="shared" si="33"/>
        <v>1.4406743674999238</v>
      </c>
      <c r="K132" s="26">
        <f t="shared" si="33"/>
        <v>1.6493717471789364</v>
      </c>
      <c r="L132" s="26">
        <f t="shared" si="33"/>
        <v>2.0458672336970287</v>
      </c>
      <c r="M132" s="26">
        <f t="shared" si="33"/>
        <v>2.4105532505182983</v>
      </c>
      <c r="N132" s="26">
        <f t="shared" si="33"/>
        <v>1.9152892544387556</v>
      </c>
      <c r="O132" s="26">
        <f t="shared" si="33"/>
        <v>2.7829204200817572</v>
      </c>
      <c r="P132" s="26">
        <f>P110</f>
        <v>3.2317535830748105</v>
      </c>
      <c r="Q132" s="26">
        <f t="shared" si="33"/>
        <v>3.731369205429345</v>
      </c>
      <c r="R132" s="26">
        <f>R110</f>
        <v>3.2949962517034592</v>
      </c>
      <c r="S132" s="26">
        <f t="shared" ref="S132" si="34">S110</f>
        <v>3.2907429708933575</v>
      </c>
      <c r="T132" s="26">
        <f>T110</f>
        <v>3.6558321872160886</v>
      </c>
      <c r="U132" s="26">
        <f>U110</f>
        <v>2.846128114158438</v>
      </c>
      <c r="V132" s="26">
        <f>V110</f>
        <v>2.7308814854379002</v>
      </c>
      <c r="W132" s="26">
        <f t="shared" ref="W132:Y132" si="35">W110</f>
        <v>2.8446866578112102</v>
      </c>
      <c r="X132" s="26">
        <f t="shared" si="35"/>
        <v>2.9875796765917086</v>
      </c>
      <c r="Y132" s="26">
        <f t="shared" si="35"/>
        <v>2.8348039500104201</v>
      </c>
    </row>
    <row r="133" spans="2:25" ht="14.25" customHeight="1" x14ac:dyDescent="0.2">
      <c r="B133" s="55" t="s">
        <v>180</v>
      </c>
      <c r="C133" s="64">
        <f>C121</f>
        <v>17.7</v>
      </c>
      <c r="D133" s="64">
        <f t="shared" ref="D133:O133" si="36">D121</f>
        <v>18.25</v>
      </c>
      <c r="E133" s="64">
        <f t="shared" si="36"/>
        <v>21.49</v>
      </c>
      <c r="F133" s="64">
        <f t="shared" si="36"/>
        <v>21.34</v>
      </c>
      <c r="G133" s="64">
        <f t="shared" si="36"/>
        <v>22.75</v>
      </c>
      <c r="H133" s="64">
        <f t="shared" si="36"/>
        <v>24.252280173674752</v>
      </c>
      <c r="I133" s="64">
        <f t="shared" si="36"/>
        <v>22.53</v>
      </c>
      <c r="J133" s="64">
        <f t="shared" si="36"/>
        <v>24.01</v>
      </c>
      <c r="K133" s="64">
        <f t="shared" si="36"/>
        <v>24.21</v>
      </c>
      <c r="L133" s="64">
        <f t="shared" si="36"/>
        <v>28.79</v>
      </c>
      <c r="M133" s="64">
        <f t="shared" si="36"/>
        <v>31.553207990189691</v>
      </c>
      <c r="N133" s="64">
        <f t="shared" si="36"/>
        <v>27.244265210836751</v>
      </c>
      <c r="O133" s="64">
        <f t="shared" si="36"/>
        <v>40.65241110080251</v>
      </c>
      <c r="P133" s="64">
        <f>P121</f>
        <v>47.357998443166153</v>
      </c>
      <c r="Q133" s="64">
        <f t="shared" ref="Q133" si="37">Q121</f>
        <v>51.379665470624069</v>
      </c>
      <c r="R133" s="64">
        <f>R121</f>
        <v>56.049556746606868</v>
      </c>
      <c r="S133" s="64">
        <f t="shared" ref="S133" si="38">S121</f>
        <v>48.978428711167808</v>
      </c>
      <c r="T133" s="64">
        <f>T121</f>
        <v>55.948488964735333</v>
      </c>
      <c r="U133" s="64">
        <f>U121</f>
        <v>56.336507380630664</v>
      </c>
      <c r="V133" s="64">
        <f>V121</f>
        <v>60.947399060421809</v>
      </c>
      <c r="W133" s="64">
        <f t="shared" ref="W133:Y133" si="39">W121</f>
        <v>63.960629589386855</v>
      </c>
      <c r="X133" s="64">
        <f t="shared" si="39"/>
        <v>59.434313284312033</v>
      </c>
      <c r="Y133" s="64">
        <f t="shared" si="39"/>
        <v>62.643552713342274</v>
      </c>
    </row>
    <row r="134" spans="2:25" ht="14.25" customHeight="1" x14ac:dyDescent="0.2">
      <c r="B134" s="55" t="s">
        <v>179</v>
      </c>
      <c r="C134" s="51">
        <f t="shared" ref="C134:Y134" si="40">C51</f>
        <v>0.29880917345442698</v>
      </c>
      <c r="D134" s="51">
        <f t="shared" si="40"/>
        <v>0.39670058210410303</v>
      </c>
      <c r="E134" s="51">
        <f t="shared" si="40"/>
        <v>0.38119202506687239</v>
      </c>
      <c r="F134" s="51">
        <f t="shared" si="40"/>
        <v>0.41903682278525795</v>
      </c>
      <c r="G134" s="51">
        <f t="shared" si="40"/>
        <v>0.33194846803955474</v>
      </c>
      <c r="H134" s="51">
        <f t="shared" si="40"/>
        <v>0.33837092923496587</v>
      </c>
      <c r="I134" s="51">
        <f t="shared" si="40"/>
        <v>0.36091619872288322</v>
      </c>
      <c r="J134" s="51">
        <f t="shared" si="40"/>
        <v>0.44318740570458376</v>
      </c>
      <c r="K134" s="51">
        <f t="shared" si="40"/>
        <v>0.59283555397184606</v>
      </c>
      <c r="L134" s="51">
        <f t="shared" si="40"/>
        <v>0.52515504021305248</v>
      </c>
      <c r="M134" s="51">
        <f t="shared" si="40"/>
        <v>0.50580028861077841</v>
      </c>
      <c r="N134" s="51">
        <f t="shared" si="40"/>
        <v>0.51493947468360535</v>
      </c>
      <c r="O134" s="51">
        <f t="shared" si="40"/>
        <v>0.56272760578465164</v>
      </c>
      <c r="P134" s="51">
        <f t="shared" si="40"/>
        <v>0.51304588110771798</v>
      </c>
      <c r="Q134" s="51">
        <f t="shared" si="40"/>
        <v>0.38356810692927179</v>
      </c>
      <c r="R134" s="51">
        <f t="shared" si="40"/>
        <v>0.46039051001601722</v>
      </c>
      <c r="S134" s="51">
        <f t="shared" si="40"/>
        <v>0.46977172985730764</v>
      </c>
      <c r="T134" s="51">
        <f t="shared" si="40"/>
        <v>0.52175027391121231</v>
      </c>
      <c r="U134" s="51">
        <f t="shared" si="40"/>
        <v>0.53924307394392734</v>
      </c>
      <c r="V134" s="51">
        <f t="shared" si="40"/>
        <v>0.46802506855812454</v>
      </c>
      <c r="W134" s="51">
        <f t="shared" si="40"/>
        <v>0.33788088237615083</v>
      </c>
      <c r="X134" s="51">
        <f t="shared" si="40"/>
        <v>0.45355660098937334</v>
      </c>
      <c r="Y134" s="51">
        <f t="shared" si="40"/>
        <v>0.43042341215298641</v>
      </c>
    </row>
    <row r="135" spans="2:25" ht="14.25" customHeight="1" x14ac:dyDescent="0.2">
      <c r="B135" s="55" t="s">
        <v>128</v>
      </c>
      <c r="C135" s="64">
        <f t="shared" ref="C135:Y135" si="41">C12</f>
        <v>346.51289749729762</v>
      </c>
      <c r="D135" s="64">
        <f t="shared" si="41"/>
        <v>412.71817597187169</v>
      </c>
      <c r="E135" s="64">
        <f t="shared" si="41"/>
        <v>415.58264532217009</v>
      </c>
      <c r="F135" s="64">
        <f t="shared" si="41"/>
        <v>415.08445190156601</v>
      </c>
      <c r="G135" s="64">
        <f t="shared" si="41"/>
        <v>417.12576289705765</v>
      </c>
      <c r="H135" s="64">
        <f t="shared" si="41"/>
        <v>419.4370714414049</v>
      </c>
      <c r="I135" s="64">
        <f t="shared" si="41"/>
        <v>416.97074249359918</v>
      </c>
      <c r="J135" s="64">
        <f t="shared" si="41"/>
        <v>424.31193538476521</v>
      </c>
      <c r="K135" s="64">
        <f t="shared" si="41"/>
        <v>427.29246873389093</v>
      </c>
      <c r="L135" s="64">
        <f t="shared" si="41"/>
        <v>424.72558476408665</v>
      </c>
      <c r="M135" s="64">
        <f t="shared" si="41"/>
        <v>417.72880881164673</v>
      </c>
      <c r="N135" s="64">
        <f t="shared" si="41"/>
        <v>423.46308299180231</v>
      </c>
      <c r="O135" s="64">
        <f t="shared" si="41"/>
        <v>422.224931168701</v>
      </c>
      <c r="P135" s="64">
        <f t="shared" si="41"/>
        <v>430.43128100133163</v>
      </c>
      <c r="Q135" s="64">
        <f t="shared" si="41"/>
        <v>425.73011216116225</v>
      </c>
      <c r="R135" s="64">
        <f t="shared" si="41"/>
        <v>426.17853740771045</v>
      </c>
      <c r="S135" s="64">
        <f t="shared" si="41"/>
        <v>426.2078556489181</v>
      </c>
      <c r="T135" s="64">
        <f t="shared" si="41"/>
        <v>431.7930776732058</v>
      </c>
      <c r="U135" s="64">
        <f t="shared" si="41"/>
        <v>437.95599206692748</v>
      </c>
      <c r="V135" s="64">
        <f t="shared" si="41"/>
        <v>432.80625812267033</v>
      </c>
      <c r="W135" s="64">
        <f t="shared" si="41"/>
        <v>429.75628846131258</v>
      </c>
      <c r="X135" s="64">
        <f t="shared" si="41"/>
        <v>433.12822022784059</v>
      </c>
      <c r="Y135" s="64">
        <f t="shared" si="41"/>
        <v>424.01267938408671</v>
      </c>
    </row>
    <row r="136" spans="2:25" ht="14.25" customHeight="1" x14ac:dyDescent="0.2">
      <c r="B136" s="55" t="s">
        <v>216</v>
      </c>
      <c r="C136" s="63">
        <f>(C133*16.67)*(1-C134)/C135</f>
        <v>0.59707060136577961</v>
      </c>
      <c r="D136" s="63">
        <f t="shared" ref="D136:O136" si="42">(D133*16.67)*(1-D134)/D135</f>
        <v>0.44471090527021756</v>
      </c>
      <c r="E136" s="63">
        <f t="shared" si="42"/>
        <v>0.53342149741270795</v>
      </c>
      <c r="F136" s="63">
        <f t="shared" si="42"/>
        <v>0.49790003358736451</v>
      </c>
      <c r="G136" s="63">
        <f t="shared" si="42"/>
        <v>0.6073792502047739</v>
      </c>
      <c r="H136" s="63">
        <f t="shared" si="42"/>
        <v>0.63772867217829288</v>
      </c>
      <c r="I136" s="63">
        <f t="shared" si="42"/>
        <v>0.57563742035622045</v>
      </c>
      <c r="J136" s="63">
        <f t="shared" si="42"/>
        <v>0.52523246413770586</v>
      </c>
      <c r="K136" s="63">
        <f t="shared" si="42"/>
        <v>0.38456964296623741</v>
      </c>
      <c r="L136" s="63">
        <f t="shared" si="42"/>
        <v>0.53656294165951934</v>
      </c>
      <c r="M136" s="63">
        <f t="shared" si="42"/>
        <v>0.62228191553996104</v>
      </c>
      <c r="N136" s="63">
        <f t="shared" si="42"/>
        <v>0.52022482987820595</v>
      </c>
      <c r="O136" s="63">
        <f t="shared" si="42"/>
        <v>0.70182703797584456</v>
      </c>
      <c r="P136" s="63">
        <f>(P133*16.67)*(1-P134)/P135</f>
        <v>0.89312687285861858</v>
      </c>
      <c r="Q136" s="63">
        <f t="shared" ref="Q136" si="43">(Q133*16.67)*(1-Q134)/Q135</f>
        <v>1.2401596676462712</v>
      </c>
      <c r="R136" s="63">
        <f>(R133*16.67)*(1-R134)/R135</f>
        <v>1.1830300781301735</v>
      </c>
      <c r="S136" s="63">
        <f t="shared" ref="S136" si="44">(S133*16.67)*(1-S134)/S135</f>
        <v>1.0157384139790897</v>
      </c>
      <c r="T136" s="63">
        <f>(T133*16.67)*(1-T134)/T135</f>
        <v>1.0330064088639528</v>
      </c>
      <c r="U136" s="63">
        <f>(U133*16.67)*(1-U134)/U135</f>
        <v>0.98802269036581536</v>
      </c>
      <c r="V136" s="63">
        <f>(V133*16.67)*(1-V134)/V135</f>
        <v>1.2487871237921779</v>
      </c>
      <c r="W136" s="63">
        <f t="shared" ref="W136:Y136" si="45">(W133*16.67)*(1-W134)/W135</f>
        <v>1.6427149788070763</v>
      </c>
      <c r="X136" s="63">
        <f t="shared" si="45"/>
        <v>1.2499756480689863</v>
      </c>
      <c r="Y136" s="63">
        <f t="shared" si="45"/>
        <v>1.4027661121329351</v>
      </c>
    </row>
    <row r="137" spans="2:25" ht="14.25" customHeight="1" x14ac:dyDescent="0.2">
      <c r="B137" s="5" t="s">
        <v>181</v>
      </c>
      <c r="C137" s="26">
        <f>C132-C136</f>
        <v>1.0999230313969122</v>
      </c>
      <c r="D137" s="26">
        <f t="shared" ref="D137:O137" si="46">D132-D136</f>
        <v>1.3255132467427799</v>
      </c>
      <c r="E137" s="26">
        <f t="shared" si="46"/>
        <v>1.2303139565801731</v>
      </c>
      <c r="F137" s="26">
        <f t="shared" si="46"/>
        <v>1.2681318758639823</v>
      </c>
      <c r="G137" s="26">
        <f t="shared" si="46"/>
        <v>1.2439577710888265</v>
      </c>
      <c r="H137" s="26">
        <f t="shared" si="46"/>
        <v>1.4392666236887253</v>
      </c>
      <c r="I137" s="26">
        <f t="shared" si="46"/>
        <v>1.3103933867504798</v>
      </c>
      <c r="J137" s="26">
        <f t="shared" si="46"/>
        <v>0.91544190336221798</v>
      </c>
      <c r="K137" s="26">
        <f t="shared" si="46"/>
        <v>1.2648021042126989</v>
      </c>
      <c r="L137" s="26">
        <f t="shared" si="46"/>
        <v>1.5093042920375095</v>
      </c>
      <c r="M137" s="26">
        <f t="shared" si="46"/>
        <v>1.7882713349783372</v>
      </c>
      <c r="N137" s="26">
        <f t="shared" si="46"/>
        <v>1.3950644245605497</v>
      </c>
      <c r="O137" s="26">
        <f t="shared" si="46"/>
        <v>2.0810933821059128</v>
      </c>
      <c r="P137" s="26">
        <f>P132-P136</f>
        <v>2.3386267102161922</v>
      </c>
      <c r="Q137" s="26">
        <f t="shared" ref="Q137" si="47">Q132-Q136</f>
        <v>2.4912095377830736</v>
      </c>
      <c r="R137" s="26">
        <f>R132-R136</f>
        <v>2.1119661735732858</v>
      </c>
      <c r="S137" s="26">
        <f t="shared" ref="S137" si="48">S132-S136</f>
        <v>2.2750045569142676</v>
      </c>
      <c r="T137" s="26">
        <f>T132-T136</f>
        <v>2.6228257783521358</v>
      </c>
      <c r="U137" s="26">
        <f>U132-U136</f>
        <v>1.8581054237926227</v>
      </c>
      <c r="V137" s="26">
        <f>V132-V136</f>
        <v>1.4820943616457223</v>
      </c>
      <c r="W137" s="26">
        <f t="shared" ref="W137:Y137" si="49">W132-W136</f>
        <v>1.2019716790041339</v>
      </c>
      <c r="X137" s="26">
        <f t="shared" si="49"/>
        <v>1.7376040285227223</v>
      </c>
      <c r="Y137" s="26">
        <f t="shared" si="49"/>
        <v>1.432037837877485</v>
      </c>
    </row>
    <row r="138" spans="2:25" ht="14.25" customHeight="1" x14ac:dyDescent="0.2">
      <c r="B138" s="5" t="s">
        <v>359</v>
      </c>
      <c r="C138" s="26">
        <f t="shared" ref="C138:Q138" si="50">C127-C137</f>
        <v>-0.5325384229231187</v>
      </c>
      <c r="D138" s="26">
        <f t="shared" si="50"/>
        <v>-0.50110414860746333</v>
      </c>
      <c r="E138" s="26">
        <f t="shared" si="50"/>
        <v>-0.46325371469632048</v>
      </c>
      <c r="F138" s="26">
        <f t="shared" si="50"/>
        <v>-0.45152372703307997</v>
      </c>
      <c r="G138" s="26">
        <f t="shared" si="50"/>
        <v>-0.36346984834083007</v>
      </c>
      <c r="H138" s="26">
        <f t="shared" si="50"/>
        <v>-0.28222607205690076</v>
      </c>
      <c r="I138" s="26">
        <f>I127-I137</f>
        <v>-0.38015486796819753</v>
      </c>
      <c r="J138" s="26">
        <f t="shared" si="50"/>
        <v>-0.26686172985557544</v>
      </c>
      <c r="K138" s="26">
        <f t="shared" si="50"/>
        <v>-0.27281085716902187</v>
      </c>
      <c r="L138" s="26">
        <f t="shared" si="50"/>
        <v>-0.3943212961150182</v>
      </c>
      <c r="M138" s="26">
        <f t="shared" si="50"/>
        <v>-0.42218458336616949</v>
      </c>
      <c r="N138" s="26">
        <f t="shared" si="50"/>
        <v>-0.34848272667260649</v>
      </c>
      <c r="O138" s="26">
        <f t="shared" si="50"/>
        <v>-0.42402074221578889</v>
      </c>
      <c r="P138" s="26">
        <f t="shared" si="50"/>
        <v>-0.44018060130130054</v>
      </c>
      <c r="Q138" s="26">
        <f t="shared" si="50"/>
        <v>-0.39067628971950397</v>
      </c>
      <c r="R138" s="26">
        <f>R127-R137</f>
        <v>-0.40800866411129255</v>
      </c>
      <c r="S138" s="26">
        <f t="shared" ref="S138" si="51">S127-S137</f>
        <v>-0.42321585731246847</v>
      </c>
      <c r="T138" s="26">
        <f>T127-T137</f>
        <v>-0.41938658511023386</v>
      </c>
      <c r="U138" s="26">
        <f>U127-U137</f>
        <v>0.14687889721774439</v>
      </c>
      <c r="V138" s="26">
        <f>V127-V137</f>
        <v>-4.9809198208182526E-2</v>
      </c>
      <c r="W138" s="26">
        <f t="shared" ref="W138:Y138" si="52">W127-W137</f>
        <v>-7.4549329654705287E-2</v>
      </c>
      <c r="X138" s="26">
        <f t="shared" si="52"/>
        <v>-9.492408674179309E-2</v>
      </c>
      <c r="Y138" s="26">
        <f t="shared" si="52"/>
        <v>-0.47503604550206691</v>
      </c>
    </row>
    <row r="139" spans="2:25" ht="14.25" customHeight="1" thickBot="1" x14ac:dyDescent="0.25">
      <c r="P139" s="23"/>
      <c r="Q139" s="23"/>
      <c r="R139" s="23"/>
      <c r="S139" s="23"/>
      <c r="V139" s="94"/>
      <c r="W139" s="94"/>
      <c r="X139" s="94"/>
      <c r="Y139" s="94"/>
    </row>
    <row r="140" spans="2:25" ht="14.25" customHeight="1" thickBot="1" x14ac:dyDescent="0.25">
      <c r="B140" s="9" t="s">
        <v>237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92"/>
      <c r="S140" s="10"/>
      <c r="T140" s="10"/>
      <c r="U140" s="10"/>
      <c r="V140" s="10"/>
      <c r="W140" s="10"/>
      <c r="X140" s="10"/>
      <c r="Y140" s="10"/>
    </row>
    <row r="141" spans="2:25" ht="14.25" customHeight="1" x14ac:dyDescent="0.2">
      <c r="B141" s="5" t="s">
        <v>242</v>
      </c>
      <c r="C141" s="67">
        <f>SUM(C142:C143)</f>
        <v>1.9491081500477441</v>
      </c>
      <c r="D141" s="67">
        <f t="shared" ref="D141:Y141" si="53">SUM(D142:D143)</f>
        <v>2.110983645481106</v>
      </c>
      <c r="E141" s="67">
        <f t="shared" si="53"/>
        <v>2.0846044131454082</v>
      </c>
      <c r="F141" s="67">
        <f t="shared" si="53"/>
        <v>2.1206994502825944</v>
      </c>
      <c r="G141" s="67">
        <f t="shared" si="53"/>
        <v>2.2230114778688645</v>
      </c>
      <c r="H141" s="67">
        <f t="shared" si="53"/>
        <v>2.4476724426779817</v>
      </c>
      <c r="I141" s="67">
        <f t="shared" si="53"/>
        <v>2.2415102393840365</v>
      </c>
      <c r="J141" s="67">
        <f t="shared" si="53"/>
        <v>1.872697621188006</v>
      </c>
      <c r="K141" s="67">
        <f t="shared" si="53"/>
        <v>2.1759304406094921</v>
      </c>
      <c r="L141" s="67">
        <f t="shared" si="53"/>
        <v>2.6777981033596712</v>
      </c>
      <c r="M141" s="67">
        <f t="shared" si="53"/>
        <v>3.0988007163958287</v>
      </c>
      <c r="N141" s="67">
        <f t="shared" si="53"/>
        <v>2.4878784754050072</v>
      </c>
      <c r="O141" s="67">
        <f t="shared" si="53"/>
        <v>3.6380263623148918</v>
      </c>
      <c r="P141" s="67">
        <f t="shared" si="53"/>
        <v>4.1167584168444664</v>
      </c>
      <c r="Q141" s="67">
        <f t="shared" si="53"/>
        <v>4.5816346670559485</v>
      </c>
      <c r="R141" s="67">
        <f t="shared" si="53"/>
        <v>4.2655490706611054</v>
      </c>
      <c r="S141" s="67">
        <f t="shared" si="53"/>
        <v>4.1811617707349331</v>
      </c>
      <c r="T141" s="67">
        <f t="shared" si="53"/>
        <v>4.7300993297039806</v>
      </c>
      <c r="U141" s="67">
        <f t="shared" si="53"/>
        <v>3.919128189993812</v>
      </c>
      <c r="V141" s="67">
        <f t="shared" si="53"/>
        <v>3.7022206416743058</v>
      </c>
      <c r="W141" s="67">
        <f t="shared" si="53"/>
        <v>3.8330041156055721</v>
      </c>
      <c r="X141" s="67">
        <f t="shared" si="53"/>
        <v>4.0125493248463746</v>
      </c>
      <c r="Y141" s="67">
        <f t="shared" si="53"/>
        <v>3.6687705324005009</v>
      </c>
    </row>
    <row r="142" spans="2:25" ht="14.25" customHeight="1" x14ac:dyDescent="0.2">
      <c r="B142" s="55" t="s">
        <v>243</v>
      </c>
      <c r="C142" s="63">
        <f t="shared" ref="C142:Y142" si="54">C23/C93</f>
        <v>1.6969936327626918</v>
      </c>
      <c r="D142" s="63">
        <f t="shared" si="54"/>
        <v>1.7702241520129975</v>
      </c>
      <c r="E142" s="63">
        <f t="shared" si="54"/>
        <v>1.7637354539928811</v>
      </c>
      <c r="F142" s="63">
        <f t="shared" si="54"/>
        <v>1.7660319094513468</v>
      </c>
      <c r="G142" s="63">
        <f t="shared" si="54"/>
        <v>1.8513370212936004</v>
      </c>
      <c r="H142" s="63">
        <f t="shared" si="54"/>
        <v>2.0769952958670181</v>
      </c>
      <c r="I142" s="63">
        <f t="shared" si="54"/>
        <v>1.8860308071067002</v>
      </c>
      <c r="J142" s="63">
        <f t="shared" si="54"/>
        <v>1.4406743674999238</v>
      </c>
      <c r="K142" s="63">
        <f t="shared" si="54"/>
        <v>1.6493717471789364</v>
      </c>
      <c r="L142" s="63">
        <f t="shared" si="54"/>
        <v>2.0458672336970287</v>
      </c>
      <c r="M142" s="63">
        <f t="shared" si="54"/>
        <v>2.4105532505182983</v>
      </c>
      <c r="N142" s="63">
        <f t="shared" si="54"/>
        <v>1.9152892544387556</v>
      </c>
      <c r="O142" s="63">
        <f t="shared" si="54"/>
        <v>2.7829204200817572</v>
      </c>
      <c r="P142" s="63">
        <f t="shared" si="54"/>
        <v>3.2317535830748105</v>
      </c>
      <c r="Q142" s="63">
        <f t="shared" si="54"/>
        <v>3.731369205429345</v>
      </c>
      <c r="R142" s="63">
        <f t="shared" si="54"/>
        <v>3.2949962517034592</v>
      </c>
      <c r="S142" s="63">
        <f t="shared" si="54"/>
        <v>3.2907429708933575</v>
      </c>
      <c r="T142" s="63">
        <f t="shared" si="54"/>
        <v>3.6558321872160886</v>
      </c>
      <c r="U142" s="63">
        <f t="shared" si="54"/>
        <v>2.846128114158438</v>
      </c>
      <c r="V142" s="63">
        <f t="shared" si="54"/>
        <v>2.7308814854379002</v>
      </c>
      <c r="W142" s="63">
        <f t="shared" si="54"/>
        <v>2.8446866578112102</v>
      </c>
      <c r="X142" s="63">
        <f t="shared" si="54"/>
        <v>2.9875796765917086</v>
      </c>
      <c r="Y142" s="63">
        <f t="shared" si="54"/>
        <v>2.8348039500104201</v>
      </c>
    </row>
    <row r="143" spans="2:25" ht="14.25" customHeight="1" x14ac:dyDescent="0.2">
      <c r="B143" s="55" t="s">
        <v>244</v>
      </c>
      <c r="C143" s="63">
        <f>(C26+C31+C33)/C11</f>
        <v>0.25211451728505224</v>
      </c>
      <c r="D143" s="63">
        <f t="shared" ref="D143:Y143" si="55">(D26+D31+D33)/D11</f>
        <v>0.3407594934681083</v>
      </c>
      <c r="E143" s="63">
        <f t="shared" si="55"/>
        <v>0.32086895915252728</v>
      </c>
      <c r="F143" s="63">
        <f t="shared" si="55"/>
        <v>0.35466754083124774</v>
      </c>
      <c r="G143" s="63">
        <f t="shared" si="55"/>
        <v>0.37167445657526427</v>
      </c>
      <c r="H143" s="63">
        <f t="shared" si="55"/>
        <v>0.37067714681096336</v>
      </c>
      <c r="I143" s="63">
        <f t="shared" si="55"/>
        <v>0.35547943227733619</v>
      </c>
      <c r="J143" s="63">
        <f t="shared" si="55"/>
        <v>0.4320232536880822</v>
      </c>
      <c r="K143" s="63">
        <f t="shared" si="55"/>
        <v>0.52655869343055561</v>
      </c>
      <c r="L143" s="63">
        <f t="shared" si="55"/>
        <v>0.63193086966264223</v>
      </c>
      <c r="M143" s="63">
        <f t="shared" si="55"/>
        <v>0.68824746587753027</v>
      </c>
      <c r="N143" s="63">
        <f t="shared" si="55"/>
        <v>0.57258922096625176</v>
      </c>
      <c r="O143" s="63">
        <f t="shared" si="55"/>
        <v>0.85510594223313463</v>
      </c>
      <c r="P143" s="63">
        <f t="shared" si="55"/>
        <v>0.88500483376965611</v>
      </c>
      <c r="Q143" s="63">
        <f t="shared" si="55"/>
        <v>0.8502654616266031</v>
      </c>
      <c r="R143" s="63">
        <f t="shared" si="55"/>
        <v>0.97055281895764611</v>
      </c>
      <c r="S143" s="63">
        <f t="shared" si="55"/>
        <v>0.89041879984157601</v>
      </c>
      <c r="T143" s="63">
        <f t="shared" si="55"/>
        <v>1.0742671424878918</v>
      </c>
      <c r="U143" s="63">
        <f t="shared" si="55"/>
        <v>1.0730000758353739</v>
      </c>
      <c r="V143" s="63">
        <f t="shared" si="55"/>
        <v>0.97133915623640565</v>
      </c>
      <c r="W143" s="63">
        <f t="shared" si="55"/>
        <v>0.98831745779436198</v>
      </c>
      <c r="X143" s="63">
        <f t="shared" si="55"/>
        <v>1.0249696482546662</v>
      </c>
      <c r="Y143" s="63">
        <f t="shared" si="55"/>
        <v>0.83396658239008059</v>
      </c>
    </row>
    <row r="144" spans="2:25" ht="14.25" customHeight="1" x14ac:dyDescent="0.2">
      <c r="B144" s="5" t="s">
        <v>245</v>
      </c>
      <c r="C144" s="67">
        <f>C141-C143</f>
        <v>1.6969936327626918</v>
      </c>
      <c r="D144" s="67">
        <f t="shared" ref="D144:Y144" si="56">D141-D143</f>
        <v>1.7702241520129975</v>
      </c>
      <c r="E144" s="67">
        <f t="shared" si="56"/>
        <v>1.7637354539928809</v>
      </c>
      <c r="F144" s="67">
        <f t="shared" si="56"/>
        <v>1.7660319094513466</v>
      </c>
      <c r="G144" s="67">
        <f t="shared" si="56"/>
        <v>1.8513370212936002</v>
      </c>
      <c r="H144" s="67">
        <f t="shared" si="56"/>
        <v>2.0769952958670181</v>
      </c>
      <c r="I144" s="67">
        <f t="shared" si="56"/>
        <v>1.8860308071067002</v>
      </c>
      <c r="J144" s="67">
        <f t="shared" si="56"/>
        <v>1.4406743674999238</v>
      </c>
      <c r="K144" s="67">
        <f t="shared" si="56"/>
        <v>1.6493717471789364</v>
      </c>
      <c r="L144" s="67">
        <f t="shared" si="56"/>
        <v>2.0458672336970292</v>
      </c>
      <c r="M144" s="67">
        <f t="shared" si="56"/>
        <v>2.4105532505182983</v>
      </c>
      <c r="N144" s="67">
        <f t="shared" si="56"/>
        <v>1.9152892544387554</v>
      </c>
      <c r="O144" s="67">
        <f t="shared" si="56"/>
        <v>2.7829204200817572</v>
      </c>
      <c r="P144" s="67">
        <f>P141-P143</f>
        <v>3.2317535830748101</v>
      </c>
      <c r="Q144" s="67">
        <f t="shared" si="56"/>
        <v>3.7313692054293455</v>
      </c>
      <c r="R144" s="67">
        <f t="shared" si="56"/>
        <v>3.2949962517034592</v>
      </c>
      <c r="S144" s="67">
        <f t="shared" si="56"/>
        <v>3.2907429708933571</v>
      </c>
      <c r="T144" s="67">
        <f t="shared" si="56"/>
        <v>3.655832187216089</v>
      </c>
      <c r="U144" s="67">
        <f t="shared" si="56"/>
        <v>2.846128114158438</v>
      </c>
      <c r="V144" s="67">
        <f t="shared" si="56"/>
        <v>2.7308814854379002</v>
      </c>
      <c r="W144" s="67">
        <f t="shared" si="56"/>
        <v>2.8446866578112102</v>
      </c>
      <c r="X144" s="67">
        <f t="shared" si="56"/>
        <v>2.9875796765917082</v>
      </c>
      <c r="Y144" s="67">
        <f t="shared" si="56"/>
        <v>2.8348039500104205</v>
      </c>
    </row>
    <row r="145" spans="2:25" ht="14.25" customHeight="1" x14ac:dyDescent="0.2">
      <c r="B145" s="6" t="s">
        <v>238</v>
      </c>
      <c r="C145" s="68">
        <f>C146+C147+C148</f>
        <v>-1.3807904311989998</v>
      </c>
      <c r="D145" s="68">
        <f t="shared" ref="D145:Y145" si="57">D146+D147+D148</f>
        <v>-1.2871015112159838</v>
      </c>
      <c r="E145" s="68">
        <f>E146+E147+E148</f>
        <v>-1.3465599255125773</v>
      </c>
      <c r="F145" s="68">
        <f t="shared" si="57"/>
        <v>-1.3123863522021595</v>
      </c>
      <c r="G145" s="68">
        <f t="shared" si="57"/>
        <v>-1.3269547098482826</v>
      </c>
      <c r="H145" s="68">
        <f t="shared" si="57"/>
        <v>-1.3238187423170018</v>
      </c>
      <c r="I145" s="68">
        <f t="shared" si="57"/>
        <v>-1.3252094488408668</v>
      </c>
      <c r="J145" s="68">
        <f t="shared" si="57"/>
        <v>-1.4880445713821251</v>
      </c>
      <c r="K145" s="68">
        <f t="shared" si="57"/>
        <v>-1.4184064263615925</v>
      </c>
      <c r="L145" s="68">
        <f t="shared" si="57"/>
        <v>-1.5533592260013513</v>
      </c>
      <c r="M145" s="68">
        <f>M146+M147+M148</f>
        <v>-1.6965028586881894</v>
      </c>
      <c r="N145" s="68">
        <f t="shared" si="57"/>
        <v>-1.5462877130368649</v>
      </c>
      <c r="O145" s="68">
        <f t="shared" si="57"/>
        <v>-2.12984205978821</v>
      </c>
      <c r="P145" s="68">
        <f t="shared" si="57"/>
        <v>-2.4364611414259087</v>
      </c>
      <c r="Q145" s="68">
        <f t="shared" si="57"/>
        <v>-2.6267930570553704</v>
      </c>
      <c r="R145" s="68">
        <f t="shared" si="57"/>
        <v>-2.8689668802979451</v>
      </c>
      <c r="S145" s="68">
        <f t="shared" si="57"/>
        <v>-2.5325518989108811</v>
      </c>
      <c r="T145" s="68">
        <f t="shared" si="57"/>
        <v>-3.5859157400490105</v>
      </c>
      <c r="U145" s="68">
        <f t="shared" si="57"/>
        <v>-2.9870451596904353</v>
      </c>
      <c r="V145" s="68">
        <f t="shared" si="57"/>
        <v>-3.3833452159872408</v>
      </c>
      <c r="W145" s="68">
        <f t="shared" si="57"/>
        <v>-2.8091001439080703</v>
      </c>
      <c r="X145" s="68">
        <f t="shared" si="57"/>
        <v>-3.1619657174648022</v>
      </c>
      <c r="Y145" s="68">
        <f t="shared" si="57"/>
        <v>-3.1855015565887643</v>
      </c>
    </row>
    <row r="146" spans="2:25" ht="14.25" customHeight="1" x14ac:dyDescent="0.2">
      <c r="B146" s="55" t="s">
        <v>246</v>
      </c>
      <c r="C146" s="63">
        <f>C88/C93</f>
        <v>-1.2142055284242934</v>
      </c>
      <c r="D146" s="63">
        <f t="shared" ref="D146:Y146" si="58">D88/D93</f>
        <v>-1.2084482529982665</v>
      </c>
      <c r="E146" s="63">
        <f t="shared" si="58"/>
        <v>-1.3460541237921402</v>
      </c>
      <c r="F146" s="63">
        <f t="shared" si="58"/>
        <v>-1.2746103422885304</v>
      </c>
      <c r="G146" s="63">
        <f t="shared" si="58"/>
        <v>-1.2735703128539129</v>
      </c>
      <c r="H146" s="63">
        <f t="shared" si="58"/>
        <v>-1.3261678398502323</v>
      </c>
      <c r="I146" s="63">
        <f t="shared" si="58"/>
        <v>-1.304583819549882</v>
      </c>
      <c r="J146" s="63">
        <f t="shared" si="58"/>
        <v>-1.5176275914806379</v>
      </c>
      <c r="K146" s="63">
        <f t="shared" si="58"/>
        <v>-1.4818902287917188</v>
      </c>
      <c r="L146" s="63">
        <f t="shared" si="58"/>
        <v>-1.5372091714684784</v>
      </c>
      <c r="M146" s="63">
        <f t="shared" si="58"/>
        <v>-1.665237193621578</v>
      </c>
      <c r="N146" s="63">
        <f t="shared" si="58"/>
        <v>-1.5557951893963555</v>
      </c>
      <c r="O146" s="63">
        <f t="shared" si="58"/>
        <v>-2.1602199558748687</v>
      </c>
      <c r="P146" s="63">
        <f t="shared" si="58"/>
        <v>-2.4820929454941156</v>
      </c>
      <c r="Q146" s="63">
        <f t="shared" si="58"/>
        <v>-2.6085231004361864</v>
      </c>
      <c r="R146" s="63">
        <f t="shared" si="58"/>
        <v>-2.8892827231436788</v>
      </c>
      <c r="S146" s="63">
        <f t="shared" si="58"/>
        <v>-2.5517966644134908</v>
      </c>
      <c r="T146" s="63">
        <f t="shared" si="58"/>
        <v>-3.5335863798771925</v>
      </c>
      <c r="U146" s="63">
        <f t="shared" si="58"/>
        <v>-3.5017045125231574</v>
      </c>
      <c r="V146" s="63">
        <f t="shared" si="58"/>
        <v>-3.641580597202235</v>
      </c>
      <c r="W146" s="63">
        <f t="shared" si="58"/>
        <v>-3.1830470123704235</v>
      </c>
      <c r="X146" s="63">
        <f t="shared" si="58"/>
        <v>-3.4483175726921163</v>
      </c>
      <c r="Y146" s="63">
        <f t="shared" si="58"/>
        <v>-3.1814240496381179</v>
      </c>
    </row>
    <row r="147" spans="2:25" ht="14.25" customHeight="1" x14ac:dyDescent="0.2">
      <c r="B147" s="55" t="s">
        <v>247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  <c r="Q147" s="63">
        <v>-0.10513031637809644</v>
      </c>
      <c r="R147" s="63">
        <v>-7.2082138740898138E-2</v>
      </c>
      <c r="S147" s="63">
        <v>-7.2459411799492002E-2</v>
      </c>
      <c r="T147" s="63">
        <v>-0.15945089953789876</v>
      </c>
      <c r="U147" s="63">
        <v>0.41793780035385047</v>
      </c>
      <c r="V147" s="63">
        <v>0.15448257539780491</v>
      </c>
      <c r="W147" s="63">
        <v>0.27420009571858073</v>
      </c>
      <c r="X147" s="63">
        <v>0.1847865811897092</v>
      </c>
      <c r="Y147" s="63">
        <v>-0.12565238023569048</v>
      </c>
    </row>
    <row r="148" spans="2:25" ht="14.25" customHeight="1" x14ac:dyDescent="0.2">
      <c r="B148" s="55" t="s">
        <v>248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  <c r="T148" s="63">
        <v>0.10712153936608081</v>
      </c>
      <c r="U148" s="63">
        <v>9.6721552478871708E-2</v>
      </c>
      <c r="V148" s="63">
        <v>0.10375280581718963</v>
      </c>
      <c r="W148" s="63">
        <v>9.974677274377243E-2</v>
      </c>
      <c r="X148" s="63">
        <v>0.10156527403760486</v>
      </c>
      <c r="Y148" s="63">
        <v>0.12157487328504431</v>
      </c>
    </row>
    <row r="149" spans="2:25" ht="14.25" customHeight="1" x14ac:dyDescent="0.2">
      <c r="B149" s="6" t="s">
        <v>249</v>
      </c>
      <c r="C149" s="95">
        <f>(C26+C31+C39)/C11</f>
        <v>0.25211451728505224</v>
      </c>
      <c r="D149" s="95">
        <f t="shared" ref="D149:Y149" si="59">(D26+D31+D39)/D11</f>
        <v>0.3407594934681083</v>
      </c>
      <c r="E149" s="95">
        <f t="shared" si="59"/>
        <v>0.31775466814130393</v>
      </c>
      <c r="F149" s="95">
        <f t="shared" si="59"/>
        <v>0.34865707005337443</v>
      </c>
      <c r="G149" s="95">
        <f t="shared" si="59"/>
        <v>0.36488127657201308</v>
      </c>
      <c r="H149" s="95">
        <f t="shared" si="59"/>
        <v>0.40613607125886186</v>
      </c>
      <c r="I149" s="95">
        <f t="shared" si="59"/>
        <v>0.36204225134826823</v>
      </c>
      <c r="J149" s="95">
        <f t="shared" si="59"/>
        <v>0.70051858029306935</v>
      </c>
      <c r="K149" s="95">
        <f t="shared" si="59"/>
        <v>0.69648690196841934</v>
      </c>
      <c r="L149" s="95">
        <f t="shared" si="59"/>
        <v>0.6279473134994904</v>
      </c>
      <c r="M149" s="95">
        <f t="shared" si="59"/>
        <v>0.68484046786848574</v>
      </c>
      <c r="N149" s="95">
        <f t="shared" si="59"/>
        <v>0.6767867304289491</v>
      </c>
      <c r="O149" s="95">
        <f t="shared" si="59"/>
        <v>0.96681099229448275</v>
      </c>
      <c r="P149" s="95">
        <f t="shared" si="59"/>
        <v>1.017040313483027</v>
      </c>
      <c r="Q149" s="95">
        <f t="shared" si="59"/>
        <v>1.0628625542875474</v>
      </c>
      <c r="R149" s="95">
        <f t="shared" si="59"/>
        <v>1.3038392808581416</v>
      </c>
      <c r="S149" s="95">
        <f t="shared" si="59"/>
        <v>1.0886807691382521</v>
      </c>
      <c r="T149" s="95">
        <f t="shared" si="59"/>
        <v>1.8794915474741143</v>
      </c>
      <c r="U149" s="95">
        <f t="shared" si="59"/>
        <v>1.8380126178738079</v>
      </c>
      <c r="V149" s="95">
        <f t="shared" si="59"/>
        <v>1.8427778042545839</v>
      </c>
      <c r="W149" s="95">
        <f t="shared" si="59"/>
        <v>1.1934931588353683</v>
      </c>
      <c r="X149" s="95">
        <f t="shared" si="59"/>
        <v>1.6833220937854931</v>
      </c>
      <c r="Y149" s="95">
        <f t="shared" si="59"/>
        <v>1.0923816879617605</v>
      </c>
    </row>
    <row r="150" spans="2:25" ht="14.25" customHeight="1" x14ac:dyDescent="0.2">
      <c r="B150" s="5" t="s">
        <v>250</v>
      </c>
      <c r="C150" s="67">
        <f>C145+C149</f>
        <v>-1.1286759139139475</v>
      </c>
      <c r="D150" s="67">
        <f>D145+D149</f>
        <v>-0.94634201774787552</v>
      </c>
      <c r="E150" s="67">
        <f t="shared" ref="E150:Y150" si="60">E145+E149</f>
        <v>-1.0288052573712734</v>
      </c>
      <c r="F150" s="67">
        <f t="shared" si="60"/>
        <v>-0.96372928214878506</v>
      </c>
      <c r="G150" s="67">
        <f t="shared" si="60"/>
        <v>-0.96207343327626949</v>
      </c>
      <c r="H150" s="67">
        <f t="shared" si="60"/>
        <v>-0.91768267105813994</v>
      </c>
      <c r="I150" s="67">
        <f t="shared" si="60"/>
        <v>-0.9631671974925986</v>
      </c>
      <c r="J150" s="67">
        <f t="shared" si="60"/>
        <v>-0.78752599108905574</v>
      </c>
      <c r="K150" s="67">
        <f t="shared" si="60"/>
        <v>-0.7219195243931732</v>
      </c>
      <c r="L150" s="67">
        <f t="shared" si="60"/>
        <v>-0.92541191250186094</v>
      </c>
      <c r="M150" s="67">
        <f t="shared" si="60"/>
        <v>-1.0116623908197035</v>
      </c>
      <c r="N150" s="67">
        <f t="shared" si="60"/>
        <v>-0.86950098260791575</v>
      </c>
      <c r="O150" s="67">
        <f t="shared" si="60"/>
        <v>-1.1630310674937272</v>
      </c>
      <c r="P150" s="67">
        <f t="shared" si="60"/>
        <v>-1.4194208279428817</v>
      </c>
      <c r="Q150" s="67">
        <f t="shared" si="60"/>
        <v>-1.563930502767823</v>
      </c>
      <c r="R150" s="67">
        <f t="shared" si="60"/>
        <v>-1.5651275994398035</v>
      </c>
      <c r="S150" s="67">
        <f t="shared" si="60"/>
        <v>-1.443871129772629</v>
      </c>
      <c r="T150" s="67">
        <f t="shared" si="60"/>
        <v>-1.7064241925748962</v>
      </c>
      <c r="U150" s="67">
        <f t="shared" si="60"/>
        <v>-1.1490325418166274</v>
      </c>
      <c r="V150" s="67">
        <f t="shared" si="60"/>
        <v>-1.5405674117326569</v>
      </c>
      <c r="W150" s="67">
        <f t="shared" si="60"/>
        <v>-1.615606985072702</v>
      </c>
      <c r="X150" s="67">
        <f t="shared" si="60"/>
        <v>-1.478643623679309</v>
      </c>
      <c r="Y150" s="67">
        <f t="shared" si="60"/>
        <v>-2.0931198686270038</v>
      </c>
    </row>
    <row r="151" spans="2:25" ht="14.25" customHeight="1" x14ac:dyDescent="0.2">
      <c r="B151" s="5" t="s">
        <v>239</v>
      </c>
      <c r="C151" s="96">
        <f t="shared" ref="C151:Y151" si="61">-C128/C11</f>
        <v>-2.9286692956449149E-2</v>
      </c>
      <c r="D151" s="96">
        <f t="shared" si="61"/>
        <v>-0.11495093255380437</v>
      </c>
      <c r="E151" s="96">
        <f t="shared" si="61"/>
        <v>-1.9032634917600409E-2</v>
      </c>
      <c r="F151" s="96">
        <f t="shared" si="61"/>
        <v>8.0333042268578621E-4</v>
      </c>
      <c r="G151" s="96">
        <f t="shared" si="61"/>
        <v>-4.2162042261292408E-2</v>
      </c>
      <c r="H151" s="96">
        <f t="shared" si="61"/>
        <v>-9.3810901623276269E-3</v>
      </c>
      <c r="I151" s="96">
        <f t="shared" si="61"/>
        <v>-1.7564077056817416E-2</v>
      </c>
      <c r="J151" s="96">
        <f t="shared" si="61"/>
        <v>-2.1264334909475567E-2</v>
      </c>
      <c r="K151" s="96">
        <f t="shared" si="61"/>
        <v>1.847785697755297E-2</v>
      </c>
      <c r="L151" s="96">
        <f t="shared" si="61"/>
        <v>0</v>
      </c>
      <c r="M151" s="96">
        <f t="shared" si="61"/>
        <v>0</v>
      </c>
      <c r="N151" s="96">
        <f t="shared" si="61"/>
        <v>-3.0253115391090581E-4</v>
      </c>
      <c r="O151" s="96">
        <f t="shared" si="61"/>
        <v>-1.2868148190522212E-2</v>
      </c>
      <c r="P151" s="96">
        <f t="shared" si="61"/>
        <v>-7.3659392910741753E-3</v>
      </c>
      <c r="Q151" s="96">
        <f t="shared" si="61"/>
        <v>-1.1610805155667276E-2</v>
      </c>
      <c r="R151" s="96">
        <f t="shared" si="61"/>
        <v>-0.10682815796699494</v>
      </c>
      <c r="S151" s="96">
        <f t="shared" si="61"/>
        <v>-3.4628816359291485E-2</v>
      </c>
      <c r="T151" s="96">
        <f t="shared" si="61"/>
        <v>-2.8475771515434494E-2</v>
      </c>
      <c r="U151" s="96">
        <f t="shared" si="61"/>
        <v>-1.9172482721697758E-2</v>
      </c>
      <c r="V151" s="96">
        <f t="shared" si="61"/>
        <v>1.3773712157913235E-2</v>
      </c>
      <c r="W151" s="96">
        <f t="shared" si="61"/>
        <v>-1.6467050523980637E-2</v>
      </c>
      <c r="X151" s="96">
        <f t="shared" si="61"/>
        <v>-1.189763294208143E-2</v>
      </c>
      <c r="Y151" s="96">
        <f t="shared" si="61"/>
        <v>-1.450246022616326E-2</v>
      </c>
    </row>
    <row r="152" spans="2:25" ht="14.25" customHeight="1" x14ac:dyDescent="0.2">
      <c r="B152" s="6" t="s">
        <v>240</v>
      </c>
      <c r="C152" s="68">
        <f>C150+C151</f>
        <v>-1.1579626068703968</v>
      </c>
      <c r="D152" s="68">
        <f t="shared" ref="D152:Y152" si="62">D150+D151</f>
        <v>-1.0612929503016799</v>
      </c>
      <c r="E152" s="68">
        <f t="shared" si="62"/>
        <v>-1.0478378922888738</v>
      </c>
      <c r="F152" s="68">
        <f t="shared" si="62"/>
        <v>-0.96292595172609929</v>
      </c>
      <c r="G152" s="68">
        <f t="shared" si="62"/>
        <v>-1.004235475537562</v>
      </c>
      <c r="H152" s="68">
        <f t="shared" si="62"/>
        <v>-0.92706376122046752</v>
      </c>
      <c r="I152" s="68">
        <f t="shared" si="62"/>
        <v>-0.980731274549416</v>
      </c>
      <c r="J152" s="68">
        <f t="shared" si="62"/>
        <v>-0.80879032599853129</v>
      </c>
      <c r="K152" s="68">
        <f t="shared" si="62"/>
        <v>-0.7034416674156202</v>
      </c>
      <c r="L152" s="68">
        <f t="shared" si="62"/>
        <v>-0.92541191250186094</v>
      </c>
      <c r="M152" s="68">
        <f t="shared" si="62"/>
        <v>-1.0116623908197035</v>
      </c>
      <c r="N152" s="68">
        <f t="shared" si="62"/>
        <v>-0.86980351376182663</v>
      </c>
      <c r="O152" s="68">
        <f t="shared" si="62"/>
        <v>-1.1758992156842494</v>
      </c>
      <c r="P152" s="68">
        <f t="shared" si="62"/>
        <v>-1.4267867672339558</v>
      </c>
      <c r="Q152" s="68">
        <f t="shared" si="62"/>
        <v>-1.5755413079234903</v>
      </c>
      <c r="R152" s="68">
        <f t="shared" si="62"/>
        <v>-1.6719557574067985</v>
      </c>
      <c r="S152" s="68">
        <f t="shared" si="62"/>
        <v>-1.4784999461319204</v>
      </c>
      <c r="T152" s="68">
        <f t="shared" si="62"/>
        <v>-1.7348999640903306</v>
      </c>
      <c r="U152" s="68">
        <f t="shared" si="62"/>
        <v>-1.1682050245383251</v>
      </c>
      <c r="V152" s="68">
        <f t="shared" si="62"/>
        <v>-1.5267936995747435</v>
      </c>
      <c r="W152" s="68">
        <f t="shared" si="62"/>
        <v>-1.6320740355966825</v>
      </c>
      <c r="X152" s="68">
        <f t="shared" si="62"/>
        <v>-1.4905412566213905</v>
      </c>
      <c r="Y152" s="68">
        <f t="shared" si="62"/>
        <v>-2.107622328853167</v>
      </c>
    </row>
    <row r="153" spans="2:25" ht="14.25" customHeight="1" x14ac:dyDescent="0.2">
      <c r="B153" s="5" t="s">
        <v>241</v>
      </c>
      <c r="C153" s="67">
        <f>C144+C150+C151</f>
        <v>0.53903102589229512</v>
      </c>
      <c r="D153" s="67">
        <f t="shared" ref="D153:Y153" si="63">D144+D150+D151</f>
        <v>0.70893120171131763</v>
      </c>
      <c r="E153" s="67">
        <f t="shared" si="63"/>
        <v>0.71589756170400709</v>
      </c>
      <c r="F153" s="67">
        <f t="shared" si="63"/>
        <v>0.80310595772524729</v>
      </c>
      <c r="G153" s="67">
        <f t="shared" si="63"/>
        <v>0.84710154575603835</v>
      </c>
      <c r="H153" s="67">
        <f t="shared" si="63"/>
        <v>1.1499315346465506</v>
      </c>
      <c r="I153" s="67">
        <f t="shared" si="63"/>
        <v>0.90529953255728424</v>
      </c>
      <c r="J153" s="67">
        <f t="shared" si="63"/>
        <v>0.63188404150139255</v>
      </c>
      <c r="K153" s="67">
        <f t="shared" si="63"/>
        <v>0.94593007976331622</v>
      </c>
      <c r="L153" s="67">
        <f t="shared" si="63"/>
        <v>1.1204553211951682</v>
      </c>
      <c r="M153" s="67">
        <f t="shared" si="63"/>
        <v>1.3988908596985947</v>
      </c>
      <c r="N153" s="67">
        <f t="shared" si="63"/>
        <v>1.0454857406769287</v>
      </c>
      <c r="O153" s="67">
        <f t="shared" si="63"/>
        <v>1.6070212043975078</v>
      </c>
      <c r="P153" s="67">
        <f>P144+P150+P151</f>
        <v>1.8049668158408543</v>
      </c>
      <c r="Q153" s="67">
        <f t="shared" si="63"/>
        <v>2.1558278975058554</v>
      </c>
      <c r="R153" s="67">
        <f t="shared" si="63"/>
        <v>1.6230404942966608</v>
      </c>
      <c r="S153" s="67">
        <f t="shared" si="63"/>
        <v>1.8122430247614367</v>
      </c>
      <c r="T153" s="67">
        <f t="shared" si="63"/>
        <v>1.9209322231257584</v>
      </c>
      <c r="U153" s="67">
        <f t="shared" si="63"/>
        <v>1.6779230896201129</v>
      </c>
      <c r="V153" s="67">
        <f t="shared" si="63"/>
        <v>1.2040877858631567</v>
      </c>
      <c r="W153" s="67">
        <f t="shared" si="63"/>
        <v>1.2126126222145277</v>
      </c>
      <c r="X153" s="67">
        <f t="shared" si="63"/>
        <v>1.4970384199703177</v>
      </c>
      <c r="Y153" s="67">
        <f t="shared" si="63"/>
        <v>0.72718162115725338</v>
      </c>
    </row>
    <row r="154" spans="2:25" ht="14.25" customHeight="1" x14ac:dyDescent="0.2">
      <c r="X154" s="94"/>
      <c r="Y154" s="94"/>
    </row>
  </sheetData>
  <mergeCells count="24"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S2:Y3"/>
    <mergeCell ref="X5:X6"/>
    <mergeCell ref="Y5:Y6"/>
    <mergeCell ref="R5:R6"/>
    <mergeCell ref="S5:S6"/>
    <mergeCell ref="T5:T6"/>
    <mergeCell ref="U5:U6"/>
    <mergeCell ref="V5:V6"/>
    <mergeCell ref="W5:W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Y19"/>
  <sheetViews>
    <sheetView showGridLines="0" topLeftCell="B1" zoomScaleNormal="100" workbookViewId="0"/>
  </sheetViews>
  <sheetFormatPr defaultColWidth="9.140625" defaultRowHeight="14.25" customHeight="1" x14ac:dyDescent="0.2"/>
  <cols>
    <col min="1" max="1" width="1.7109375" style="2" customWidth="1"/>
    <col min="2" max="2" width="55.5703125" style="2" customWidth="1"/>
    <col min="3" max="25" width="10.7109375" style="2" customWidth="1"/>
    <col min="26" max="16384" width="9.140625" style="2"/>
  </cols>
  <sheetData>
    <row r="2" spans="2:25" ht="14.25" customHeight="1" x14ac:dyDescent="0.2">
      <c r="S2" s="99" t="s">
        <v>224</v>
      </c>
      <c r="T2" s="99"/>
      <c r="U2" s="99"/>
      <c r="V2" s="99"/>
      <c r="W2" s="99"/>
      <c r="X2" s="99"/>
      <c r="Y2" s="99"/>
    </row>
    <row r="3" spans="2:25" ht="14.25" customHeight="1" x14ac:dyDescent="0.2">
      <c r="K3" s="61"/>
      <c r="S3" s="99"/>
      <c r="T3" s="99"/>
      <c r="U3" s="99"/>
      <c r="V3" s="99"/>
      <c r="W3" s="99"/>
      <c r="X3" s="99"/>
      <c r="Y3" s="99"/>
    </row>
    <row r="5" spans="2:25" s="11" customFormat="1" ht="14.25" customHeight="1" x14ac:dyDescent="0.2">
      <c r="B5" s="77" t="s">
        <v>8</v>
      </c>
      <c r="C5" s="98" t="s">
        <v>213</v>
      </c>
      <c r="D5" s="98" t="s">
        <v>214</v>
      </c>
      <c r="E5" s="98" t="s">
        <v>215</v>
      </c>
      <c r="F5" s="98" t="s">
        <v>24</v>
      </c>
      <c r="G5" s="98" t="s">
        <v>25</v>
      </c>
      <c r="H5" s="98" t="s">
        <v>87</v>
      </c>
      <c r="I5" s="98" t="s">
        <v>12</v>
      </c>
      <c r="J5" s="98" t="s">
        <v>26</v>
      </c>
      <c r="K5" s="98" t="s">
        <v>27</v>
      </c>
      <c r="L5" s="98" t="s">
        <v>28</v>
      </c>
      <c r="M5" s="98" t="s">
        <v>88</v>
      </c>
      <c r="N5" s="98" t="s">
        <v>13</v>
      </c>
      <c r="O5" s="98" t="s">
        <v>29</v>
      </c>
      <c r="P5" s="98" t="s">
        <v>194</v>
      </c>
      <c r="Q5" s="98" t="s">
        <v>197</v>
      </c>
      <c r="R5" s="98" t="s">
        <v>218</v>
      </c>
      <c r="S5" s="98" t="s">
        <v>217</v>
      </c>
      <c r="T5" s="98" t="s">
        <v>223</v>
      </c>
      <c r="U5" s="98" t="s">
        <v>226</v>
      </c>
      <c r="V5" s="98" t="s">
        <v>257</v>
      </c>
      <c r="W5" s="98" t="s">
        <v>263</v>
      </c>
      <c r="X5" s="98" t="s">
        <v>264</v>
      </c>
      <c r="Y5" s="98" t="s">
        <v>270</v>
      </c>
    </row>
    <row r="6" spans="2:25" ht="14.25" customHeight="1" thickBot="1" x14ac:dyDescent="0.25">
      <c r="B6" s="78" t="s">
        <v>22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2:25" ht="14.25" customHeight="1" thickBot="1" x14ac:dyDescent="0.25">
      <c r="B7" s="9" t="s">
        <v>364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  <c r="Q7" s="10">
        <v>2996223.0870000003</v>
      </c>
      <c r="R7" s="10">
        <v>3157775.0870000003</v>
      </c>
      <c r="S7" s="10">
        <v>2879404.0870000003</v>
      </c>
      <c r="T7" s="10">
        <v>3329098.0870000003</v>
      </c>
      <c r="U7" s="10">
        <v>3711837</v>
      </c>
      <c r="V7" s="10">
        <v>4147584</v>
      </c>
      <c r="W7" s="10">
        <v>4520764.9438999994</v>
      </c>
      <c r="X7" s="10">
        <v>3329098</v>
      </c>
      <c r="Y7" s="10">
        <v>4994520</v>
      </c>
    </row>
    <row r="8" spans="2:25" ht="14.25" customHeight="1" x14ac:dyDescent="0.2">
      <c r="B8" s="6" t="s">
        <v>365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  <c r="Q8" s="6">
        <v>196585</v>
      </c>
      <c r="R8" s="6">
        <v>206698</v>
      </c>
      <c r="S8" s="6">
        <v>587115</v>
      </c>
      <c r="T8" s="6">
        <v>419754</v>
      </c>
      <c r="U8" s="6">
        <v>639338</v>
      </c>
      <c r="V8" s="6">
        <v>410739.90247999993</v>
      </c>
      <c r="W8" s="6">
        <v>682127.09752000007</v>
      </c>
      <c r="X8" s="6">
        <v>2151959</v>
      </c>
      <c r="Y8" s="6">
        <v>402078</v>
      </c>
    </row>
    <row r="9" spans="2:25" ht="14.25" customHeight="1" x14ac:dyDescent="0.2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  <c r="T9" s="6">
        <v>399509</v>
      </c>
      <c r="U9" s="6">
        <v>609469</v>
      </c>
      <c r="V9" s="6">
        <v>415987.90247999993</v>
      </c>
      <c r="W9" s="6">
        <v>674456.09752000007</v>
      </c>
      <c r="X9" s="6">
        <v>2099422</v>
      </c>
      <c r="Y9" s="6">
        <v>395514</v>
      </c>
    </row>
    <row r="10" spans="2:25" ht="14.25" customHeight="1" x14ac:dyDescent="0.2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  <c r="T10" s="6">
        <v>9112</v>
      </c>
      <c r="U10" s="6">
        <v>7314</v>
      </c>
      <c r="V10" s="6">
        <v>-5249</v>
      </c>
      <c r="W10" s="6">
        <v>6137</v>
      </c>
      <c r="X10" s="6">
        <v>17314</v>
      </c>
      <c r="Y10" s="6">
        <v>6564</v>
      </c>
    </row>
    <row r="11" spans="2:25" ht="14.25" customHeight="1" x14ac:dyDescent="0.2">
      <c r="B11" s="7" t="s">
        <v>229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  <c r="T11" s="6">
        <v>11133</v>
      </c>
      <c r="U11" s="6">
        <v>22555</v>
      </c>
      <c r="V11" s="6">
        <v>1</v>
      </c>
      <c r="W11" s="6">
        <v>1534</v>
      </c>
      <c r="X11" s="6">
        <v>35223</v>
      </c>
      <c r="Y11" s="6">
        <v>0</v>
      </c>
    </row>
    <row r="12" spans="2:25" ht="14.25" customHeight="1" x14ac:dyDescent="0.2">
      <c r="B12" s="6" t="s">
        <v>261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  <c r="T12" s="6">
        <v>-35756</v>
      </c>
      <c r="U12" s="6">
        <v>-29418</v>
      </c>
      <c r="V12" s="6">
        <v>-37513</v>
      </c>
      <c r="W12" s="6">
        <v>-37350</v>
      </c>
      <c r="X12" s="6">
        <v>-140037</v>
      </c>
      <c r="Y12" s="6">
        <v>-60655</v>
      </c>
    </row>
    <row r="13" spans="2:25" ht="14.25" customHeight="1" thickBot="1" x14ac:dyDescent="0.25">
      <c r="B13" s="6" t="s">
        <v>366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  <c r="T13" s="6">
        <v>-1259</v>
      </c>
      <c r="U13" s="6">
        <v>-174173</v>
      </c>
      <c r="V13" s="6">
        <v>-45.958580000005895</v>
      </c>
      <c r="W13" s="6">
        <v>-171022.04142000002</v>
      </c>
      <c r="X13" s="6">
        <v>-346500</v>
      </c>
      <c r="Y13" s="6">
        <v>0</v>
      </c>
    </row>
    <row r="14" spans="2:25" ht="14.25" customHeight="1" thickBot="1" x14ac:dyDescent="0.25">
      <c r="B14" s="9" t="s">
        <v>367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  <c r="Q14" s="10">
        <v>3157775.0870000003</v>
      </c>
      <c r="R14" s="10">
        <v>3329098.0870000003</v>
      </c>
      <c r="S14" s="10">
        <v>3329098.0870000003</v>
      </c>
      <c r="T14" s="10">
        <v>3711837.0870000003</v>
      </c>
      <c r="U14" s="10">
        <v>4147584</v>
      </c>
      <c r="V14" s="10">
        <v>4520764.9438999994</v>
      </c>
      <c r="W14" s="10">
        <v>4994520</v>
      </c>
      <c r="X14" s="10">
        <v>4994520</v>
      </c>
      <c r="Y14" s="10">
        <v>5335943</v>
      </c>
    </row>
    <row r="15" spans="2:25" ht="8.1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  <c r="U15" s="28"/>
      <c r="V15" s="28"/>
      <c r="W15" s="28"/>
      <c r="X15" s="28"/>
      <c r="Y15" s="28"/>
    </row>
    <row r="16" spans="2:25" ht="8.1" customHeight="1" x14ac:dyDescent="0.2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2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2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2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24"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S2:Y3"/>
    <mergeCell ref="N5:N6"/>
    <mergeCell ref="S5:S6"/>
    <mergeCell ref="V5:V6"/>
    <mergeCell ref="U5:U6"/>
    <mergeCell ref="P5:P6"/>
    <mergeCell ref="R5:R6"/>
    <mergeCell ref="T5:T6"/>
    <mergeCell ref="Y5:Y6"/>
    <mergeCell ref="W5:W6"/>
    <mergeCell ref="X5:X6"/>
    <mergeCell ref="O5:O6"/>
    <mergeCell ref="Q5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2023-10-24T14:42:44Z</dcterms:modified>
</cp:coreProperties>
</file>